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F02B4863-A148-4DFA-A522-D14B3A888A6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<sst xmlns="http://schemas.openxmlformats.org/spreadsheetml/2006/main" count="7796" uniqueCount="1749">
  <si>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</si>
  <si>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</si>
  <si>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</si>
  <si>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</si>
  <si>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</si>
  <si>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</si>
  <si>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</si>
  <si>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</si>
  <si>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</si>
  <si>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</si>
  <si>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</si>
  <si>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</si>
  <si>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</si>
  <si>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</si>
  <si>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</si>
  <si>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</si>
  <si>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</si>
  <si>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</si>
  <si>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</si>
  <si>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</si>
  <si>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</si>
  <si>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</si>
  <si>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</si>
  <si>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</si>
  <si>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</si>
  <si>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</si>
  <si>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</si>
  <si>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</si>
  <si>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</si>
  <si>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</si>
  <si>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</si>
  <si>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</si>
  <si>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</si>
  <si>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</si>
  <si>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</si>
  <si>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</si>
  <si>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</si>
  <si>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</si>
  <si>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</si>
  <si>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</si>
  <si>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</si>
  <si>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</si>
  <si>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</si>
  <si>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</si>
  <si>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</si>
  <si>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</si>
  <si>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</si>
  <si>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</si>
  <si>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</si>
  <si>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</si>
  <si>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</si>
  <si>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</si>
  <si>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</si>
  <si>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</si>
  <si>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</si>
  <si>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</si>
  <si>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</si>
  <si>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</si>
  <si>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</si>
  <si>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</si>
  <si>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</si>
  <si>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</si>
  <si>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</si>
  <si>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</si>
  <si>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</si>
  <si>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</si>
  <si>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</si>
  <si>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</si>
  <si>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</si>
  <si>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</si>
  <si>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</si>
  <si>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</si>
  <si>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</si>
  <si>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</si>
  <si>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</si>
  <si>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</si>
  <si>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</si>
  <si>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</si>
  <si>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</si>
  <si>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</si>
  <si>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</si>
  <si>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</si>
  <si>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</si>
  <si>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</si>
  <si>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</si>
  <si>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</si>
  <si>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</si>
  <si>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</si>
  <si>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</si>
  <si>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</si>
  <si>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</si>
  <si>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</si>
  <si>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</si>
  <si>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</si>
  <si>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</si>
  <si>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</si>
  <si>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</si>
  <si>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</si>
  <si>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</si>
  <si>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</si>
  <si>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</si>
  <si>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</si>
  <si>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</si>
  <si>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</si>
  <si>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</si>
  <si>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</si>
  <si>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</si>
  <si>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</si>
  <si>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</si>
  <si>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</si>
  <si>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</si>
  <si>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</si>
  <si>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</si>
  <si>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</si>
  <si>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</si>
  <si>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</si>
  <si>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</si>
  <si>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</si>
  <si>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</si>
  <si>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</si>
  <si>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</si>
  <si>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</si>
  <si>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</si>
  <si>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</si>
  <si>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</si>
  <si>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</si>
  <si>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</si>
  <si>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</si>
  <si>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</si>
  <si>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</si>
  <si>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</si>
  <si>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</si>
  <si>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</si>
  <si>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</si>
  <si>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</si>
  <si>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</si>
  <si>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</si>
  <si>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</si>
  <si>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</si>
  <si>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</si>
  <si>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</si>
  <si>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</si>
  <si>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</si>
  <si>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</si>
  <si>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</si>
  <si>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</si>
  <si>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</si>
  <si>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</si>
  <si>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</si>
  <si>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</si>
  <si>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</si>
  <si>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</si>
  <si>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</si>
  <si>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</si>
  <si>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</si>
  <si>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</si>
  <si>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</si>
  <si>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</si>
  <si>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</si>
  <si>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</si>
  <si>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</si>
  <si>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</si>
  <si>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</si>
  <si>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</si>
  <si>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</si>
  <si>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</si>
  <si>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</si>
  <si>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</si>
  <si>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</si>
  <si>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</si>
  <si>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</si>
  <si>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</si>
  <si>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</si>
  <si>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</si>
  <si>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</si>
  <si>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</si>
  <si>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</si>
  <si>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</si>
  <si>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</si>
  <si>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</si>
  <si>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</si>
  <si>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</si>
  <si>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</si>
  <si>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</si>
  <si>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</si>
  <si>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</si>
  <si>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</si>
  <si>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</si>
  <si>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</si>
  <si>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</si>
  <si>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</si>
  <si>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</si>
  <si>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</si>
  <si>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</si>
  <si>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</si>
  <si>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</si>
  <si>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</si>
  <si>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</si>
  <si>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</si>
  <si>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</si>
  <si>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</si>
  <si>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</si>
  <si>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</si>
  <si>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</si>
  <si>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</si>
  <si>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</si>
  <si>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</si>
  <si>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</si>
  <si>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</si>
  <si>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</si>
  <si>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</si>
  <si>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</si>
  <si>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</si>
  <si>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</si>
  <si>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</si>
  <si>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</si>
  <si>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</si>
  <si>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</si>
  <si>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</si>
  <si>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</si>
  <si>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</si>
  <si>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</si>
  <si>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</si>
  <si>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</si>
  <si>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</si>
  <si>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</si>
  <si>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</si>
  <si>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</si>
  <si>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</si>
  <si>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</si>
  <si>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</si>
  <si>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</si>
  <si>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</si>
  <si>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</si>
  <si>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</si>
  <si>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</si>
  <si>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</si>
  <si>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</si>
  <si>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</si>
  <si>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</si>
  <si>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</si>
  <si>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</si>
  <si>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</si>
  <si>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</si>
  <si>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</si>
  <si>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</si>
  <si>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</si>
  <si>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</si>
  <si>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</si>
  <si>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</si>
  <si>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</si>
  <si>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</si>
  <si>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</si>
  <si>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</si>
  <si>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</si>
  <si>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</si>
  <si>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</si>
  <si>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</si>
  <si>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</si>
  <si>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</si>
  <si>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</si>
  <si>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</si>
  <si>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</si>
  <si>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</si>
  <si>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</si>
  <si>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</si>
  <si>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</si>
  <si>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</si>
  <si>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</si>
  <si>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</si>
  <si>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</si>
  <si>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</si>
  <si>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</si>
  <si>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</si>
  <si>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</si>
  <si>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</si>
  <si>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</si>
  <si>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</si>
  <si>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</si>
  <si>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</si>
  <si>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</si>
  <si>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</si>
  <si>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</si>
  <si>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</si>
  <si>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</si>
  <si>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</si>
  <si>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</si>
  <si>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</si>
  <si>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</si>
  <si>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</si>
  <si>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</si>
  <si>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</si>
  <si>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</si>
  <si>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</si>
  <si>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</si>
  <si>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</si>
  <si>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</si>
  <si>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</si>
  <si>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</si>
  <si>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</si>
  <si>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</si>
  <si>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</si>
  <si>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</si>
  <si>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</si>
  <si>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</si>
  <si>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</si>
  <si>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</si>
  <si>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</si>
  <si>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</si>
  <si>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</si>
  <si>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</si>
  <si>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</si>
  <si>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</si>
  <si>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</si>
  <si>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</si>
  <si>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</si>
  <si>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</si>
  <si>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</si>
  <si>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</si>
  <si>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</si>
  <si>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</si>
  <si>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</si>
  <si>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</si>
  <si>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</si>
  <si>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</si>
  <si>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</si>
  <si>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</si>
  <si>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</si>
  <si>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</si>
  <si>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</si>
  <si>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</si>
  <si>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</si>
  <si>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</si>
  <si>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</si>
  <si>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</si>
  <si>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</si>
  <si>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</si>
  <si>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</si>
  <si>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</si>
  <si>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</si>
  <si>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</si>
  <si>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</si>
  <si>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</si>
  <si>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</si>
  <si>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</si>
  <si>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</si>
  <si>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</si>
  <si>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</si>
  <si>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</si>
  <si>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</si>
  <si>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</si>
  <si>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</si>
  <si>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</si>
  <si>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</si>
  <si>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</si>
  <si>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</si>
  <si>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</si>
  <si>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</si>
  <si>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</si>
  <si>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</si>
  <si>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</si>
  <si>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</si>
  <si>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</si>
  <si>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</si>
  <si>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</si>
  <si>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</si>
  <si>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</si>
  <si>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</si>
  <si>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</si>
  <si>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</si>
  <si>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</si>
  <si>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</si>
  <si>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</si>
  <si>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</si>
  <si>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</si>
  <si>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</si>
  <si>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</si>
  <si>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</si>
  <si>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</si>
  <si>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</si>
  <si>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</si>
  <si>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</si>
  <si>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</si>
  <si>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</si>
  <si>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</si>
  <si>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</si>
  <si>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</si>
  <si>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</si>
  <si>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</si>
  <si>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</si>
  <si>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</si>
  <si>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</si>
  <si>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</si>
  <si>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</si>
  <si>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</si>
  <si>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</si>
  <si>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</si>
  <si>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</si>
  <si>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</si>
  <si>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</si>
  <si>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</si>
  <si>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</si>
  <si>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</si>
  <si>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</si>
  <si>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</si>
  <si>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</si>
  <si>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</si>
  <si>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</si>
  <si>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</si>
  <si>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</si>
  <si>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</si>
  <si>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</si>
  <si>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</si>
  <si>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</si>
  <si>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</si>
  <si>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</si>
  <si>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</si>
  <si>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</si>
  <si>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</si>
  <si>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</si>
  <si>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</si>
  <si>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</si>
  <si>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</si>
  <si>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</si>
  <si>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</si>
  <si>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</si>
  <si>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</si>
  <si>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</si>
  <si>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</si>
  <si>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</si>
  <si>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</si>
  <si>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</si>
  <si>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</si>
  <si>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</si>
  <si>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</si>
  <si>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</si>
  <si>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</si>
  <si>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</si>
  <si>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</si>
  <si>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</si>
  <si>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</si>
  <si>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</si>
  <si>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</si>
  <si>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</si>
  <si>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</si>
  <si>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</si>
  <si>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</si>
  <si>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</si>
  <si>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</si>
  <si>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</si>
  <si>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</si>
  <si>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</si>
  <si>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</si>
  <si>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</si>
  <si>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</si>
  <si>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</si>
  <si>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</si>
  <si>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</si>
  <si>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</si>
  <si>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</si>
  <si>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</si>
  <si>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</si>
  <si>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</si>
  <si>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</si>
  <si>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</si>
  <si>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</si>
  <si>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</si>
  <si>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</si>
  <si>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</si>
  <si>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</si>
  <si>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</si>
  <si>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</si>
  <si>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</si>
  <si>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</si>
  <si>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</si>
  <si>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</si>
  <si>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</si>
  <si>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</si>
  <si>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</si>
  <si>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</si>
  <si>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</si>
  <si>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</si>
  <si>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</si>
  <si>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</si>
  <si>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</si>
  <si>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</si>
  <si>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</si>
  <si>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</si>
  <si>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</si>
  <si>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</si>
  <si>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</si>
  <si>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</si>
  <si>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</si>
  <si>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</si>
  <si>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</si>
  <si>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</si>
  <si>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</si>
  <si>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</si>
  <si>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</si>
  <si>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</si>
  <si>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</si>
  <si>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</si>
  <si>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</si>
  <si>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</si>
  <si>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</si>
  <si>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</si>
  <si>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</si>
  <si>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</si>
  <si>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</si>
  <si>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</si>
  <si>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</si>
  <si>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</si>
  <si>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</si>
  <si>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</si>
  <si>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</si>
  <si>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</si>
  <si>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</si>
  <si>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</si>
  <si>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</si>
  <si>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</si>
  <si>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</si>
  <si>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</si>
  <si>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</si>
  <si>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</si>
  <si>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</si>
  <si>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</si>
  <si>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</si>
  <si>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</si>
  <si>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</si>
  <si>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</si>
  <si>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</si>
  <si>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</si>
  <si>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</si>
  <si>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</si>
  <si>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</si>
  <si>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</si>
  <si>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</si>
  <si>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</si>
  <si>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</si>
  <si>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</si>
  <si>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</si>
  <si>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</si>
  <si>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</si>
  <si>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</si>
  <si>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</si>
  <si>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</si>
  <si>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</si>
  <si>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</si>
  <si>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</si>
  <si>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</si>
  <si>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</si>
  <si>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</si>
  <si>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</si>
  <si>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</si>
  <si>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</si>
  <si>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</si>
  <si>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</si>
  <si>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</si>
  <si>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</si>
  <si>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</si>
  <si>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</si>
  <si>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</si>
  <si>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</si>
  <si>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</si>
  <si>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</si>
  <si>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</si>
  <si>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</si>
  <si>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</si>
  <si>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</si>
  <si>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</si>
  <si>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</si>
  <si>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</si>
  <si>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</si>
  <si>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</si>
  <si>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</si>
  <si>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</si>
  <si>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</si>
  <si>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</si>
  <si>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</si>
  <si>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</si>
  <si>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</si>
  <si>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</si>
  <si>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</si>
  <si>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</si>
  <si>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</si>
  <si>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</si>
  <si>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</si>
  <si>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</si>
  <si>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</si>
  <si>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</si>
  <si>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</si>
  <si>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</si>
  <si>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</si>
  <si>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</si>
  <si>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</si>
  <si>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</si>
  <si>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</si>
  <si>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</si>
  <si>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</si>
  <si>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</si>
  <si>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</si>
  <si>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</si>
  <si>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</si>
  <si>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</si>
  <si>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</si>
  <si>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</si>
  <si>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</si>
  <si>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</si>
  <si>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</si>
  <si>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</si>
  <si>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</si>
  <si>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</si>
  <si>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</si>
  <si>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</si>
  <si>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</si>
  <si>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</si>
  <si>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</si>
  <si>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</si>
  <si>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</si>
  <si>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</si>
  <si>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</si>
  <si>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</si>
  <si>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</si>
  <si>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</si>
  <si>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</si>
  <si>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</si>
  <si>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</si>
  <si>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</si>
  <si>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</si>
  <si>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</si>
  <si>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</si>
  <si>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</si>
  <si>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</si>
  <si>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</si>
  <si>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</si>
  <si>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</si>
  <si>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</si>
  <si>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</si>
  <si>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</si>
  <si>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</si>
  <si>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</si>
  <si>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</si>
  <si>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</si>
  <si>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</si>
  <si>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</si>
  <si>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</si>
  <si>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</si>
  <si>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</si>
  <si>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</si>
  <si>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</si>
  <si>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</si>
  <si>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</si>
  <si>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</si>
  <si>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</si>
  <si>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</si>
  <si>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</si>
  <si>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</si>
  <si>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</si>
  <si>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</si>
  <si>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</si>
  <si>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</si>
  <si>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</si>
  <si>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</si>
  <si>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</si>
  <si>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</si>
  <si>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</si>
  <si>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</si>
  <si>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</si>
  <si>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</si>
  <si>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</si>
  <si>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</si>
  <si>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</si>
  <si>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</si>
  <si>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</si>
  <si>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</si>
  <si>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</si>
  <si>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</si>
  <si>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</si>
  <si>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</si>
  <si>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</si>
  <si>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</si>
  <si>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</si>
  <si>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</si>
  <si>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</si>
  <si>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</si>
  <si>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</si>
  <si>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</si>
  <si>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</si>
  <si>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</si>
  <si>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</si>
  <si>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</si>
  <si>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</si>
  <si>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</si>
  <si>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</si>
  <si>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</si>
  <si>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</si>
  <si>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</si>
  <si>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</si>
  <si>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</si>
  <si>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</si>
  <si>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</si>
  <si>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</si>
  <si>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</si>
  <si>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</si>
  <si>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</si>
  <si>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</si>
  <si>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</si>
  <si>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</si>
  <si>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</si>
  <si>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</si>
  <si>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</si>
  <si>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</si>
  <si>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</si>
  <si>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</si>
  <si>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</si>
  <si>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</si>
  <si>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</si>
  <si>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</si>
  <si>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</si>
  <si>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</si>
  <si>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</si>
  <si>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</si>
  <si>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</si>
  <si>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</si>
  <si>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</si>
  <si>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</si>
  <si>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</si>
  <si>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</si>
  <si>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</si>
  <si>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</si>
  <si>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</si>
  <si>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</si>
  <si>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</si>
  <si>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</si>
  <si>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</si>
  <si>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</si>
  <si>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</si>
  <si>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</si>
  <si>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</si>
  <si>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</si>
  <si>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</si>
  <si>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</si>
  <si>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</si>
  <si>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</si>
  <si>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</si>
  <si>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</si>
  <si>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</si>
  <si>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</si>
  <si>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</si>
  <si>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</si>
  <si>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</si>
  <si>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</si>
  <si>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</si>
  <si>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</si>
  <si>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</si>
  <si>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</si>
  <si>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</si>
  <si>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</si>
  <si>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</si>
  <si>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</si>
  <si>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</si>
  <si>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</si>
  <si>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</si>
  <si>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</si>
  <si>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</si>
  <si>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</si>
  <si>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</si>
  <si>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</si>
  <si>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</si>
  <si>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</si>
  <si>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</si>
  <si>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</si>
  <si>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</si>
  <si>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</si>
  <si>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</si>
  <si>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</si>
  <si>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</si>
  <si>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</si>
  <si>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</si>
  <si>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</si>
  <si>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</si>
  <si>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</si>
  <si>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</si>
  <si>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</si>
  <si>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</si>
  <si>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</si>
  <si>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</si>
  <si>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</si>
  <si>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</si>
  <si>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</si>
  <si>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</si>
  <si>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</si>
  <si>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</si>
  <si>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</si>
  <si>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</si>
  <si>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</si>
  <si>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</si>
  <si>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</si>
  <si>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</si>
  <si>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</si>
  <si>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</si>
  <si>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</si>
  <si>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</si>
  <si>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</si>
  <si>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</si>
  <si>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</si>
  <si>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</si>
  <si>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</si>
  <si>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</si>
  <si>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</si>
  <si>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</si>
  <si>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</si>
  <si>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</si>
  <si>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</si>
  <si>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</si>
  <si>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</si>
  <si>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</si>
  <si>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</si>
  <si>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</si>
  <si>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</si>
  <si>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</si>
  <si>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</si>
  <si>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</si>
  <si>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</si>
  <si>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</si>
  <si>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</si>
  <si>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</si>
  <si>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</si>
  <si>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</si>
  <si>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</si>
  <si>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</si>
  <si>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</si>
  <si>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</si>
  <si>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</si>
  <si>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</si>
  <si>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</si>
  <si>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</si>
  <si>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</si>
  <si>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</si>
  <si>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</si>
  <si>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</si>
  <si>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</si>
  <si>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</si>
  <si>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</si>
  <si>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</si>
  <si>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</si>
  <si>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</si>
  <si>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</si>
  <si>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</si>
  <si>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</si>
  <si>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</si>
  <si>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</si>
  <si>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</si>
  <si>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</si>
  <si>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</si>
  <si>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</si>
  <si>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</si>
  <si>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</si>
  <si>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</si>
  <si>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</si>
  <si>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</si>
  <si>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</si>
  <si>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</si>
  <si>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</si>
  <si>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</si>
  <si>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</si>
  <si>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</si>
  <si>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</si>
  <si>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</si>
  <si>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</si>
  <si>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</si>
  <si>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</si>
  <si>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</si>
  <si>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</si>
  <si>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</si>
  <si>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</si>
  <si>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</si>
  <si>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</si>
  <si>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</si>
  <si>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</si>
  <si>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</si>
  <si>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</si>
  <si>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</si>
  <si>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</si>
  <si>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</si>
  <si>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</si>
  <si>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</si>
  <si>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</si>
  <si>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</si>
  <si>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</si>
  <si>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</si>
  <si>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</si>
  <si>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</si>
  <si>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</si>
  <si>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</si>
  <si>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</si>
  <si>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</si>
  <si>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</si>
  <si>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</si>
  <si>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</si>
  <si>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</si>
  <si>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</si>
  <si>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</si>
  <si>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</si>
  <si>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</si>
  <si>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</si>
  <si>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</si>
  <si>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</si>
  <si>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</si>
  <si>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</si>
  <si>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</si>
  <si>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</si>
  <si>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</si>
  <si>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</si>
  <si>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</si>
  <si>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</si>
  <si>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</si>
  <si>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</si>
  <si>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</si>
  <si>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</si>
  <si>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</si>
  <si>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</si>
  <si>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</si>
  <si>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</si>
  <si>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</si>
  <si>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</si>
  <si>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</si>
  <si>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</si>
  <si>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</si>
  <si>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</si>
  <si>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</si>
  <si>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</si>
  <si>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</si>
  <si>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</si>
  <si>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</si>
  <si>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</si>
  <si>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</si>
  <si>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</si>
  <si>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</si>
  <si>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</si>
  <si>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</si>
  <si>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</si>
  <si>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</si>
  <si>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</si>
  <si>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</si>
  <si>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</si>
  <si>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</si>
  <si>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</si>
  <si>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</si>
  <si>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</si>
  <si>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</si>
  <si>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</si>
  <si>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</si>
  <si>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</si>
  <si>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</si>
  <si>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</si>
  <si>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</si>
  <si>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</si>
  <si>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</si>
  <si>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</si>
  <si>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</si>
  <si>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</si>
  <si>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</si>
  <si>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</si>
  <si>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</si>
  <si>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</si>
  <si>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</si>
  <si>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</si>
  <si>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</si>
  <si>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</si>
  <si>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</si>
  <si>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</si>
  <si>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</si>
  <si>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</si>
  <si>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</si>
  <si>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</si>
  <si>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</si>
  <si>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</si>
  <si>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</si>
  <si>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</si>
  <si>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</si>
  <si>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</si>
  <si>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</si>
  <si>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</si>
  <si>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</si>
  <si>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</si>
  <si>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</si>
  <si>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</si>
  <si>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</si>
  <si>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</si>
  <si>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</si>
  <si>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</si>
  <si>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</si>
  <si>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</si>
  <si>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</si>
  <si>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</si>
  <si>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</si>
  <si>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</si>
  <si>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</si>
  <si>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</si>
  <si>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</si>
  <si>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</si>
  <si>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</si>
  <si>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</si>
  <si>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</si>
  <si>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</si>
  <si>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</si>
  <si>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</si>
  <si>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</si>
  <si>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</si>
  <si>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</si>
  <si>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</si>
  <si>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</si>
  <si>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</si>
  <si>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</si>
  <si>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</si>
  <si>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</si>
  <si>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</si>
  <si>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</si>
  <si>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</si>
  <si>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</si>
  <si>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</si>
  <si>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</si>
  <si>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</si>
  <si>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</si>
  <si>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</si>
  <si>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</si>
  <si>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</si>
  <si>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</si>
  <si>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</si>
  <si>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</si>
  <si>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</si>
  <si>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</si>
  <si>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</si>
  <si>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</si>
  <si>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</si>
  <si>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</si>
  <si>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</si>
  <si>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</si>
  <si>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</si>
  <si>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</si>
  <si>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</si>
  <si>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</si>
  <si>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</si>
  <si>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</si>
  <si>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</si>
  <si>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</si>
  <si>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</si>
  <si>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</si>
  <si>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</si>
  <si>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</si>
  <si>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</si>
  <si>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</si>
  <si>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</si>
  <si>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</si>
  <si>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</si>
  <si>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</si>
  <si>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</si>
  <si>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</si>
  <si>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</si>
  <si>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</si>
  <si>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</si>
  <si>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</si>
  <si>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</si>
  <si>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</si>
  <si>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</si>
  <si>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</si>
  <si>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</si>
  <si>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</si>
  <si>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</si>
  <si>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</si>
  <si>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</si>
  <si>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</si>
  <si>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</si>
  <si>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</si>
  <si>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</si>
  <si>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</si>
  <si>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</si>
  <si>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</si>
  <si>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</si>
  <si>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</si>
  <si>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</si>
  <si>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</si>
  <si>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</si>
  <si>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</si>
  <si>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</si>
  <si>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</si>
  <si>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</si>
  <si>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</si>
  <si>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</si>
  <si>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</si>
  <si>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</si>
  <si>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</si>
  <si>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</si>
  <si>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</si>
  <si>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</si>
  <si>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</si>
  <si>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</si>
  <si>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</si>
  <si>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</si>
  <si>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</si>
  <si>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</si>
  <si>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</si>
  <si>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</si>
  <si>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</si>
  <si>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</si>
  <si>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</si>
  <si>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</si>
  <si>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</si>
  <si>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</si>
  <si>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</si>
  <si>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</si>
  <si>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</si>
  <si>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</si>
  <si>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</si>
  <si>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</si>
  <si>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</si>
  <si>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</si>
  <si>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</si>
  <si>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</si>
  <si>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</si>
  <si>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</si>
  <si>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</si>
  <si>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</si>
  <si>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</si>
  <si>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</si>
  <si>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</si>
  <si>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</si>
  <si>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</si>
  <si>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</si>
  <si>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</si>
  <si>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</si>
  <si>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</si>
  <si>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</si>
  <si>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</si>
  <si>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</si>
  <si>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</si>
  <si>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</si>
  <si>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</si>
  <si>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</si>
  <si>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</si>
  <si>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</si>
  <si>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</si>
  <si>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</si>
  <si>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</si>
  <si>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</si>
  <si>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</si>
  <si>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</si>
  <si>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</si>
  <si>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</si>
  <si>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</si>
  <si>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</si>
  <si>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</si>
  <si>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</si>
  <si>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</si>
  <si>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</si>
  <si>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</si>
  <si>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</si>
  <si>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</si>
  <si>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</si>
  <si>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</si>
  <si>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</si>
  <si>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</si>
  <si>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</si>
  <si>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</si>
  <si>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</si>
  <si>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</si>
  <si>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</si>
  <si>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</si>
  <si>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</si>
  <si>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</si>
  <si>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</si>
  <si>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</si>
  <si>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</si>
  <si>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</si>
  <si>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</si>
  <si>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</si>
  <si>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</si>
  <si>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</si>
  <si>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</si>
  <si>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</si>
  <si>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</si>
  <si>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</si>
  <si>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</si>
  <si>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</si>
  <si>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</si>
  <si>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</si>
  <si>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</si>
  <si>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</si>
  <si>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</si>
  <si>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</si>
  <si>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</si>
  <si>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</si>
  <si>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</si>
  <si>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</si>
  <si>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</si>
  <si>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</si>
  <si>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</si>
  <si>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</si>
  <si>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</si>
  <si>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</si>
  <si>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</si>
  <si>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</si>
  <si>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</si>
  <si>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</si>
  <si>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</si>
  <si>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</si>
  <si>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</si>
  <si>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</si>
  <si>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</si>
  <si>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</si>
  <si>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</si>
  <si>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</si>
  <si>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</si>
  <si>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</si>
  <si>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</si>
  <si>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</si>
  <si>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</si>
  <si>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</si>
  <si>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</si>
  <si>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</si>
  <si>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</si>
  <si>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</si>
  <si>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</si>
  <si>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</si>
  <si>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</si>
  <si>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</si>
  <si>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</si>
  <si>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</si>
  <si>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</si>
  <si>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</si>
  <si>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</si>
  <si>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</si>
  <si>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</si>
  <si>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</si>
  <si>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</si>
  <si>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</si>
  <si>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</si>
  <si>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</si>
  <si>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</si>
  <si>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</si>
  <si>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</si>
  <si>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</si>
  <si>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</si>
  <si>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</si>
  <si>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</si>
  <si>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</si>
  <si>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</si>
  <si>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</si>
  <si>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</si>
  <si>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</si>
  <si>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</si>
  <si>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</si>
  <si>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</si>
  <si>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</si>
  <si>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</si>
  <si>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</si>
  <si>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</si>
  <si>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</si>
  <si>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</si>
  <si>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</si>
  <si>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</si>
  <si>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</si>
  <si>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</si>
  <si>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</si>
  <si>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</si>
  <si>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</si>
  <si>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</si>
  <si>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</si>
  <si>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</si>
  <si>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</si>
  <si>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</si>
  <si>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</si>
  <si>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</si>
  <si>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</si>
  <si>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</si>
  <si>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</si>
  <si>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</si>
  <si>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</si>
  <si>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</si>
  <si>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</si>
  <si>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</si>
  <si>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</si>
  <si>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</si>
  <si>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</si>
  <si>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</si>
  <si>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</si>
  <si>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</si>
  <si>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</si>
  <si>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</si>
  <si>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</si>
  <si>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</si>
  <si>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</si>
  <si>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</si>
  <si>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</si>
  <si>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</si>
  <si>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</si>
  <si>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</si>
  <si>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</si>
  <si>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</si>
  <si>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</si>
  <si>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</si>
  <si>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</si>
  <si>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</si>
  <si>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</si>
  <si>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</si>
  <si>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</si>
  <si>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</si>
  <si>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</si>
  <si>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</si>
  <si>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</si>
  <si>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</si>
  <si>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</si>
  <si>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</si>
  <si>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</si>
  <si>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</si>
  <si>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</si>
  <si>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</si>
  <si>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</si>
  <si>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</si>
  <si>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</si>
  <si>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</si>
  <si>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</si>
  <si>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</si>
  <si>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</si>
  <si>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</si>
  <si>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</si>
  <si>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</si>
  <si>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</si>
  <si>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</si>
  <si>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</si>
  <si>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</si>
  <si>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</si>
  <si>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</si>
  <si>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</si>
  <si>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</si>
  <si>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</si>
  <si>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</si>
  <si>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</si>
  <si>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</si>
  <si>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</si>
  <si>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</si>
  <si>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</si>
  <si>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</si>
  <si>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</si>
  <si>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</si>
  <si>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</si>
  <si>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</si>
  <si>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</si>
  <si>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</si>
  <si>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</si>
  <si>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</si>
  <si>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</si>
  <si>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</si>
  <si>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</si>
  <si>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</si>
  <si>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</si>
  <si>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</si>
  <si>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</si>
  <si>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</si>
  <si>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</si>
  <si>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</si>
  <si>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</si>
  <si>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</si>
  <si>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</si>
  <si>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</si>
  <si>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</si>
  <si>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</si>
  <si>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</si>
  <si>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</si>
  <si>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</si>
  <si>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</si>
  <si>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</si>
  <si>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</si>
  <si>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</si>
  <si>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</si>
  <si>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</si>
  <si>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</si>
  <si>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</si>
  <si>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</si>
  <si>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</si>
  <si>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</si>
  <si>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</si>
  <si>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</si>
  <si>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</si>
  <si>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</si>
  <si>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</si>
  <si>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</si>
  <si>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</si>
  <si>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</si>
  <si>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</si>
  <si>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</si>
  <si>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</si>
  <si>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</si>
  <si>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</si>
  <si>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</si>
  <si>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</si>
  <si>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</si>
  <si>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</si>
  <si>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</si>
  <si>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</si>
  <si>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</si>
  <si>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</si>
  <si>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</si>
  <si>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</si>
  <si>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</si>
  <si>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</si>
  <si>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</si>
  <si>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</si>
  <si>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</si>
  <si>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</si>
  <si>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</si>
  <si>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</si>
  <si>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</si>
  <si>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</si>
  <si>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</si>
  <si>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</si>
  <si>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</si>
  <si>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</si>
  <si>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</si>
  <si>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</si>
  <si>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</si>
  <si>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</si>
  <si>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</si>
  <si>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</si>
  <si>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</si>
  <si>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</si>
  <si>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</si>
  <si>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</si>
  <si>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</si>
  <si>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</si>
  <si>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</si>
  <si>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</si>
  <si>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</si>
  <si>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</si>
  <si>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</si>
  <si>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</si>
  <si>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</si>
  <si>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</si>
  <si>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</si>
  <si>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</si>
  <si>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</si>
  <si>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</si>
  <si>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</si>
  <si>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</si>
  <si>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</si>
  <si>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</si>
  <si>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</si>
  <si>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</si>
  <si>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</si>
  <si>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</si>
  <si>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</si>
  <si>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</si>
  <si>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</si>
  <si>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</si>
  <si>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</si>
  <si>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</si>
  <si>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</si>
  <si>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</si>
  <si>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</si>
  <si>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</si>
  <si>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</si>
  <si>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</si>
  <si>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</si>
  <si>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</si>
  <si>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</si>
  <si>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</si>
  <si>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</si>
  <si>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</si>
  <si>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</si>
  <si>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</si>
  <si>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</si>
  <si>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</si>
  <si>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</si>
  <si>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</si>
  <si>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</si>
  <si>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</si>
  <si>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</si>
  <si>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</si>
  <si>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</si>
  <si>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</si>
  <si>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</si>
  <si>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</si>
  <si>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</si>
  <si>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</si>
  <si>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</si>
  <si>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</si>
  <si>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</si>
  <si>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</si>
  <si>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</si>
  <si>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</si>
  <si>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</si>
  <si>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</si>
  <si>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</si>
  <si>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</si>
  <si>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</si>
  <si>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</si>
  <si>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</si>
  <si>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</si>
  <si>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</si>
  <si>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</si>
  <si>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</si>
  <si>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</si>
  <si>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</si>
  <si>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</si>
  <si>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</si>
  <si>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</si>
  <si>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</si>
  <si>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</si>
  <si>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</si>
  <si>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</si>
  <si>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</si>
  <si>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</si>
  <si>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</si>
  <si>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</si>
  <si>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</si>
  <si>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</si>
  <si>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</si>
  <si>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</si>
  <si>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</si>
  <si>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</si>
  <si>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</si>
  <si>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</si>
  <si>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</si>
  <si>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</si>
  <si>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</si>
  <si>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</si>
  <si>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</si>
  <si>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</si>
  <si>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</si>
  <si>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</si>
  <si>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</si>
  <si>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</si>
  <si>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</si>
  <si>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</si>
  <si>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</si>
  <si>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</si>
  <si>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</si>
  <si>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</si>
  <si>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</si>
  <si>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</si>
  <si>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</si>
  <si>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</si>
  <si>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</si>
  <si>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</si>
  <si>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</si>
  <si>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</si>
  <si>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</si>
  <si>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</si>
  <si>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</si>
  <si>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</si>
  <si>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</si>
  <si>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</si>
  <si>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</si>
  <si>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</si>
  <si>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</si>
  <si>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</si>
  <si>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</si>
  <si>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</si>
  <si>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</si>
  <si>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</si>
  <si>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</si>
  <si>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</si>
  <si>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</si>
  <si>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</si>
  <si>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</si>
  <si>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</si>
  <si>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</si>
  <si>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</si>
  <si>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</si>
  <si>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</si>
  <si>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</si>
  <si>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</si>
  <si>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</si>
  <si>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</si>
  <si>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</si>
  <si>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</si>
  <si>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</si>
  <si>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</si>
  <si>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</si>
  <si>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</si>
  <si>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</si>
  <si>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</si>
  <si>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</si>
  <si>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</si>
  <si>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</si>
  <si>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</si>
  <si>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</si>
  <si>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</si>
  <si>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</si>
  <si>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</si>
  <si>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</si>
  <si>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</si>
  <si>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</si>
  <si>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</si>
  <si>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</si>
  <si>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</si>
  <si>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</si>
  <si>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</si>
  <si>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</si>
  <si>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</si>
  <si>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</si>
  <si>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</si>
  <si>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</si>
  <si>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</si>
  <si>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</si>
  <si>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</si>
  <si>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</si>
  <si>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</si>
  <si>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</si>
  <si>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</si>
  <si>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</si>
  <si>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</si>
  <si>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</si>
  <si>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</si>
  <si>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</si>
  <si>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</si>
  <si>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</si>
  <si>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</si>
  <si>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</si>
  <si>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</si>
  <si>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</si>
  <si>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</si>
  <si>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</si>
  <si>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</si>
  <si>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</si>
  <si>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</si>
  <si>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</si>
  <si>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</si>
  <si>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</si>
  <si>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</si>
  <si>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</si>
  <si>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</si>
  <si>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</si>
  <si>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</si>
  <si>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</si>
  <si>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</si>
  <si>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</si>
  <si>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</si>
  <si>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</si>
  <si>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</si>
  <si>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</si>
  <si>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</si>
  <si>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</si>
  <si>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</si>
  <si>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</si>
  <si>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</si>
  <si>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</si>
  <si>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</si>
  <si>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</si>
  <si>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</si>
  <si>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</si>
  <si>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</si>
  <si>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</si>
  <si>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</si>
  <si>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</si>
  <si>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</si>
  <si>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</si>
  <si>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</si>
  <si>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</si>
  <si>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</si>
  <si>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</si>
  <si>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</si>
  <si>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</si>
  <si>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</si>
  <si>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</si>
  <si>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</si>
  <si>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</si>
  <si>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</si>
  <si>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</si>
  <si>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</si>
  <si>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</si>
  <si>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</si>
  <si>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</si>
  <si>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</si>
  <si>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</si>
  <si>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</si>
  <si>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</si>
  <si>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</si>
  <si>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</si>
  <si>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</si>
  <si>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</si>
  <si>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</si>
  <si>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</si>
  <si>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</si>
  <si>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</si>
  <si>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</si>
  <si>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</si>
  <si>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</si>
  <si>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</si>
  <si>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</si>
  <si>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</si>
  <si>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</si>
  <si>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</si>
  <si>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</si>
  <si>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</si>
  <si>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</si>
  <si>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</si>
  <si>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</si>
  <si>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</si>
  <si>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</si>
  <si>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</si>
  <si>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</si>
  <si>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</si>
  <si>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</si>
  <si>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</si>
  <si>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</si>
  <si>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</si>
  <si>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</si>
  <si>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</si>
  <si>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</si>
  <si>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</si>
  <si>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</si>
  <si>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</si>
  <si>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</si>
  <si>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</si>
  <si>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</si>
  <si>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</si>
  <si>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</si>
  <si>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</si>
  <si>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</si>
  <si>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</si>
  <si>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</si>
  <si>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</si>
  <si>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</si>
  <si>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</si>
  <si>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</si>
  <si>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</si>
  <si>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</si>
  <si>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</si>
  <si>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</si>
  <si>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</si>
  <si>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</si>
  <si>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</si>
  <si>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</si>
  <si>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</si>
  <si>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</si>
  <si>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</si>
  <si>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</si>
  <si>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</si>
  <si>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</si>
  <si>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</si>
  <si>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</si>
  <si>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</si>
  <si>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</si>
  <si>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AL</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</si>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</sst>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1">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8" t="s">
        <v>1647</v>
      </c>
    </row>
    <row r="2" spans="1:1" ht="14.5" x14ac:dyDescent="0.35">
      <c r="A2" s="108" t="s">
        <v>650</v>
      </c>
    </row>
    <row r="3" spans="1:1" ht="28.5" x14ac:dyDescent="0.8">
      <c r="A3" s="109" t="s">
        <v>1648</v>
      </c>
    </row>
    <row r="4" spans="1:1" ht="28.5" x14ac:dyDescent="0.8">
      <c r="A4" s="109" t="s">
        <v>1707</v>
      </c>
    </row>
    <row r="5" spans="1:1" ht="17.5" x14ac:dyDescent="0.35">
      <c r="A5" s="110" t="s">
        <v>1744</v>
      </c>
    </row>
    <row r="6" spans="1:1" ht="16.5" customHeight="1" x14ac:dyDescent="0.25">
      <c r="A6" s="111" t="s">
        <v>650</v>
      </c>
    </row>
    <row r="7" spans="1:1" ht="14" x14ac:dyDescent="0.4">
      <c r="A7" s="112" t="s">
        <v>1649</v>
      </c>
    </row>
    <row r="8" spans="1:1" ht="62.15" customHeight="1" x14ac:dyDescent="0.25">
      <c r="A8" s="113" t="s">
        <v>1650</v>
      </c>
    </row>
    <row r="9" spans="1:1" x14ac:dyDescent="0.25">
      <c r="A9" s="114" t="s">
        <v>650</v>
      </c>
    </row>
    <row r="10" spans="1:1" ht="14" x14ac:dyDescent="0.4">
      <c r="A10" s="112" t="s">
        <v>1651</v>
      </c>
    </row>
    <row r="11" spans="1:1" ht="95.15" customHeight="1" x14ac:dyDescent="0.25">
      <c r="A11" s="115" t="s">
        <v>1743</v>
      </c>
    </row>
    <row r="12" spans="1:1" x14ac:dyDescent="0.25">
      <c r="A12" s="116"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1709</v>
      </c>
      <c r="B1" s="132"/>
      <c r="C1" s="132"/>
      <c r="D1" s="132"/>
      <c r="E1" s="132"/>
      <c r="F1" s="132"/>
      <c r="G1" s="132"/>
      <c r="H1" s="132"/>
      <c r="I1" s="132"/>
      <c r="J1" s="132"/>
      <c r="K1" s="133"/>
    </row>
    <row r="2" spans="1:11" ht="13" x14ac:dyDescent="0.3">
      <c r="A2" s="137" t="s">
        <v>1595</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1722</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7" t="s">
        <v>1646</v>
      </c>
      <c r="B31" s="148"/>
      <c r="C31" s="148"/>
      <c r="D31" s="148"/>
      <c r="E31" s="148"/>
      <c r="F31" s="148"/>
      <c r="G31" s="148"/>
      <c r="H31" s="148"/>
      <c r="I31" s="148"/>
      <c r="J31" s="148"/>
      <c r="K31" s="149"/>
    </row>
    <row r="32" spans="1:11" x14ac:dyDescent="0.25">
      <c r="A32" s="140" t="s">
        <v>1644</v>
      </c>
      <c r="B32" s="141"/>
      <c r="C32" s="141"/>
      <c r="D32" s="141"/>
      <c r="E32" s="141"/>
      <c r="F32" s="141"/>
      <c r="G32" s="141"/>
      <c r="H32" s="141"/>
      <c r="I32" s="141"/>
      <c r="J32" s="141"/>
      <c r="K32" s="142"/>
    </row>
    <row r="33" spans="1:11" x14ac:dyDescent="0.25">
      <c r="A33" s="143" t="s">
        <v>1742</v>
      </c>
      <c r="B33" s="143"/>
      <c r="C33" s="143"/>
      <c r="D33" s="143"/>
      <c r="E33" s="143"/>
      <c r="F33" s="143"/>
      <c r="G33" s="143"/>
      <c r="H33" s="143"/>
      <c r="I33" s="143"/>
      <c r="J33" s="143"/>
      <c r="K33" s="144"/>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1710</v>
      </c>
      <c r="B1" s="132"/>
      <c r="C1" s="132"/>
      <c r="D1" s="132"/>
      <c r="E1" s="132"/>
      <c r="F1" s="132"/>
      <c r="G1" s="132"/>
      <c r="H1" s="132"/>
      <c r="I1" s="132"/>
      <c r="J1" s="132"/>
      <c r="K1" s="133"/>
    </row>
    <row r="2" spans="1:11" ht="13" x14ac:dyDescent="0.3">
      <c r="A2" s="137" t="s">
        <v>1596</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72" t="s">
        <v>343</v>
      </c>
      <c r="B6" s="9" t="s">
        <v>213</v>
      </c>
      <c r="C6" s="27">
        <v>7</v>
      </c>
      <c r="D6" s="9" t="s">
        <v>213</v>
      </c>
      <c r="E6" s="27">
        <v>7</v>
      </c>
      <c r="F6" s="9" t="s">
        <v>213</v>
      </c>
      <c r="G6" s="27">
        <v>7</v>
      </c>
      <c r="H6" s="9" t="s">
        <v>213</v>
      </c>
      <c r="I6" s="119" t="s">
        <v>213</v>
      </c>
      <c r="J6" s="119" t="s">
        <v>213</v>
      </c>
      <c r="K6" s="9" t="s">
        <v>213</v>
      </c>
    </row>
    <row r="7" spans="1:11" x14ac:dyDescent="0.25">
      <c r="A7" s="75" t="s">
        <v>12</v>
      </c>
      <c r="B7" s="30" t="s">
        <v>213</v>
      </c>
      <c r="C7" s="85">
        <v>31039385</v>
      </c>
      <c r="D7" s="32" t="str">
        <f>IF($B7="N/A","N/A",IF(C7&gt;15,"No",IF(C7&lt;-15,"No","Yes")))</f>
        <v>N/A</v>
      </c>
      <c r="E7" s="31">
        <v>26133825</v>
      </c>
      <c r="F7" s="32" t="str">
        <f>IF($B7="N/A","N/A",IF(E7&gt;15,"No",IF(E7&lt;-15,"No","Yes")))</f>
        <v>N/A</v>
      </c>
      <c r="G7" s="31">
        <v>28077879</v>
      </c>
      <c r="H7" s="32" t="str">
        <f>IF($B7="N/A","N/A",IF(G7&gt;15,"No",IF(G7&lt;-15,"No","Yes")))</f>
        <v>N/A</v>
      </c>
      <c r="I7" s="33">
        <v>-15.8</v>
      </c>
      <c r="J7" s="33">
        <v>7.4390000000000001</v>
      </c>
      <c r="K7" s="32" t="str">
        <f t="shared" ref="K7:K54" si="0">IF(J7="Div by 0", "N/A", IF(J7="N/A","N/A", IF(J7&gt;30, "No", IF(J7&lt;-30, "No", "Yes"))))</f>
        <v>Yes</v>
      </c>
    </row>
    <row r="8" spans="1:11" x14ac:dyDescent="0.25">
      <c r="A8" s="75" t="s">
        <v>362</v>
      </c>
      <c r="B8" s="30" t="s">
        <v>213</v>
      </c>
      <c r="C8" s="126">
        <v>69.333348583000003</v>
      </c>
      <c r="D8" s="32" t="str">
        <f>IF($B8="N/A","N/A",IF(C8&gt;15,"No",IF(C8&lt;-15,"No","Yes")))</f>
        <v>N/A</v>
      </c>
      <c r="E8" s="34">
        <v>80.339483408999996</v>
      </c>
      <c r="F8" s="32" t="str">
        <f>IF($B8="N/A","N/A",IF(E8&gt;15,"No",IF(E8&lt;-15,"No","Yes")))</f>
        <v>N/A</v>
      </c>
      <c r="G8" s="34">
        <v>81.590692801000003</v>
      </c>
      <c r="H8" s="32" t="str">
        <f>IF($B8="N/A","N/A",IF(G8&gt;15,"No",IF(G8&lt;-15,"No","Yes")))</f>
        <v>N/A</v>
      </c>
      <c r="I8" s="33">
        <v>15.87</v>
      </c>
      <c r="J8" s="33">
        <v>1.5569999999999999</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30.666651417000001</v>
      </c>
      <c r="D11" s="9" t="str">
        <f>IF($B11="N/A","N/A",IF(C11&gt;15,"No",IF(C11&lt;-15,"No","Yes")))</f>
        <v>N/A</v>
      </c>
      <c r="E11" s="9">
        <v>19.660516591</v>
      </c>
      <c r="F11" s="9" t="str">
        <f>IF($B11="N/A","N/A",IF(E11&gt;15,"No",IF(E11&lt;-15,"No","Yes")))</f>
        <v>N/A</v>
      </c>
      <c r="G11" s="9">
        <v>18.409307199000001</v>
      </c>
      <c r="H11" s="9" t="str">
        <f>IF($B11="N/A","N/A",IF(G11&gt;15,"No",IF(G11&lt;-15,"No","Yes")))</f>
        <v>N/A</v>
      </c>
      <c r="I11" s="10">
        <v>-35.9</v>
      </c>
      <c r="J11" s="10">
        <v>-6.36</v>
      </c>
      <c r="K11" s="9" t="str">
        <f t="shared" si="0"/>
        <v>Yes</v>
      </c>
    </row>
    <row r="12" spans="1:11" x14ac:dyDescent="0.25">
      <c r="A12" s="75" t="s">
        <v>860</v>
      </c>
      <c r="B12" s="86" t="s">
        <v>214</v>
      </c>
      <c r="C12" s="84">
        <v>99.999893126000003</v>
      </c>
      <c r="D12" s="9" t="str">
        <f>IF(OR($B12="N/A",$C12="N/A"),"N/A",IF(C12&gt;100,"No",IF(C12&lt;95,"No","Yes")))</f>
        <v>Yes</v>
      </c>
      <c r="E12" s="84">
        <v>99.947494211000006</v>
      </c>
      <c r="F12" s="9" t="str">
        <f>IF(OR($B12="N/A",$E12="N/A"),"N/A",IF(E12&gt;100,"No",IF(E12&lt;95,"No","Yes")))</f>
        <v>Yes</v>
      </c>
      <c r="G12" s="84">
        <v>99.991998754999997</v>
      </c>
      <c r="H12" s="9" t="str">
        <f>IF($B12="N/A","N/A",IF(G12&gt;100,"No",IF(G12&lt;95,"No","Yes")))</f>
        <v>Yes</v>
      </c>
      <c r="I12" s="87">
        <v>-5.1999999999999998E-2</v>
      </c>
      <c r="J12" s="87">
        <v>4.4499999999999998E-2</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99.885110320999999</v>
      </c>
      <c r="D15" s="9" t="str">
        <f>IF(OR($B15="N/A",$C15="N/A"),"N/A",IF(C15&gt;100,"No",IF(C15&lt;95,"No","Yes")))</f>
        <v>Yes</v>
      </c>
      <c r="E15" s="84">
        <v>99.818425417</v>
      </c>
      <c r="F15" s="9" t="str">
        <f>IF(OR($B15="N/A",$E15="N/A"),"N/A",IF(E15&gt;100,"No",IF(E15&lt;95,"No","Yes")))</f>
        <v>Yes</v>
      </c>
      <c r="G15" s="84">
        <v>99.803033192000001</v>
      </c>
      <c r="H15" s="9" t="str">
        <f>IF($B15="N/A","N/A",IF(G15&gt;100,"No",IF(G15&lt;95,"No","Yes")))</f>
        <v>Yes</v>
      </c>
      <c r="I15" s="87">
        <v>-6.7000000000000004E-2</v>
      </c>
      <c r="J15" s="87">
        <v>-1.4999999999999999E-2</v>
      </c>
      <c r="K15" s="9" t="str">
        <f t="shared" si="0"/>
        <v>Yes</v>
      </c>
    </row>
    <row r="16" spans="1:11" x14ac:dyDescent="0.25">
      <c r="A16" s="75" t="s">
        <v>331</v>
      </c>
      <c r="B16" s="35" t="s">
        <v>213</v>
      </c>
      <c r="C16" s="73">
        <v>21520645</v>
      </c>
      <c r="D16" s="9" t="str">
        <f>IF($B16="N/A","N/A",IF(C16&gt;15,"No",IF(C16&lt;-15,"No","Yes")))</f>
        <v>N/A</v>
      </c>
      <c r="E16" s="36">
        <v>20995780</v>
      </c>
      <c r="F16" s="9" t="str">
        <f>IF($B16="N/A","N/A",IF(E16&gt;15,"No",IF(E16&lt;-15,"No","Yes")))</f>
        <v>N/A</v>
      </c>
      <c r="G16" s="36">
        <v>22908936</v>
      </c>
      <c r="H16" s="9" t="str">
        <f>IF($B16="N/A","N/A",IF(G16&gt;15,"No",IF(G16&lt;-15,"No","Yes")))</f>
        <v>N/A</v>
      </c>
      <c r="I16" s="10">
        <v>-2.44</v>
      </c>
      <c r="J16" s="10">
        <v>9.1120000000000001</v>
      </c>
      <c r="K16" s="9" t="str">
        <f t="shared" si="0"/>
        <v>Yes</v>
      </c>
    </row>
    <row r="17" spans="1:11" x14ac:dyDescent="0.25">
      <c r="A17" s="75" t="s">
        <v>442</v>
      </c>
      <c r="B17" s="35" t="s">
        <v>215</v>
      </c>
      <c r="C17" s="84">
        <v>7.0468380477999997</v>
      </c>
      <c r="D17" s="9" t="str">
        <f>IF($B17="N/A","N/A",IF(C17&gt;20,"No",IF(C17&lt;5,"No","Yes")))</f>
        <v>Yes</v>
      </c>
      <c r="E17" s="9">
        <v>6.2818956952000002</v>
      </c>
      <c r="F17" s="9" t="str">
        <f>IF($B17="N/A","N/A",IF(E17&gt;20,"No",IF(E17&lt;5,"No","Yes")))</f>
        <v>Yes</v>
      </c>
      <c r="G17" s="9">
        <v>5.6068601352999998</v>
      </c>
      <c r="H17" s="9" t="str">
        <f>IF($B17="N/A","N/A",IF(G17&gt;20,"No",IF(G17&lt;5,"No","Yes")))</f>
        <v>Yes</v>
      </c>
      <c r="I17" s="10">
        <v>-10.9</v>
      </c>
      <c r="J17" s="10">
        <v>-10.7</v>
      </c>
      <c r="K17" s="9" t="str">
        <f t="shared" si="0"/>
        <v>Yes</v>
      </c>
    </row>
    <row r="18" spans="1:11" x14ac:dyDescent="0.25">
      <c r="A18" s="75" t="s">
        <v>443</v>
      </c>
      <c r="B18" s="30" t="s">
        <v>213</v>
      </c>
      <c r="C18" s="84">
        <v>92.953161952000002</v>
      </c>
      <c r="D18" s="9" t="str">
        <f>IF($B18="N/A","N/A",IF(C18&gt;15,"No",IF(C18&lt;-15,"No","Yes")))</f>
        <v>N/A</v>
      </c>
      <c r="E18" s="9">
        <v>93.718104304999997</v>
      </c>
      <c r="F18" s="9" t="str">
        <f>IF($B18="N/A","N/A",IF(E18&gt;15,"No",IF(E18&lt;-15,"No","Yes")))</f>
        <v>N/A</v>
      </c>
      <c r="G18" s="9">
        <v>94.393139864999995</v>
      </c>
      <c r="H18" s="9" t="str">
        <f>IF($B18="N/A","N/A",IF(G18&gt;15,"No",IF(G18&lt;-15,"No","Yes")))</f>
        <v>N/A</v>
      </c>
      <c r="I18" s="10">
        <v>0.82289999999999996</v>
      </c>
      <c r="J18" s="10">
        <v>0.72030000000000005</v>
      </c>
      <c r="K18" s="9" t="str">
        <f t="shared" si="0"/>
        <v>Yes</v>
      </c>
    </row>
    <row r="19" spans="1:11" x14ac:dyDescent="0.25">
      <c r="A19" s="75" t="s">
        <v>444</v>
      </c>
      <c r="B19" s="35" t="s">
        <v>216</v>
      </c>
      <c r="C19" s="84">
        <v>2.2063558039000002</v>
      </c>
      <c r="D19" s="9" t="str">
        <f>IF($B19="N/A","N/A",IF(C19&gt;1,"Yes","No"))</f>
        <v>Yes</v>
      </c>
      <c r="E19" s="9">
        <v>2.4850469951999998</v>
      </c>
      <c r="F19" s="9" t="str">
        <f>IF($B19="N/A","N/A",IF(E19&gt;1,"Yes","No"))</f>
        <v>Yes</v>
      </c>
      <c r="G19" s="9">
        <v>3.5225162792</v>
      </c>
      <c r="H19" s="9" t="str">
        <f>IF($B19="N/A","N/A",IF(G19&gt;1,"Yes","No"))</f>
        <v>Yes</v>
      </c>
      <c r="I19" s="10">
        <v>12.63</v>
      </c>
      <c r="J19" s="10">
        <v>41.75</v>
      </c>
      <c r="K19" s="9" t="str">
        <f t="shared" si="0"/>
        <v>No</v>
      </c>
    </row>
    <row r="20" spans="1:11" x14ac:dyDescent="0.25">
      <c r="A20" s="75" t="s">
        <v>862</v>
      </c>
      <c r="B20" s="35" t="s">
        <v>213</v>
      </c>
      <c r="C20" s="77">
        <v>80.432414672999997</v>
      </c>
      <c r="D20" s="9" t="str">
        <f>IF($B20="N/A","N/A",IF(C20&gt;15,"No",IF(C20&lt;-15,"No","Yes")))</f>
        <v>N/A</v>
      </c>
      <c r="E20" s="37">
        <v>84.331327922</v>
      </c>
      <c r="F20" s="9" t="str">
        <f>IF($B20="N/A","N/A",IF(E20&gt;15,"No",IF(E20&lt;-15,"No","Yes")))</f>
        <v>N/A</v>
      </c>
      <c r="G20" s="37">
        <v>63.220131825999999</v>
      </c>
      <c r="H20" s="9" t="str">
        <f>IF($B20="N/A","N/A",IF(G20&gt;15,"No",IF(G20&lt;-15,"No","Yes")))</f>
        <v>N/A</v>
      </c>
      <c r="I20" s="10">
        <v>4.8470000000000004</v>
      </c>
      <c r="J20" s="10">
        <v>-25</v>
      </c>
      <c r="K20" s="9" t="str">
        <f t="shared" si="0"/>
        <v>Yes</v>
      </c>
    </row>
    <row r="21" spans="1:11" x14ac:dyDescent="0.25">
      <c r="A21" s="75" t="s">
        <v>34</v>
      </c>
      <c r="B21" s="35" t="s">
        <v>213</v>
      </c>
      <c r="C21" s="88">
        <v>0.75804014799999997</v>
      </c>
      <c r="D21" s="9" t="str">
        <f>IF($B21="N/A","N/A",IF(C21&gt;15,"No",IF(C21&lt;-15,"No","Yes")))</f>
        <v>N/A</v>
      </c>
      <c r="E21" s="89">
        <v>1.2832832545999999</v>
      </c>
      <c r="F21" s="9" t="str">
        <f>IF($B21="N/A","N/A",IF(E21&gt;15,"No",IF(E21&lt;-15,"No","Yes")))</f>
        <v>N/A</v>
      </c>
      <c r="G21" s="89">
        <v>1.2573421232999999</v>
      </c>
      <c r="H21" s="9" t="str">
        <f>IF($B21="N/A","N/A",IF(G21&gt;15,"No",IF(G21&lt;-15,"No","Yes")))</f>
        <v>N/A</v>
      </c>
      <c r="I21" s="10">
        <v>69.290000000000006</v>
      </c>
      <c r="J21" s="10">
        <v>-2.02</v>
      </c>
      <c r="K21" s="9" t="str">
        <f t="shared" si="0"/>
        <v>Yes</v>
      </c>
    </row>
    <row r="22" spans="1:11" x14ac:dyDescent="0.25">
      <c r="A22" s="75" t="s">
        <v>1723</v>
      </c>
      <c r="B22" s="35" t="s">
        <v>213</v>
      </c>
      <c r="C22" s="88">
        <v>14.969884229</v>
      </c>
      <c r="D22" s="9" t="str">
        <f>IF($B22="N/A","N/A",IF(C22&gt;15,"No",IF(C22&lt;-15,"No","Yes")))</f>
        <v>N/A</v>
      </c>
      <c r="E22" s="89">
        <v>3.3978952999999998E-3</v>
      </c>
      <c r="F22" s="9" t="str">
        <f>IF($B22="N/A","N/A",IF(E22&gt;15,"No",IF(E22&lt;-15,"No","Yes")))</f>
        <v>N/A</v>
      </c>
      <c r="G22" s="89">
        <v>5.3066690000000004E-4</v>
      </c>
      <c r="H22" s="9" t="str">
        <f>IF($B22="N/A","N/A",IF(G22&gt;15,"No",IF(G22&lt;-15,"No","Yes")))</f>
        <v>N/A</v>
      </c>
      <c r="I22" s="10">
        <v>-100</v>
      </c>
      <c r="J22" s="10">
        <v>-84.4</v>
      </c>
      <c r="K22" s="9" t="str">
        <f t="shared" si="0"/>
        <v>No</v>
      </c>
    </row>
    <row r="23" spans="1:11" x14ac:dyDescent="0.25">
      <c r="A23" s="75" t="s">
        <v>35</v>
      </c>
      <c r="B23" s="35" t="s">
        <v>213</v>
      </c>
      <c r="C23" s="88">
        <v>14.93872704</v>
      </c>
      <c r="D23" s="9" t="str">
        <f>IF($B23="N/A","N/A",IF(C23&gt;15,"No",IF(C23&lt;-15,"No","Yes")))</f>
        <v>N/A</v>
      </c>
      <c r="E23" s="89">
        <v>18.373835441000001</v>
      </c>
      <c r="F23" s="9" t="str">
        <f>IF($B23="N/A","N/A",IF(E23&gt;15,"No",IF(E23&lt;-15,"No","Yes")))</f>
        <v>N/A</v>
      </c>
      <c r="G23" s="89">
        <v>17.151434409</v>
      </c>
      <c r="H23" s="9" t="str">
        <f>IF($B23="N/A","N/A",IF(G23&gt;15,"No",IF(G23&lt;-15,"No","Yes")))</f>
        <v>N/A</v>
      </c>
      <c r="I23" s="10">
        <v>22.99</v>
      </c>
      <c r="J23" s="10">
        <v>-6.65</v>
      </c>
      <c r="K23" s="9" t="str">
        <f t="shared" si="0"/>
        <v>Yes</v>
      </c>
    </row>
    <row r="24" spans="1:11" x14ac:dyDescent="0.25">
      <c r="A24" s="75" t="s">
        <v>863</v>
      </c>
      <c r="B24" s="35" t="s">
        <v>243</v>
      </c>
      <c r="C24" s="77">
        <v>32.610682091999998</v>
      </c>
      <c r="D24" s="9" t="str">
        <f>IF($B24="N/A","N/A",IF(C24&gt;300,"No",IF(C24&lt;75,"No","Yes")))</f>
        <v>No</v>
      </c>
      <c r="E24" s="37">
        <v>60</v>
      </c>
      <c r="F24" s="9" t="str">
        <f>IF($B24="N/A","N/A",IF(E24&gt;300,"No",IF(E24&lt;75,"No","Yes")))</f>
        <v>No</v>
      </c>
      <c r="G24" s="37">
        <v>60</v>
      </c>
      <c r="H24" s="9" t="str">
        <f>IF($B24="N/A","N/A",IF(G24&gt;300,"No",IF(G24&lt;75,"No","Yes")))</f>
        <v>No</v>
      </c>
      <c r="I24" s="10">
        <v>83.99</v>
      </c>
      <c r="J24" s="10">
        <v>0</v>
      </c>
      <c r="K24" s="9" t="str">
        <f t="shared" si="0"/>
        <v>Yes</v>
      </c>
    </row>
    <row r="25" spans="1:11" x14ac:dyDescent="0.25">
      <c r="A25" s="75" t="s">
        <v>864</v>
      </c>
      <c r="B25" s="35" t="s">
        <v>244</v>
      </c>
      <c r="C25" s="77">
        <v>100.45120132</v>
      </c>
      <c r="D25" s="9" t="str">
        <f>IF($B25="N/A","N/A",IF(C25&gt;250,"No",IF(C25&lt;20,"No","Yes")))</f>
        <v>Yes</v>
      </c>
      <c r="E25" s="37">
        <v>457.40090090000001</v>
      </c>
      <c r="F25" s="9" t="str">
        <f>IF($B25="N/A","N/A",IF(E25&gt;250,"No",IF(E25&lt;20,"No","Yes")))</f>
        <v>No</v>
      </c>
      <c r="G25" s="37">
        <v>388.89932886000003</v>
      </c>
      <c r="H25" s="9" t="str">
        <f>IF($B25="N/A","N/A",IF(G25&gt;250,"No",IF(G25&lt;20,"No","Yes")))</f>
        <v>No</v>
      </c>
      <c r="I25" s="10">
        <v>355.3</v>
      </c>
      <c r="J25" s="10">
        <v>-15</v>
      </c>
      <c r="K25" s="9" t="str">
        <f t="shared" si="0"/>
        <v>Yes</v>
      </c>
    </row>
    <row r="26" spans="1:11" x14ac:dyDescent="0.25">
      <c r="A26" s="75" t="s">
        <v>865</v>
      </c>
      <c r="B26" s="35" t="s">
        <v>245</v>
      </c>
      <c r="C26" s="77">
        <v>2.530610502</v>
      </c>
      <c r="D26" s="9" t="str">
        <f>IF($B26="N/A","N/A",IF(C26&gt;5,"No",IF(C26&lt;3,"No","Yes")))</f>
        <v>No</v>
      </c>
      <c r="E26" s="37">
        <v>2.6374838446000002</v>
      </c>
      <c r="F26" s="9" t="str">
        <f>IF($B26="N/A","N/A",IF(E26&gt;5,"No",IF(E26&lt;3,"No","Yes")))</f>
        <v>No</v>
      </c>
      <c r="G26" s="37">
        <v>2.4158831453</v>
      </c>
      <c r="H26" s="9" t="str">
        <f>IF($B26="N/A","N/A",IF(G26&gt;5,"No",IF(G26&lt;3,"No","Yes")))</f>
        <v>No</v>
      </c>
      <c r="I26" s="10">
        <v>4.2229999999999999</v>
      </c>
      <c r="J26" s="10">
        <v>-8.4</v>
      </c>
      <c r="K26" s="9" t="str">
        <f t="shared" si="0"/>
        <v>Yes</v>
      </c>
    </row>
    <row r="27" spans="1:11" x14ac:dyDescent="0.25">
      <c r="A27" s="75" t="s">
        <v>131</v>
      </c>
      <c r="B27" s="35" t="s">
        <v>213</v>
      </c>
      <c r="C27" s="73">
        <v>64536</v>
      </c>
      <c r="D27" s="35" t="s">
        <v>213</v>
      </c>
      <c r="E27" s="36">
        <v>28629</v>
      </c>
      <c r="F27" s="35" t="s">
        <v>213</v>
      </c>
      <c r="G27" s="36">
        <v>42114</v>
      </c>
      <c r="H27" s="9" t="str">
        <f>IF($B27="N/A","N/A",IF(G27&gt;15,"No",IF(G27&lt;-15,"No","Yes")))</f>
        <v>N/A</v>
      </c>
      <c r="I27" s="10">
        <v>-55.6</v>
      </c>
      <c r="J27" s="10">
        <v>47.1</v>
      </c>
      <c r="K27" s="9" t="str">
        <f t="shared" si="0"/>
        <v>No</v>
      </c>
    </row>
    <row r="28" spans="1:11" x14ac:dyDescent="0.25">
      <c r="A28" s="75" t="s">
        <v>346</v>
      </c>
      <c r="B28" s="35" t="s">
        <v>213</v>
      </c>
      <c r="C28" s="74">
        <v>0.2079164906</v>
      </c>
      <c r="D28" s="35" t="s">
        <v>213</v>
      </c>
      <c r="E28" s="8">
        <v>0.1095476839</v>
      </c>
      <c r="F28" s="35" t="s">
        <v>213</v>
      </c>
      <c r="G28" s="8">
        <v>0.14998996179999999</v>
      </c>
      <c r="H28" s="9" t="str">
        <f>IF($B28="N/A","N/A",IF(G28&gt;15,"No",IF(G28&lt;-15,"No","Yes")))</f>
        <v>N/A</v>
      </c>
      <c r="I28" s="10">
        <v>-47.3</v>
      </c>
      <c r="J28" s="10">
        <v>36.92</v>
      </c>
      <c r="K28" s="9" t="str">
        <f t="shared" si="0"/>
        <v>No</v>
      </c>
    </row>
    <row r="29" spans="1:11" ht="25" x14ac:dyDescent="0.25">
      <c r="A29" s="75" t="s">
        <v>841</v>
      </c>
      <c r="B29" s="35" t="s">
        <v>213</v>
      </c>
      <c r="C29" s="37">
        <v>80.989153341000005</v>
      </c>
      <c r="D29" s="35" t="s">
        <v>213</v>
      </c>
      <c r="E29" s="37">
        <v>87.995529008999995</v>
      </c>
      <c r="F29" s="35" t="s">
        <v>213</v>
      </c>
      <c r="G29" s="37">
        <v>66.700408414999998</v>
      </c>
      <c r="H29" s="35" t="s">
        <v>213</v>
      </c>
      <c r="I29" s="10">
        <v>8.6509999999999998</v>
      </c>
      <c r="J29" s="10">
        <v>-24.2</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235291</v>
      </c>
      <c r="D31" s="9" t="str">
        <f t="shared" ref="D31:F50" si="4">IF($B31="N/A","N/A",IF(C31&lt;0,"No","Yes"))</f>
        <v>N/A</v>
      </c>
      <c r="E31" s="73">
        <v>335371</v>
      </c>
      <c r="F31" s="9" t="str">
        <f t="shared" si="4"/>
        <v>N/A</v>
      </c>
      <c r="G31" s="73">
        <v>353035</v>
      </c>
      <c r="H31" s="9" t="str">
        <f t="shared" ref="H31:H50" si="5">IF($B31="N/A","N/A",IF(G31&lt;0,"No","Yes"))</f>
        <v>N/A</v>
      </c>
      <c r="I31" s="10">
        <v>42.53</v>
      </c>
      <c r="J31" s="10">
        <v>5.2670000000000003</v>
      </c>
      <c r="K31" s="9" t="str">
        <f t="shared" si="0"/>
        <v>Yes</v>
      </c>
    </row>
    <row r="32" spans="1:11" x14ac:dyDescent="0.25">
      <c r="A32" s="2" t="s">
        <v>659</v>
      </c>
      <c r="B32" s="90" t="s">
        <v>213</v>
      </c>
      <c r="C32" s="74">
        <v>99.861023158999998</v>
      </c>
      <c r="D32" s="9" t="str">
        <f t="shared" si="4"/>
        <v>N/A</v>
      </c>
      <c r="E32" s="74">
        <v>99.822882718000002</v>
      </c>
      <c r="F32" s="9" t="str">
        <f t="shared" si="4"/>
        <v>N/A</v>
      </c>
      <c r="G32" s="74">
        <v>99.196963474</v>
      </c>
      <c r="H32" s="9" t="str">
        <f t="shared" si="5"/>
        <v>N/A</v>
      </c>
      <c r="I32" s="10">
        <v>-3.7999999999999999E-2</v>
      </c>
      <c r="J32" s="10">
        <v>-0.627</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0.1389768414</v>
      </c>
      <c r="D35" s="9" t="str">
        <f t="shared" si="4"/>
        <v>N/A</v>
      </c>
      <c r="E35" s="74">
        <v>0.1771172821</v>
      </c>
      <c r="F35" s="9" t="str">
        <f t="shared" si="4"/>
        <v>N/A</v>
      </c>
      <c r="G35" s="74">
        <v>0.80303652609999998</v>
      </c>
      <c r="H35" s="9" t="str">
        <f t="shared" si="5"/>
        <v>N/A</v>
      </c>
      <c r="I35" s="10">
        <v>27.44</v>
      </c>
      <c r="J35" s="10">
        <v>353.4</v>
      </c>
      <c r="K35" s="9" t="str">
        <f t="shared" si="0"/>
        <v>No</v>
      </c>
    </row>
    <row r="36" spans="1:11" x14ac:dyDescent="0.25">
      <c r="A36" s="2" t="s">
        <v>349</v>
      </c>
      <c r="B36" s="90" t="s">
        <v>213</v>
      </c>
      <c r="C36" s="73">
        <v>4646560</v>
      </c>
      <c r="D36" s="9" t="str">
        <f t="shared" si="4"/>
        <v>N/A</v>
      </c>
      <c r="E36" s="73">
        <v>888</v>
      </c>
      <c r="F36" s="9" t="str">
        <f t="shared" si="4"/>
        <v>N/A</v>
      </c>
      <c r="G36" s="73">
        <v>149</v>
      </c>
      <c r="H36" s="9" t="str">
        <f t="shared" si="5"/>
        <v>N/A</v>
      </c>
      <c r="I36" s="10">
        <v>-100</v>
      </c>
      <c r="J36" s="10">
        <v>-83.2</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99.124750352999996</v>
      </c>
      <c r="D41" s="9" t="str">
        <f t="shared" si="4"/>
        <v>N/A</v>
      </c>
      <c r="E41" s="74">
        <v>0</v>
      </c>
      <c r="F41" s="9" t="str">
        <f t="shared" si="4"/>
        <v>N/A</v>
      </c>
      <c r="G41" s="74">
        <v>0</v>
      </c>
      <c r="H41" s="9" t="str">
        <f t="shared" si="5"/>
        <v>N/A</v>
      </c>
      <c r="I41" s="10">
        <v>-100</v>
      </c>
      <c r="J41" s="10" t="s">
        <v>1746</v>
      </c>
      <c r="K41" s="9" t="str">
        <f t="shared" si="0"/>
        <v>N/A</v>
      </c>
    </row>
    <row r="42" spans="1:11" x14ac:dyDescent="0.25">
      <c r="A42" s="2" t="s">
        <v>668</v>
      </c>
      <c r="B42" s="90" t="s">
        <v>213</v>
      </c>
      <c r="C42" s="74">
        <v>99.124750352999996</v>
      </c>
      <c r="D42" s="9" t="str">
        <f t="shared" si="4"/>
        <v>N/A</v>
      </c>
      <c r="E42" s="74">
        <v>0</v>
      </c>
      <c r="F42" s="9" t="str">
        <f t="shared" si="4"/>
        <v>N/A</v>
      </c>
      <c r="G42" s="74">
        <v>0</v>
      </c>
      <c r="H42" s="9" t="str">
        <f t="shared" si="5"/>
        <v>N/A</v>
      </c>
      <c r="I42" s="10">
        <v>-100</v>
      </c>
      <c r="J42" s="10" t="s">
        <v>1746</v>
      </c>
      <c r="K42" s="9" t="str">
        <f t="shared" si="0"/>
        <v>N/A</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0.87524964709999997</v>
      </c>
      <c r="D45" s="9" t="str">
        <f t="shared" si="4"/>
        <v>N/A</v>
      </c>
      <c r="E45" s="74">
        <v>100</v>
      </c>
      <c r="F45" s="9" t="str">
        <f t="shared" si="4"/>
        <v>N/A</v>
      </c>
      <c r="G45" s="74">
        <v>100</v>
      </c>
      <c r="H45" s="9" t="str">
        <f t="shared" si="5"/>
        <v>N/A</v>
      </c>
      <c r="I45" s="10">
        <v>11325</v>
      </c>
      <c r="J45" s="10">
        <v>0</v>
      </c>
      <c r="K45" s="9" t="str">
        <f t="shared" si="0"/>
        <v>Yes</v>
      </c>
    </row>
    <row r="46" spans="1:11" x14ac:dyDescent="0.25">
      <c r="A46" s="2" t="s">
        <v>350</v>
      </c>
      <c r="B46" s="90" t="s">
        <v>213</v>
      </c>
      <c r="C46" s="73">
        <v>4636889</v>
      </c>
      <c r="D46" s="9" t="str">
        <f t="shared" si="4"/>
        <v>N/A</v>
      </c>
      <c r="E46" s="73">
        <v>4801786</v>
      </c>
      <c r="F46" s="9" t="str">
        <f t="shared" si="4"/>
        <v>N/A</v>
      </c>
      <c r="G46" s="73">
        <v>4815759</v>
      </c>
      <c r="H46" s="9" t="str">
        <f t="shared" si="5"/>
        <v>N/A</v>
      </c>
      <c r="I46" s="10">
        <v>3.556</v>
      </c>
      <c r="J46" s="10">
        <v>0.29099999999999998</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99.817657917000005</v>
      </c>
      <c r="D49" s="9" t="str">
        <f t="shared" si="4"/>
        <v>N/A</v>
      </c>
      <c r="E49" s="74">
        <v>0</v>
      </c>
      <c r="F49" s="9" t="str">
        <f t="shared" si="4"/>
        <v>N/A</v>
      </c>
      <c r="G49" s="74">
        <v>0</v>
      </c>
      <c r="H49" s="9" t="str">
        <f t="shared" si="5"/>
        <v>N/A</v>
      </c>
      <c r="I49" s="10">
        <v>-100</v>
      </c>
      <c r="J49" s="10" t="s">
        <v>1746</v>
      </c>
      <c r="K49" s="9" t="str">
        <f t="shared" si="0"/>
        <v>N/A</v>
      </c>
    </row>
    <row r="50" spans="1:11" x14ac:dyDescent="0.25">
      <c r="A50" s="2" t="s">
        <v>675</v>
      </c>
      <c r="B50" s="90" t="s">
        <v>213</v>
      </c>
      <c r="C50" s="74">
        <v>0.1823420832</v>
      </c>
      <c r="D50" s="9" t="str">
        <f t="shared" si="4"/>
        <v>N/A</v>
      </c>
      <c r="E50" s="74">
        <v>100</v>
      </c>
      <c r="F50" s="9" t="str">
        <f t="shared" si="4"/>
        <v>N/A</v>
      </c>
      <c r="G50" s="74">
        <v>100</v>
      </c>
      <c r="H50" s="9" t="str">
        <f t="shared" si="5"/>
        <v>N/A</v>
      </c>
      <c r="I50" s="10">
        <v>54742</v>
      </c>
      <c r="J50" s="10">
        <v>0</v>
      </c>
      <c r="K50" s="9" t="str">
        <f t="shared" si="0"/>
        <v>Yes</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1746</v>
      </c>
      <c r="D54" s="9" t="str">
        <f t="shared" si="6"/>
        <v>N/A</v>
      </c>
      <c r="E54" s="8" t="s">
        <v>1746</v>
      </c>
      <c r="F54" s="9" t="str">
        <f t="shared" si="7"/>
        <v>N/A</v>
      </c>
      <c r="G54" s="8" t="s">
        <v>1746</v>
      </c>
      <c r="H54" s="9" t="str">
        <f t="shared" si="8"/>
        <v>N/A</v>
      </c>
      <c r="I54" s="10" t="s">
        <v>1746</v>
      </c>
      <c r="J54" s="10" t="s">
        <v>1746</v>
      </c>
      <c r="K54" s="9" t="str">
        <f t="shared" si="0"/>
        <v>N/A</v>
      </c>
    </row>
    <row r="55" spans="1:11" ht="12" customHeight="1" x14ac:dyDescent="0.25">
      <c r="A55" s="147" t="s">
        <v>1646</v>
      </c>
      <c r="B55" s="148"/>
      <c r="C55" s="148"/>
      <c r="D55" s="148"/>
      <c r="E55" s="148"/>
      <c r="F55" s="148"/>
      <c r="G55" s="148"/>
      <c r="H55" s="148"/>
      <c r="I55" s="148"/>
      <c r="J55" s="148"/>
      <c r="K55" s="149"/>
    </row>
    <row r="56" spans="1:11" x14ac:dyDescent="0.25">
      <c r="A56" s="140" t="s">
        <v>1644</v>
      </c>
      <c r="B56" s="141"/>
      <c r="C56" s="141"/>
      <c r="D56" s="141"/>
      <c r="E56" s="141"/>
      <c r="F56" s="141"/>
      <c r="G56" s="141"/>
      <c r="H56" s="141"/>
      <c r="I56" s="141"/>
      <c r="J56" s="141"/>
      <c r="K56" s="142"/>
    </row>
    <row r="57" spans="1:11" x14ac:dyDescent="0.25">
      <c r="A57" s="143" t="s">
        <v>1742</v>
      </c>
      <c r="B57" s="143"/>
      <c r="C57" s="143"/>
      <c r="D57" s="143"/>
      <c r="E57" s="143"/>
      <c r="F57" s="143"/>
      <c r="G57" s="143"/>
      <c r="H57" s="143"/>
      <c r="I57" s="143"/>
      <c r="J57" s="143"/>
      <c r="K57" s="144"/>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1710</v>
      </c>
      <c r="B1" s="132"/>
      <c r="C1" s="132"/>
      <c r="D1" s="132"/>
      <c r="E1" s="132"/>
      <c r="F1" s="132"/>
      <c r="G1" s="132"/>
      <c r="H1" s="132"/>
      <c r="I1" s="132"/>
      <c r="J1" s="132"/>
      <c r="K1" s="133"/>
    </row>
    <row r="2" spans="1:11" ht="12.75" customHeight="1" x14ac:dyDescent="0.3">
      <c r="A2" s="137" t="s">
        <v>1597</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20004120</v>
      </c>
      <c r="D6" s="9" t="str">
        <f>IF($B6="N/A","N/A",IF(C6&gt;15,"No",IF(C6&lt;-15,"No","Yes")))</f>
        <v>N/A</v>
      </c>
      <c r="E6" s="36">
        <v>19676847</v>
      </c>
      <c r="F6" s="9" t="str">
        <f>IF($B6="N/A","N/A",IF(E6&gt;15,"No",IF(E6&lt;-15,"No","Yes")))</f>
        <v>N/A</v>
      </c>
      <c r="G6" s="36">
        <v>21624464</v>
      </c>
      <c r="H6" s="9" t="str">
        <f>IF($B6="N/A","N/A",IF(G6&gt;15,"No",IF(G6&lt;-15,"No","Yes")))</f>
        <v>N/A</v>
      </c>
      <c r="I6" s="10">
        <v>-1.64</v>
      </c>
      <c r="J6" s="10">
        <v>9.8979999999999997</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3.1426026238999998</v>
      </c>
      <c r="D9" s="9" t="str">
        <f t="shared" ref="D9:D15" si="1">IF($B9="N/A","N/A",IF(C9&gt;15,"No",IF(C9&lt;-15,"No","Yes")))</f>
        <v>N/A</v>
      </c>
      <c r="E9" s="8">
        <v>3.3021906406000001</v>
      </c>
      <c r="F9" s="9" t="str">
        <f t="shared" ref="F9:F15" si="2">IF($B9="N/A","N/A",IF(E9&gt;15,"No",IF(E9&lt;-15,"No","Yes")))</f>
        <v>N/A</v>
      </c>
      <c r="G9" s="8">
        <v>2.9453493044000001</v>
      </c>
      <c r="H9" s="9" t="str">
        <f t="shared" ref="H9:H15" si="3">IF($B9="N/A","N/A",IF(G9&gt;15,"No",IF(G9&lt;-15,"No","Yes")))</f>
        <v>N/A</v>
      </c>
      <c r="I9" s="10">
        <v>5.0780000000000003</v>
      </c>
      <c r="J9" s="10">
        <v>-10.8</v>
      </c>
      <c r="K9" s="9" t="str">
        <f t="shared" si="0"/>
        <v>Yes</v>
      </c>
    </row>
    <row r="10" spans="1:11" x14ac:dyDescent="0.25">
      <c r="A10" s="75" t="s">
        <v>36</v>
      </c>
      <c r="B10" s="35" t="s">
        <v>213</v>
      </c>
      <c r="C10" s="74">
        <v>4.3229485867999999</v>
      </c>
      <c r="D10" s="9" t="str">
        <f t="shared" si="1"/>
        <v>N/A</v>
      </c>
      <c r="E10" s="8">
        <v>6.6984669592000001</v>
      </c>
      <c r="F10" s="9" t="str">
        <f t="shared" si="2"/>
        <v>N/A</v>
      </c>
      <c r="G10" s="8">
        <v>2.7338652938000001</v>
      </c>
      <c r="H10" s="9" t="str">
        <f t="shared" si="3"/>
        <v>N/A</v>
      </c>
      <c r="I10" s="10">
        <v>54.95</v>
      </c>
      <c r="J10" s="10">
        <v>-59.2</v>
      </c>
      <c r="K10" s="9" t="str">
        <f t="shared" si="0"/>
        <v>No</v>
      </c>
    </row>
    <row r="11" spans="1:11" x14ac:dyDescent="0.25">
      <c r="A11" s="75" t="s">
        <v>37</v>
      </c>
      <c r="B11" s="35" t="s">
        <v>213</v>
      </c>
      <c r="C11" s="74">
        <v>3.1483275627</v>
      </c>
      <c r="D11" s="9" t="str">
        <f t="shared" si="1"/>
        <v>N/A</v>
      </c>
      <c r="E11" s="8">
        <v>3.7019432143</v>
      </c>
      <c r="F11" s="9" t="str">
        <f t="shared" si="2"/>
        <v>N/A</v>
      </c>
      <c r="G11" s="8">
        <v>3.6394285633000001</v>
      </c>
      <c r="H11" s="9" t="str">
        <f t="shared" si="3"/>
        <v>N/A</v>
      </c>
      <c r="I11" s="10">
        <v>17.579999999999998</v>
      </c>
      <c r="J11" s="10">
        <v>-1.69</v>
      </c>
      <c r="K11" s="9" t="str">
        <f t="shared" si="0"/>
        <v>Yes</v>
      </c>
    </row>
    <row r="12" spans="1:11" x14ac:dyDescent="0.25">
      <c r="A12" s="75" t="s">
        <v>38</v>
      </c>
      <c r="B12" s="35" t="s">
        <v>213</v>
      </c>
      <c r="C12" s="74">
        <v>3.0821583384000002</v>
      </c>
      <c r="D12" s="9" t="str">
        <f t="shared" si="1"/>
        <v>N/A</v>
      </c>
      <c r="E12" s="8">
        <v>3.1156079676999999</v>
      </c>
      <c r="F12" s="9" t="str">
        <f t="shared" si="2"/>
        <v>N/A</v>
      </c>
      <c r="G12" s="8">
        <v>2.9498435803</v>
      </c>
      <c r="H12" s="9" t="str">
        <f t="shared" si="3"/>
        <v>N/A</v>
      </c>
      <c r="I12" s="10">
        <v>1.085</v>
      </c>
      <c r="J12" s="10">
        <v>-5.32</v>
      </c>
      <c r="K12" s="9" t="str">
        <f t="shared" si="0"/>
        <v>Yes</v>
      </c>
    </row>
    <row r="13" spans="1:11" x14ac:dyDescent="0.25">
      <c r="A13" s="75" t="s">
        <v>866</v>
      </c>
      <c r="B13" s="35" t="s">
        <v>213</v>
      </c>
      <c r="C13" s="74">
        <v>80.695108895999994</v>
      </c>
      <c r="D13" s="9" t="str">
        <f t="shared" si="1"/>
        <v>N/A</v>
      </c>
      <c r="E13" s="8">
        <v>75.841782248000001</v>
      </c>
      <c r="F13" s="9" t="str">
        <f t="shared" si="2"/>
        <v>N/A</v>
      </c>
      <c r="G13" s="8">
        <v>78.925553743999998</v>
      </c>
      <c r="H13" s="9" t="str">
        <f t="shared" si="3"/>
        <v>N/A</v>
      </c>
      <c r="I13" s="10">
        <v>-6.01</v>
      </c>
      <c r="J13" s="10">
        <v>4.0659999999999998</v>
      </c>
      <c r="K13" s="9" t="str">
        <f t="shared" si="0"/>
        <v>Yes</v>
      </c>
    </row>
    <row r="14" spans="1:11" x14ac:dyDescent="0.25">
      <c r="A14" s="75" t="s">
        <v>867</v>
      </c>
      <c r="B14" s="35" t="s">
        <v>213</v>
      </c>
      <c r="C14" s="74">
        <v>39.474957392</v>
      </c>
      <c r="D14" s="9" t="str">
        <f t="shared" si="1"/>
        <v>N/A</v>
      </c>
      <c r="E14" s="8">
        <v>38.483983336999998</v>
      </c>
      <c r="F14" s="9" t="str">
        <f t="shared" si="2"/>
        <v>N/A</v>
      </c>
      <c r="G14" s="8">
        <v>37.281895397</v>
      </c>
      <c r="H14" s="9" t="str">
        <f t="shared" si="3"/>
        <v>N/A</v>
      </c>
      <c r="I14" s="10">
        <v>-2.5099999999999998</v>
      </c>
      <c r="J14" s="10">
        <v>-3.12</v>
      </c>
      <c r="K14" s="9" t="str">
        <f t="shared" si="0"/>
        <v>Yes</v>
      </c>
    </row>
    <row r="15" spans="1:11" x14ac:dyDescent="0.25">
      <c r="A15" s="75" t="s">
        <v>161</v>
      </c>
      <c r="B15" s="35" t="s">
        <v>213</v>
      </c>
      <c r="C15" s="74">
        <v>17.294822267000001</v>
      </c>
      <c r="D15" s="9" t="str">
        <f t="shared" si="1"/>
        <v>N/A</v>
      </c>
      <c r="E15" s="8">
        <v>20.614695027</v>
      </c>
      <c r="F15" s="9" t="str">
        <f t="shared" si="2"/>
        <v>N/A</v>
      </c>
      <c r="G15" s="8">
        <v>20.889678468</v>
      </c>
      <c r="H15" s="9" t="str">
        <f t="shared" si="3"/>
        <v>N/A</v>
      </c>
      <c r="I15" s="10">
        <v>19.2</v>
      </c>
      <c r="J15" s="10">
        <v>1.3340000000000001</v>
      </c>
      <c r="K15" s="9" t="str">
        <f t="shared" si="0"/>
        <v>Yes</v>
      </c>
    </row>
    <row r="16" spans="1:11" x14ac:dyDescent="0.25">
      <c r="A16" s="75" t="s">
        <v>162</v>
      </c>
      <c r="B16" s="35" t="s">
        <v>246</v>
      </c>
      <c r="C16" s="74">
        <v>95.127743684999999</v>
      </c>
      <c r="D16" s="9" t="str">
        <f>IF($B16="N/A","N/A",IF(C16&gt;95,"Yes","No"))</f>
        <v>Yes</v>
      </c>
      <c r="E16" s="8">
        <v>94.995194097999999</v>
      </c>
      <c r="F16" s="9" t="str">
        <f>IF($B16="N/A","N/A",IF(E16&gt;95,"Yes","No"))</f>
        <v>No</v>
      </c>
      <c r="G16" s="8">
        <v>96.057220193000006</v>
      </c>
      <c r="H16" s="9" t="str">
        <f>IF($B16="N/A","N/A",IF(G16&gt;95,"Yes","No"))</f>
        <v>Yes</v>
      </c>
      <c r="I16" s="10">
        <v>-0.13900000000000001</v>
      </c>
      <c r="J16" s="10">
        <v>1.1180000000000001</v>
      </c>
      <c r="K16" s="9" t="str">
        <f t="shared" ref="K16:K26" si="4">IF(J16="Div by 0", "N/A", IF(J16="N/A","N/A", IF(J16&gt;30, "No", IF(J16&lt;-30, "No", "Yes"))))</f>
        <v>Yes</v>
      </c>
    </row>
    <row r="17" spans="1:11" x14ac:dyDescent="0.25">
      <c r="A17" s="75" t="s">
        <v>868</v>
      </c>
      <c r="B17" s="51" t="s">
        <v>247</v>
      </c>
      <c r="C17" s="74">
        <v>46.776883961999999</v>
      </c>
      <c r="D17" s="9" t="str">
        <f>IF($B17="N/A","N/A",IF(C17&gt;90,"No",IF(C17&lt;50,"No","Yes")))</f>
        <v>No</v>
      </c>
      <c r="E17" s="8">
        <v>48.283279327999999</v>
      </c>
      <c r="F17" s="9" t="str">
        <f>IF($B17="N/A","N/A",IF(E17&gt;90,"No",IF(E17&lt;50,"No","Yes")))</f>
        <v>No</v>
      </c>
      <c r="G17" s="8">
        <v>43.733597281000002</v>
      </c>
      <c r="H17" s="9" t="str">
        <f>IF($B17="N/A","N/A",IF(G17&gt;90,"No",IF(G17&lt;50,"No","Yes")))</f>
        <v>No</v>
      </c>
      <c r="I17" s="10">
        <v>3.22</v>
      </c>
      <c r="J17" s="10">
        <v>-9.42</v>
      </c>
      <c r="K17" s="9" t="str">
        <f t="shared" si="4"/>
        <v>Yes</v>
      </c>
    </row>
    <row r="18" spans="1:11" x14ac:dyDescent="0.25">
      <c r="A18" s="75" t="s">
        <v>869</v>
      </c>
      <c r="B18" s="51" t="s">
        <v>224</v>
      </c>
      <c r="C18" s="74">
        <v>3.2413322855</v>
      </c>
      <c r="D18" s="9" t="str">
        <f t="shared" ref="D18:D23" si="5">IF($B18="N/A","N/A",IF(C18&gt;5,"No",IF(C18&lt;=0,"No","Yes")))</f>
        <v>Yes</v>
      </c>
      <c r="E18" s="8">
        <v>3.2485438342999999</v>
      </c>
      <c r="F18" s="9" t="str">
        <f t="shared" ref="F18:F23" si="6">IF($B18="N/A","N/A",IF(E18&gt;5,"No",IF(E18&lt;=0,"No","Yes")))</f>
        <v>Yes</v>
      </c>
      <c r="G18" s="8">
        <v>3.1740439901999999</v>
      </c>
      <c r="H18" s="9" t="str">
        <f t="shared" ref="H18:H23" si="7">IF($B18="N/A","N/A",IF(G18&gt;5,"No",IF(G18&lt;=0,"No","Yes")))</f>
        <v>Yes</v>
      </c>
      <c r="I18" s="10">
        <v>0.2225</v>
      </c>
      <c r="J18" s="10">
        <v>-2.29</v>
      </c>
      <c r="K18" s="9" t="str">
        <f t="shared" si="4"/>
        <v>Yes</v>
      </c>
    </row>
    <row r="19" spans="1:11" x14ac:dyDescent="0.25">
      <c r="A19" s="75" t="s">
        <v>870</v>
      </c>
      <c r="B19" s="51" t="s">
        <v>224</v>
      </c>
      <c r="C19" s="74">
        <v>4.4692293388</v>
      </c>
      <c r="D19" s="9" t="str">
        <f t="shared" si="5"/>
        <v>Yes</v>
      </c>
      <c r="E19" s="8">
        <v>4.7632580564999998</v>
      </c>
      <c r="F19" s="9" t="str">
        <f t="shared" si="6"/>
        <v>Yes</v>
      </c>
      <c r="G19" s="8">
        <v>4.3815236299000002</v>
      </c>
      <c r="H19" s="9" t="str">
        <f t="shared" si="7"/>
        <v>Yes</v>
      </c>
      <c r="I19" s="10">
        <v>6.5789999999999997</v>
      </c>
      <c r="J19" s="10">
        <v>-8.01</v>
      </c>
      <c r="K19" s="9" t="str">
        <f t="shared" si="4"/>
        <v>Yes</v>
      </c>
    </row>
    <row r="20" spans="1:11" x14ac:dyDescent="0.25">
      <c r="A20" s="75" t="s">
        <v>871</v>
      </c>
      <c r="B20" s="51" t="s">
        <v>224</v>
      </c>
      <c r="C20" s="74">
        <v>4.6545411600000003E-2</v>
      </c>
      <c r="D20" s="9" t="str">
        <f t="shared" si="5"/>
        <v>Yes</v>
      </c>
      <c r="E20" s="8">
        <v>5.2965802899999997E-2</v>
      </c>
      <c r="F20" s="9" t="str">
        <f t="shared" si="6"/>
        <v>Yes</v>
      </c>
      <c r="G20" s="8">
        <v>5.2796684300000001E-2</v>
      </c>
      <c r="H20" s="9" t="str">
        <f t="shared" si="7"/>
        <v>Yes</v>
      </c>
      <c r="I20" s="10">
        <v>13.79</v>
      </c>
      <c r="J20" s="10">
        <v>-0.31900000000000001</v>
      </c>
      <c r="K20" s="9" t="str">
        <f t="shared" si="4"/>
        <v>Yes</v>
      </c>
    </row>
    <row r="21" spans="1:11" x14ac:dyDescent="0.25">
      <c r="A21" s="75" t="s">
        <v>872</v>
      </c>
      <c r="B21" s="35" t="s">
        <v>213</v>
      </c>
      <c r="C21" s="74">
        <v>9.2505943800000004E-2</v>
      </c>
      <c r="D21" s="9" t="str">
        <f t="shared" si="5"/>
        <v>N/A</v>
      </c>
      <c r="E21" s="8">
        <v>8.4190317700000003E-2</v>
      </c>
      <c r="F21" s="9" t="str">
        <f t="shared" si="6"/>
        <v>N/A</v>
      </c>
      <c r="G21" s="8">
        <v>7.1520847900000004E-2</v>
      </c>
      <c r="H21" s="9" t="str">
        <f t="shared" si="7"/>
        <v>N/A</v>
      </c>
      <c r="I21" s="10">
        <v>-8.99</v>
      </c>
      <c r="J21" s="10">
        <v>-15</v>
      </c>
      <c r="K21" s="9" t="str">
        <f t="shared" si="4"/>
        <v>Yes</v>
      </c>
    </row>
    <row r="22" spans="1:11" x14ac:dyDescent="0.25">
      <c r="A22" s="75" t="s">
        <v>1741</v>
      </c>
      <c r="B22" s="35" t="s">
        <v>213</v>
      </c>
      <c r="C22" s="74">
        <v>6.4986600000000006E-5</v>
      </c>
      <c r="D22" s="9" t="str">
        <f t="shared" si="5"/>
        <v>N/A</v>
      </c>
      <c r="E22" s="8">
        <v>8.1313800000000001E-5</v>
      </c>
      <c r="F22" s="9" t="str">
        <f t="shared" si="6"/>
        <v>N/A</v>
      </c>
      <c r="G22" s="8">
        <v>2.3122E-5</v>
      </c>
      <c r="H22" s="9" t="str">
        <f t="shared" si="7"/>
        <v>N/A</v>
      </c>
      <c r="I22" s="10">
        <v>25.12</v>
      </c>
      <c r="J22" s="10">
        <v>-71.599999999999994</v>
      </c>
      <c r="K22" s="9" t="str">
        <f t="shared" si="4"/>
        <v>No</v>
      </c>
    </row>
    <row r="23" spans="1:11" x14ac:dyDescent="0.25">
      <c r="A23" s="75" t="s">
        <v>873</v>
      </c>
      <c r="B23" s="35" t="s">
        <v>213</v>
      </c>
      <c r="C23" s="74">
        <v>0.38439081549999998</v>
      </c>
      <c r="D23" s="9" t="str">
        <f t="shared" si="5"/>
        <v>N/A</v>
      </c>
      <c r="E23" s="8">
        <v>0.35915306959999999</v>
      </c>
      <c r="F23" s="9" t="str">
        <f t="shared" si="6"/>
        <v>N/A</v>
      </c>
      <c r="G23" s="8">
        <v>0.37433528989999998</v>
      </c>
      <c r="H23" s="9" t="str">
        <f t="shared" si="7"/>
        <v>N/A</v>
      </c>
      <c r="I23" s="10">
        <v>-6.57</v>
      </c>
      <c r="J23" s="10">
        <v>4.2270000000000003</v>
      </c>
      <c r="K23" s="9" t="str">
        <f t="shared" si="4"/>
        <v>Yes</v>
      </c>
    </row>
    <row r="24" spans="1:11" x14ac:dyDescent="0.25">
      <c r="A24" s="75" t="s">
        <v>874</v>
      </c>
      <c r="B24" s="35" t="s">
        <v>232</v>
      </c>
      <c r="C24" s="74">
        <v>3.7673439272000002</v>
      </c>
      <c r="D24" s="9" t="str">
        <f>IF($B24="N/A","N/A",IF(C24&gt;10,"No",IF(C24&lt;1,"No","Yes")))</f>
        <v>Yes</v>
      </c>
      <c r="E24" s="8">
        <v>4.0142102035000002</v>
      </c>
      <c r="F24" s="9" t="str">
        <f>IF($B24="N/A","N/A",IF(E24&gt;10,"No",IF(E24&lt;1,"No","Yes")))</f>
        <v>Yes</v>
      </c>
      <c r="G24" s="8">
        <v>3.9197040906999998</v>
      </c>
      <c r="H24" s="9" t="str">
        <f>IF($B24="N/A","N/A",IF(G24&gt;10,"No",IF(G24&lt;1,"No","Yes")))</f>
        <v>Yes</v>
      </c>
      <c r="I24" s="10">
        <v>6.5529999999999999</v>
      </c>
      <c r="J24" s="10">
        <v>-2.35</v>
      </c>
      <c r="K24" s="9" t="str">
        <f t="shared" si="4"/>
        <v>Yes</v>
      </c>
    </row>
    <row r="25" spans="1:11" x14ac:dyDescent="0.25">
      <c r="A25" s="75" t="s">
        <v>875</v>
      </c>
      <c r="B25" s="78" t="s">
        <v>239</v>
      </c>
      <c r="C25" s="74">
        <v>15.427506934</v>
      </c>
      <c r="D25" s="9" t="str">
        <f>IF($B25="N/A","N/A",IF(C25&gt;10,"No",IF(C25&lt;=0,"No","Yes")))</f>
        <v>No</v>
      </c>
      <c r="E25" s="8">
        <v>12.001165633999999</v>
      </c>
      <c r="F25" s="9" t="str">
        <f>IF($B25="N/A","N/A",IF(E25&gt;10,"No",IF(E25&lt;=0,"No","Yes")))</f>
        <v>No</v>
      </c>
      <c r="G25" s="8">
        <v>18.781908305000002</v>
      </c>
      <c r="H25" s="9" t="str">
        <f>IF($B25="N/A","N/A",IF(G25&gt;10,"No",IF(G25&lt;=0,"No","Yes")))</f>
        <v>No</v>
      </c>
      <c r="I25" s="10">
        <v>-22.2</v>
      </c>
      <c r="J25" s="10">
        <v>56.5</v>
      </c>
      <c r="K25" s="9" t="str">
        <f t="shared" si="4"/>
        <v>No</v>
      </c>
    </row>
    <row r="26" spans="1:11" x14ac:dyDescent="0.25">
      <c r="A26" s="75" t="s">
        <v>876</v>
      </c>
      <c r="B26" s="51" t="s">
        <v>248</v>
      </c>
      <c r="C26" s="74">
        <v>4.8722563151999996</v>
      </c>
      <c r="D26" s="9" t="str">
        <f>IF($B26="N/A","N/A",IF(C26&gt;=5,"No",IF(C26&lt;0,"No","Yes")))</f>
        <v>Yes</v>
      </c>
      <c r="E26" s="8">
        <v>5.0048059021000002</v>
      </c>
      <c r="F26" s="9" t="str">
        <f>IF($B26="N/A","N/A",IF(E26&gt;=5,"No",IF(E26&lt;0,"No","Yes")))</f>
        <v>No</v>
      </c>
      <c r="G26" s="8">
        <v>3.9427798072</v>
      </c>
      <c r="H26" s="9" t="str">
        <f>IF($B26="N/A","N/A",IF(G26&gt;=5,"No",IF(G26&lt;0,"No","Yes")))</f>
        <v>Yes</v>
      </c>
      <c r="I26" s="10">
        <v>2.72</v>
      </c>
      <c r="J26" s="10">
        <v>-21.2</v>
      </c>
      <c r="K26" s="9" t="str">
        <f t="shared" si="4"/>
        <v>Yes</v>
      </c>
    </row>
    <row r="27" spans="1:11" x14ac:dyDescent="0.25">
      <c r="A27" s="75" t="s">
        <v>14</v>
      </c>
      <c r="B27" s="51" t="s">
        <v>249</v>
      </c>
      <c r="C27" s="74">
        <v>0.2870858603</v>
      </c>
      <c r="D27" s="9" t="str">
        <f>IF($B27="N/A","N/A",IF(C27&gt;15,"No",IF(C27&lt;=0,"No","Yes")))</f>
        <v>Yes</v>
      </c>
      <c r="E27" s="8">
        <v>0.27037868409999999</v>
      </c>
      <c r="F27" s="9" t="str">
        <f>IF($B27="N/A","N/A",IF(E27&gt;15,"No",IF(E27&lt;=0,"No","Yes")))</f>
        <v>Yes</v>
      </c>
      <c r="G27" s="8">
        <v>0.24426963830000001</v>
      </c>
      <c r="H27" s="9" t="str">
        <f>IF($B27="N/A","N/A",IF(G27&gt;15,"No",IF(G27&lt;=0,"No","Yes")))</f>
        <v>Yes</v>
      </c>
      <c r="I27" s="10">
        <v>-5.82</v>
      </c>
      <c r="J27" s="10">
        <v>-9.66</v>
      </c>
      <c r="K27" s="9" t="str">
        <f>IF(J27="Div by 0", "N/A", IF(J27="N/A","N/A", IF(J27&gt;30, "No", IF(J27&lt;-30, "No", "Yes"))))</f>
        <v>Yes</v>
      </c>
    </row>
    <row r="28" spans="1:11" x14ac:dyDescent="0.25">
      <c r="A28" s="75" t="s">
        <v>877</v>
      </c>
      <c r="B28" s="35" t="s">
        <v>213</v>
      </c>
      <c r="C28" s="77">
        <v>52.283933204</v>
      </c>
      <c r="D28" s="9" t="str">
        <f>IF($B28="N/A","N/A",IF(C28&gt;15,"No",IF(C28&lt;-15,"No","Yes")))</f>
        <v>N/A</v>
      </c>
      <c r="E28" s="37">
        <v>125.10193226</v>
      </c>
      <c r="F28" s="9" t="str">
        <f>IF($B28="N/A","N/A",IF(E28&gt;15,"No",IF(E28&lt;-15,"No","Yes")))</f>
        <v>N/A</v>
      </c>
      <c r="G28" s="37">
        <v>122.70741357999999</v>
      </c>
      <c r="H28" s="9" t="str">
        <f>IF($B28="N/A","N/A",IF(G28&gt;15,"No",IF(G28&lt;-15,"No","Yes")))</f>
        <v>N/A</v>
      </c>
      <c r="I28" s="10">
        <v>139.30000000000001</v>
      </c>
      <c r="J28" s="10">
        <v>-1.91</v>
      </c>
      <c r="K28" s="9" t="str">
        <f>IF(J28="Div by 0", "N/A", IF(J28="N/A","N/A", IF(J28&gt;30, "No", IF(J28&lt;-30, "No", "Yes"))))</f>
        <v>Yes</v>
      </c>
    </row>
    <row r="29" spans="1:11" x14ac:dyDescent="0.25">
      <c r="A29" s="75" t="s">
        <v>378</v>
      </c>
      <c r="B29" s="35" t="s">
        <v>250</v>
      </c>
      <c r="C29" s="74">
        <v>23.696788462000001</v>
      </c>
      <c r="D29" s="9" t="str">
        <f>IF($B29="N/A","N/A",IF(C29&gt;35,"No",IF(C29&lt;10,"No","Yes")))</f>
        <v>Yes</v>
      </c>
      <c r="E29" s="8">
        <v>24.289989143</v>
      </c>
      <c r="F29" s="9" t="str">
        <f>IF($B29="N/A","N/A",IF(E29&gt;35,"No",IF(E29&lt;10,"No","Yes")))</f>
        <v>Yes</v>
      </c>
      <c r="G29" s="8">
        <v>22.534066047</v>
      </c>
      <c r="H29" s="9" t="str">
        <f>IF($B29="N/A","N/A",IF(G29&gt;35,"No",IF(G29&lt;10,"No","Yes")))</f>
        <v>Yes</v>
      </c>
      <c r="I29" s="10">
        <v>2.5030000000000001</v>
      </c>
      <c r="J29" s="10">
        <v>-7.23</v>
      </c>
      <c r="K29" s="9" t="str">
        <f t="shared" ref="K29:K54" si="8">IF(J29="Div by 0", "N/A", IF(J29="N/A","N/A", IF(J29&gt;30, "No", IF(J29&lt;-30, "No", "Yes"))))</f>
        <v>Yes</v>
      </c>
    </row>
    <row r="30" spans="1:11" x14ac:dyDescent="0.25">
      <c r="A30" s="75" t="s">
        <v>379</v>
      </c>
      <c r="B30" s="35" t="s">
        <v>251</v>
      </c>
      <c r="C30" s="74">
        <v>10.920295419</v>
      </c>
      <c r="D30" s="9" t="str">
        <f>IF($B30="N/A","N/A",IF(C30&gt;20,"No",IF(C30&lt;2,"No","Yes")))</f>
        <v>Yes</v>
      </c>
      <c r="E30" s="8">
        <v>11.73840504</v>
      </c>
      <c r="F30" s="9" t="str">
        <f>IF($B30="N/A","N/A",IF(E30&gt;20,"No",IF(E30&lt;2,"No","Yes")))</f>
        <v>Yes</v>
      </c>
      <c r="G30" s="8">
        <v>10.894896632</v>
      </c>
      <c r="H30" s="9" t="str">
        <f>IF($B30="N/A","N/A",IF(G30&gt;20,"No",IF(G30&lt;2,"No","Yes")))</f>
        <v>Yes</v>
      </c>
      <c r="I30" s="10">
        <v>7.492</v>
      </c>
      <c r="J30" s="10">
        <v>-7.19</v>
      </c>
      <c r="K30" s="9" t="str">
        <f t="shared" si="8"/>
        <v>Yes</v>
      </c>
    </row>
    <row r="31" spans="1:11" x14ac:dyDescent="0.25">
      <c r="A31" s="75" t="s">
        <v>380</v>
      </c>
      <c r="B31" s="35" t="s">
        <v>252</v>
      </c>
      <c r="C31" s="74">
        <v>2.0237381099</v>
      </c>
      <c r="D31" s="9" t="str">
        <f>IF($B31="N/A","N/A",IF(C31&gt;8,"No",IF(C31&lt;0.5,"No","Yes")))</f>
        <v>Yes</v>
      </c>
      <c r="E31" s="8">
        <v>2.1799630804999999</v>
      </c>
      <c r="F31" s="9" t="str">
        <f>IF($B31="N/A","N/A",IF(E31&gt;8,"No",IF(E31&lt;0.5,"No","Yes")))</f>
        <v>Yes</v>
      </c>
      <c r="G31" s="8">
        <v>1.8691191605999999</v>
      </c>
      <c r="H31" s="9" t="str">
        <f>IF($B31="N/A","N/A",IF(G31&gt;8,"No",IF(G31&lt;0.5,"No","Yes")))</f>
        <v>Yes</v>
      </c>
      <c r="I31" s="10">
        <v>7.72</v>
      </c>
      <c r="J31" s="10">
        <v>-14.3</v>
      </c>
      <c r="K31" s="9" t="str">
        <f t="shared" si="8"/>
        <v>Yes</v>
      </c>
    </row>
    <row r="32" spans="1:11" x14ac:dyDescent="0.25">
      <c r="A32" s="75" t="s">
        <v>381</v>
      </c>
      <c r="B32" s="35" t="s">
        <v>253</v>
      </c>
      <c r="C32" s="74">
        <v>4.8042953152000001</v>
      </c>
      <c r="D32" s="9" t="str">
        <f>IF($B32="N/A","N/A",IF(C32&gt;25,"No",IF(C32&lt;3,"No","Yes")))</f>
        <v>Yes</v>
      </c>
      <c r="E32" s="8">
        <v>5.0309279733999999</v>
      </c>
      <c r="F32" s="9" t="str">
        <f>IF($B32="N/A","N/A",IF(E32&gt;25,"No",IF(E32&lt;3,"No","Yes")))</f>
        <v>Yes</v>
      </c>
      <c r="G32" s="8">
        <v>5.1990606565000004</v>
      </c>
      <c r="H32" s="9" t="str">
        <f>IF($B32="N/A","N/A",IF(G32&gt;25,"No",IF(G32&lt;3,"No","Yes")))</f>
        <v>Yes</v>
      </c>
      <c r="I32" s="10">
        <v>4.7169999999999996</v>
      </c>
      <c r="J32" s="10">
        <v>3.3420000000000001</v>
      </c>
      <c r="K32" s="9" t="str">
        <f t="shared" si="8"/>
        <v>Yes</v>
      </c>
    </row>
    <row r="33" spans="1:11" x14ac:dyDescent="0.25">
      <c r="A33" s="75" t="s">
        <v>382</v>
      </c>
      <c r="B33" s="35" t="s">
        <v>254</v>
      </c>
      <c r="C33" s="74">
        <v>7.3755156438</v>
      </c>
      <c r="D33" s="9" t="str">
        <f>IF($B33="N/A","N/A",IF(C33&gt;25,"No",IF(C33&lt;2,"No","Yes")))</f>
        <v>Yes</v>
      </c>
      <c r="E33" s="8">
        <v>7.6621472942000004</v>
      </c>
      <c r="F33" s="9" t="str">
        <f>IF($B33="N/A","N/A",IF(E33&gt;25,"No",IF(E33&lt;2,"No","Yes")))</f>
        <v>Yes</v>
      </c>
      <c r="G33" s="8">
        <v>7.1569958913000002</v>
      </c>
      <c r="H33" s="9" t="str">
        <f>IF($B33="N/A","N/A",IF(G33&gt;25,"No",IF(G33&lt;2,"No","Yes")))</f>
        <v>Yes</v>
      </c>
      <c r="I33" s="10">
        <v>3.8860000000000001</v>
      </c>
      <c r="J33" s="10">
        <v>-6.59</v>
      </c>
      <c r="K33" s="9" t="str">
        <f t="shared" si="8"/>
        <v>Yes</v>
      </c>
    </row>
    <row r="34" spans="1:11" x14ac:dyDescent="0.25">
      <c r="A34" s="75" t="s">
        <v>383</v>
      </c>
      <c r="B34" s="35" t="s">
        <v>255</v>
      </c>
      <c r="C34" s="74">
        <v>1.25898065</v>
      </c>
      <c r="D34" s="9" t="str">
        <f>IF($B34="N/A","N/A",IF(C34&gt;25,"No",IF(C34&lt;=0,"No","Yes")))</f>
        <v>Yes</v>
      </c>
      <c r="E34" s="8">
        <v>1.0798630492000001</v>
      </c>
      <c r="F34" s="9" t="str">
        <f>IF($B34="N/A","N/A",IF(E34&gt;25,"No",IF(E34&lt;=0,"No","Yes")))</f>
        <v>Yes</v>
      </c>
      <c r="G34" s="8">
        <v>0.9766114897</v>
      </c>
      <c r="H34" s="9" t="str">
        <f>IF($B34="N/A","N/A",IF(G34&gt;25,"No",IF(G34&lt;=0,"No","Yes")))</f>
        <v>Yes</v>
      </c>
      <c r="I34" s="10">
        <v>-14.2</v>
      </c>
      <c r="J34" s="10">
        <v>-9.56</v>
      </c>
      <c r="K34" s="9" t="str">
        <f t="shared" si="8"/>
        <v>Yes</v>
      </c>
    </row>
    <row r="35" spans="1:11" x14ac:dyDescent="0.25">
      <c r="A35" s="75" t="s">
        <v>384</v>
      </c>
      <c r="B35" s="35" t="s">
        <v>256</v>
      </c>
      <c r="C35" s="74">
        <v>25.000819831000001</v>
      </c>
      <c r="D35" s="9" t="str">
        <f>IF($B35="N/A","N/A",IF(C35&gt;20,"No",IF(C35&lt;4,"No","Yes")))</f>
        <v>No</v>
      </c>
      <c r="E35" s="8">
        <v>22.490315648999999</v>
      </c>
      <c r="F35" s="9" t="str">
        <f>IF($B35="N/A","N/A",IF(E35&gt;20,"No",IF(E35&lt;4,"No","Yes")))</f>
        <v>No</v>
      </c>
      <c r="G35" s="8">
        <v>28.319046428</v>
      </c>
      <c r="H35" s="9" t="str">
        <f>IF($B35="N/A","N/A",IF(G35&gt;20,"No",IF(G35&lt;4,"No","Yes")))</f>
        <v>No</v>
      </c>
      <c r="I35" s="10">
        <v>-10</v>
      </c>
      <c r="J35" s="10">
        <v>25.92</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1.8555427581999999</v>
      </c>
      <c r="D37" s="9" t="str">
        <f>IF($B37="N/A","N/A",IF(C37&gt;=25,"No",IF(C37&lt;0,"No","Yes")))</f>
        <v>Yes</v>
      </c>
      <c r="E37" s="8">
        <v>1.7908306142999999</v>
      </c>
      <c r="F37" s="9" t="str">
        <f>IF($B37="N/A","N/A",IF(E37&gt;=25,"No",IF(E37&lt;0,"No","Yes")))</f>
        <v>Yes</v>
      </c>
      <c r="G37" s="8">
        <v>1.4675693233</v>
      </c>
      <c r="H37" s="9" t="str">
        <f>IF($B37="N/A","N/A",IF(G37&gt;=25,"No",IF(G37&lt;0,"No","Yes")))</f>
        <v>Yes</v>
      </c>
      <c r="I37" s="10">
        <v>-3.49</v>
      </c>
      <c r="J37" s="10">
        <v>-18.100000000000001</v>
      </c>
      <c r="K37" s="9" t="str">
        <f t="shared" si="8"/>
        <v>Yes</v>
      </c>
    </row>
    <row r="38" spans="1:11" x14ac:dyDescent="0.25">
      <c r="A38" s="75" t="s">
        <v>387</v>
      </c>
      <c r="B38" s="35" t="s">
        <v>221</v>
      </c>
      <c r="C38" s="74">
        <v>3.1847489417000001</v>
      </c>
      <c r="D38" s="9" t="str">
        <f>IF($B38="N/A","N/A",IF(C38&gt;3,"Yes","No"))</f>
        <v>Yes</v>
      </c>
      <c r="E38" s="8">
        <v>2.8893704362000001</v>
      </c>
      <c r="F38" s="9" t="str">
        <f>IF($B38="N/A","N/A",IF(E38&gt;3,"Yes","No"))</f>
        <v>No</v>
      </c>
      <c r="G38" s="8">
        <v>2.3249223657</v>
      </c>
      <c r="H38" s="9" t="str">
        <f>IF($B38="N/A","N/A",IF(G38&gt;3,"Yes","No"))</f>
        <v>No</v>
      </c>
      <c r="I38" s="10">
        <v>-9.27</v>
      </c>
      <c r="J38" s="10">
        <v>-19.5</v>
      </c>
      <c r="K38" s="9" t="str">
        <f t="shared" si="8"/>
        <v>Yes</v>
      </c>
    </row>
    <row r="39" spans="1:11" x14ac:dyDescent="0.25">
      <c r="A39" s="75" t="s">
        <v>388</v>
      </c>
      <c r="B39" s="35" t="s">
        <v>220</v>
      </c>
      <c r="C39" s="74">
        <v>0.72847493419999998</v>
      </c>
      <c r="D39" s="9" t="str">
        <f>IF($B39="N/A","N/A",IF(C39&gt;1,"Yes","No"))</f>
        <v>No</v>
      </c>
      <c r="E39" s="8">
        <v>0.79102612319999999</v>
      </c>
      <c r="F39" s="9" t="str">
        <f>IF($B39="N/A","N/A",IF(E39&gt;1,"Yes","No"))</f>
        <v>No</v>
      </c>
      <c r="G39" s="8">
        <v>0.75581064109999996</v>
      </c>
      <c r="H39" s="9" t="str">
        <f>IF($B39="N/A","N/A",IF(G39&gt;1,"Yes","No"))</f>
        <v>No</v>
      </c>
      <c r="I39" s="10">
        <v>8.5869999999999997</v>
      </c>
      <c r="J39" s="10">
        <v>-4.45</v>
      </c>
      <c r="K39" s="9" t="str">
        <f t="shared" si="8"/>
        <v>Yes</v>
      </c>
    </row>
    <row r="40" spans="1:11" x14ac:dyDescent="0.25">
      <c r="A40" s="75" t="s">
        <v>389</v>
      </c>
      <c r="B40" s="35" t="s">
        <v>213</v>
      </c>
      <c r="C40" s="74">
        <v>2.3960064199999999E-2</v>
      </c>
      <c r="D40" s="9" t="str">
        <f>IF($B40="N/A","N/A",IF(C40&gt;15,"No",IF(C40&lt;-15,"No","Yes")))</f>
        <v>N/A</v>
      </c>
      <c r="E40" s="8">
        <v>2.2569672900000001E-2</v>
      </c>
      <c r="F40" s="9" t="str">
        <f>IF($B40="N/A","N/A",IF(E40&gt;15,"No",IF(E40&lt;-15,"No","Yes")))</f>
        <v>N/A</v>
      </c>
      <c r="G40" s="8">
        <v>2.3427170300000001E-2</v>
      </c>
      <c r="H40" s="9" t="str">
        <f>IF($B40="N/A","N/A",IF(G40&gt;15,"No",IF(G40&lt;-15,"No","Yes")))</f>
        <v>N/A</v>
      </c>
      <c r="I40" s="10">
        <v>-5.8</v>
      </c>
      <c r="J40" s="10">
        <v>3.7989999999999999</v>
      </c>
      <c r="K40" s="9" t="str">
        <f t="shared" si="8"/>
        <v>Yes</v>
      </c>
    </row>
    <row r="41" spans="1:11" x14ac:dyDescent="0.25">
      <c r="A41" s="75" t="s">
        <v>390</v>
      </c>
      <c r="B41" s="35" t="s">
        <v>213</v>
      </c>
      <c r="C41" s="74">
        <v>1.49969E-5</v>
      </c>
      <c r="D41" s="9" t="str">
        <f>IF($B41="N/A","N/A",IF(C41&gt;15,"No",IF(C41&lt;-15,"No","Yes")))</f>
        <v>N/A</v>
      </c>
      <c r="E41" s="8">
        <v>1.52463E-5</v>
      </c>
      <c r="F41" s="9" t="str">
        <f>IF($B41="N/A","N/A",IF(E41&gt;15,"No",IF(E41&lt;-15,"No","Yes")))</f>
        <v>N/A</v>
      </c>
      <c r="G41" s="8">
        <v>4.1619499999999997E-5</v>
      </c>
      <c r="H41" s="9" t="str">
        <f>IF($B41="N/A","N/A",IF(G41&gt;15,"No",IF(G41&lt;-15,"No","Yes")))</f>
        <v>N/A</v>
      </c>
      <c r="I41" s="10">
        <v>1.663</v>
      </c>
      <c r="J41" s="10">
        <v>173</v>
      </c>
      <c r="K41" s="9" t="str">
        <f t="shared" si="8"/>
        <v>No</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2.6005492868000002</v>
      </c>
      <c r="D43" s="9" t="str">
        <f>IF($B43="N/A","N/A",IF(C43&gt;0,"Yes","No"))</f>
        <v>Yes</v>
      </c>
      <c r="E43" s="8">
        <v>2.6618695566000001</v>
      </c>
      <c r="F43" s="9" t="str">
        <f>IF($B43="N/A","N/A",IF(E43&gt;0,"Yes","No"))</f>
        <v>Yes</v>
      </c>
      <c r="G43" s="8">
        <v>2.4202172131999999</v>
      </c>
      <c r="H43" s="9" t="str">
        <f>IF($B43="N/A","N/A",IF(G43&gt;0,"Yes","No"))</f>
        <v>Yes</v>
      </c>
      <c r="I43" s="10">
        <v>2.3580000000000001</v>
      </c>
      <c r="J43" s="10">
        <v>-9.08</v>
      </c>
      <c r="K43" s="9" t="str">
        <f t="shared" si="8"/>
        <v>Yes</v>
      </c>
    </row>
    <row r="44" spans="1:11" x14ac:dyDescent="0.25">
      <c r="A44" s="75" t="s">
        <v>393</v>
      </c>
      <c r="B44" s="35" t="s">
        <v>259</v>
      </c>
      <c r="C44" s="74">
        <v>7.3199920799999998E-2</v>
      </c>
      <c r="D44" s="9" t="str">
        <f>IF($B44="N/A","N/A",IF(C44&gt;0,"Yes","No"))</f>
        <v>Yes</v>
      </c>
      <c r="E44" s="8">
        <v>8.0485455799999994E-2</v>
      </c>
      <c r="F44" s="9" t="str">
        <f>IF($B44="N/A","N/A",IF(E44&gt;0,"Yes","No"))</f>
        <v>Yes</v>
      </c>
      <c r="G44" s="8">
        <v>7.0952047599999998E-2</v>
      </c>
      <c r="H44" s="9" t="str">
        <f>IF($B44="N/A","N/A",IF(G44&gt;0,"Yes","No"))</f>
        <v>Yes</v>
      </c>
      <c r="I44" s="10">
        <v>9.9529999999999994</v>
      </c>
      <c r="J44" s="10">
        <v>-11.8</v>
      </c>
      <c r="K44" s="9" t="str">
        <f t="shared" si="8"/>
        <v>Yes</v>
      </c>
    </row>
    <row r="45" spans="1:11" x14ac:dyDescent="0.25">
      <c r="A45" s="75" t="s">
        <v>394</v>
      </c>
      <c r="B45" s="35" t="s">
        <v>220</v>
      </c>
      <c r="C45" s="74">
        <v>0.21145644</v>
      </c>
      <c r="D45" s="9" t="str">
        <f>IF($B45="N/A","N/A",IF(C45&gt;1,"Yes","No"))</f>
        <v>No</v>
      </c>
      <c r="E45" s="8">
        <v>0.38086894710000002</v>
      </c>
      <c r="F45" s="9" t="str">
        <f>IF($B45="N/A","N/A",IF(E45&gt;1,"Yes","No"))</f>
        <v>No</v>
      </c>
      <c r="G45" s="8">
        <v>0.42879675540000001</v>
      </c>
      <c r="H45" s="9" t="str">
        <f>IF($B45="N/A","N/A",IF(G45&gt;1,"Yes","No"))</f>
        <v>No</v>
      </c>
      <c r="I45" s="10">
        <v>80.12</v>
      </c>
      <c r="J45" s="10">
        <v>12.58</v>
      </c>
      <c r="K45" s="9" t="str">
        <f t="shared" si="8"/>
        <v>Yes</v>
      </c>
    </row>
    <row r="46" spans="1:11" x14ac:dyDescent="0.25">
      <c r="A46" s="75" t="s">
        <v>395</v>
      </c>
      <c r="B46" s="35" t="s">
        <v>259</v>
      </c>
      <c r="C46" s="74">
        <v>8.810685E-2</v>
      </c>
      <c r="D46" s="9" t="str">
        <f>IF($B46="N/A","N/A",IF(C46&gt;0,"Yes","No"))</f>
        <v>Yes</v>
      </c>
      <c r="E46" s="8">
        <v>8.7534349400000003E-2</v>
      </c>
      <c r="F46" s="9" t="str">
        <f>IF($B46="N/A","N/A",IF(E46&gt;0,"Yes","No"))</f>
        <v>Yes</v>
      </c>
      <c r="G46" s="8">
        <v>9.6797775000000003E-2</v>
      </c>
      <c r="H46" s="9" t="str">
        <f>IF($B46="N/A","N/A",IF(G46&gt;0,"Yes","No"))</f>
        <v>Yes</v>
      </c>
      <c r="I46" s="10">
        <v>-0.65</v>
      </c>
      <c r="J46" s="10">
        <v>10.58</v>
      </c>
      <c r="K46" s="9" t="str">
        <f t="shared" si="8"/>
        <v>Yes</v>
      </c>
    </row>
    <row r="47" spans="1:11" x14ac:dyDescent="0.25">
      <c r="A47" s="75" t="s">
        <v>396</v>
      </c>
      <c r="B47" s="35" t="s">
        <v>213</v>
      </c>
      <c r="C47" s="74">
        <v>0.1265489309</v>
      </c>
      <c r="D47" s="9" t="str">
        <f>IF($B47="N/A","N/A",IF(C47&gt;15,"No",IF(C47&lt;-15,"No","Yes")))</f>
        <v>N/A</v>
      </c>
      <c r="E47" s="8">
        <v>0.15594469990000001</v>
      </c>
      <c r="F47" s="9" t="str">
        <f>IF($B47="N/A","N/A",IF(E47&gt;15,"No",IF(E47&lt;-15,"No","Yes")))</f>
        <v>N/A</v>
      </c>
      <c r="G47" s="8">
        <v>0.13793174250000001</v>
      </c>
      <c r="H47" s="9" t="str">
        <f>IF($B47="N/A","N/A",IF(G47&gt;15,"No",IF(G47&lt;-15,"No","Yes")))</f>
        <v>N/A</v>
      </c>
      <c r="I47" s="10">
        <v>23.23</v>
      </c>
      <c r="J47" s="10">
        <v>-11.6</v>
      </c>
      <c r="K47" s="9" t="str">
        <f t="shared" si="8"/>
        <v>Yes</v>
      </c>
    </row>
    <row r="48" spans="1:11" x14ac:dyDescent="0.25">
      <c r="A48" s="75" t="s">
        <v>397</v>
      </c>
      <c r="B48" s="35" t="s">
        <v>213</v>
      </c>
      <c r="C48" s="74">
        <v>0</v>
      </c>
      <c r="D48" s="9" t="str">
        <f>IF($B48="N/A","N/A",IF(C48&gt;15,"No",IF(C48&lt;-15,"No","Yes")))</f>
        <v>N/A</v>
      </c>
      <c r="E48" s="8">
        <v>0</v>
      </c>
      <c r="F48" s="9" t="str">
        <f>IF($B48="N/A","N/A",IF(E48&gt;15,"No",IF(E48&lt;-15,"No","Yes")))</f>
        <v>N/A</v>
      </c>
      <c r="G48" s="8">
        <v>0</v>
      </c>
      <c r="H48" s="9" t="str">
        <f>IF($B48="N/A","N/A",IF(G48&gt;15,"No",IF(G48&lt;-15,"No","Yes")))</f>
        <v>N/A</v>
      </c>
      <c r="I48" s="10" t="s">
        <v>1746</v>
      </c>
      <c r="J48" s="10" t="s">
        <v>1746</v>
      </c>
      <c r="K48" s="9" t="str">
        <f t="shared" si="8"/>
        <v>N/A</v>
      </c>
    </row>
    <row r="49" spans="1:11" x14ac:dyDescent="0.25">
      <c r="A49" s="75" t="s">
        <v>398</v>
      </c>
      <c r="B49" s="35" t="s">
        <v>213</v>
      </c>
      <c r="C49" s="74">
        <v>1.5794496334000001</v>
      </c>
      <c r="D49" s="9" t="str">
        <f>IF($B49="N/A","N/A",IF(C49&gt;15,"No",IF(C49&lt;-15,"No","Yes")))</f>
        <v>N/A</v>
      </c>
      <c r="E49" s="8">
        <v>1.7627214360000001</v>
      </c>
      <c r="F49" s="9" t="str">
        <f>IF($B49="N/A","N/A",IF(E49&gt;15,"No",IF(E49&lt;-15,"No","Yes")))</f>
        <v>N/A</v>
      </c>
      <c r="G49" s="8">
        <v>1.7684415206999999</v>
      </c>
      <c r="H49" s="9" t="str">
        <f>IF($B49="N/A","N/A",IF(G49&gt;15,"No",IF(G49&lt;-15,"No","Yes")))</f>
        <v>N/A</v>
      </c>
      <c r="I49" s="10">
        <v>11.6</v>
      </c>
      <c r="J49" s="10">
        <v>0.32450000000000001</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0.39822296610000002</v>
      </c>
      <c r="D51" s="9" t="str">
        <f>IF($B51="N/A","N/A",IF(C51&gt;15,"No",IF(C51&lt;-15,"No","Yes")))</f>
        <v>N/A</v>
      </c>
      <c r="E51" s="8">
        <v>0.41807002920000003</v>
      </c>
      <c r="F51" s="9" t="str">
        <f>IF($B51="N/A","N/A",IF(E51&gt;15,"No",IF(E51&lt;-15,"No","Yes")))</f>
        <v>N/A</v>
      </c>
      <c r="G51" s="8">
        <v>0.38094817060000002</v>
      </c>
      <c r="H51" s="9" t="str">
        <f>IF($B51="N/A","N/A",IF(G51&gt;15,"No",IF(G51&lt;-15,"No","Yes")))</f>
        <v>N/A</v>
      </c>
      <c r="I51" s="10">
        <v>4.984</v>
      </c>
      <c r="J51" s="10">
        <v>-8.8800000000000008</v>
      </c>
      <c r="K51" s="9" t="str">
        <f t="shared" si="8"/>
        <v>Yes</v>
      </c>
    </row>
    <row r="52" spans="1:11" x14ac:dyDescent="0.25">
      <c r="A52" s="75" t="s">
        <v>401</v>
      </c>
      <c r="B52" s="35" t="s">
        <v>220</v>
      </c>
      <c r="C52" s="74">
        <v>13.630442129</v>
      </c>
      <c r="D52" s="9" t="str">
        <f>IF($B52="N/A","N/A",IF(C52&gt;1,"Yes","No"))</f>
        <v>Yes</v>
      </c>
      <c r="E52" s="8">
        <v>14.054980455000001</v>
      </c>
      <c r="F52" s="9" t="str">
        <f>IF($B52="N/A","N/A",IF(E52&gt;1,"Yes","No"))</f>
        <v>Yes</v>
      </c>
      <c r="G52" s="8">
        <v>12.799244411</v>
      </c>
      <c r="H52" s="9" t="str">
        <f>IF($B52="N/A","N/A",IF(G52&gt;1,"Yes","No"))</f>
        <v>Yes</v>
      </c>
      <c r="I52" s="10">
        <v>3.1150000000000002</v>
      </c>
      <c r="J52" s="10">
        <v>-8.93</v>
      </c>
      <c r="K52" s="9" t="str">
        <f t="shared" si="8"/>
        <v>Yes</v>
      </c>
    </row>
    <row r="53" spans="1:11" x14ac:dyDescent="0.25">
      <c r="A53" s="75" t="s">
        <v>402</v>
      </c>
      <c r="B53" s="35" t="s">
        <v>259</v>
      </c>
      <c r="C53" s="74">
        <v>0.4187737326</v>
      </c>
      <c r="D53" s="9" t="str">
        <f>IF($B53="N/A","N/A",IF(C53&gt;0,"Yes","No"))</f>
        <v>Yes</v>
      </c>
      <c r="E53" s="8">
        <v>0.43206617400000003</v>
      </c>
      <c r="F53" s="9" t="str">
        <f>IF($B53="N/A","N/A",IF(E53&gt;0,"Yes","No"))</f>
        <v>Yes</v>
      </c>
      <c r="G53" s="8">
        <v>0.37506131939999998</v>
      </c>
      <c r="H53" s="9" t="str">
        <f>IF($B53="N/A","N/A",IF(G53&gt;0,"Yes","No"))</f>
        <v>Yes</v>
      </c>
      <c r="I53" s="10">
        <v>3.1739999999999999</v>
      </c>
      <c r="J53" s="10">
        <v>-13.2</v>
      </c>
      <c r="K53" s="9" t="str">
        <f t="shared" si="8"/>
        <v>Yes</v>
      </c>
    </row>
    <row r="54" spans="1:11" x14ac:dyDescent="0.25">
      <c r="A54" s="75" t="s">
        <v>403</v>
      </c>
      <c r="B54" s="35" t="s">
        <v>260</v>
      </c>
      <c r="C54" s="74">
        <v>7.49846E-5</v>
      </c>
      <c r="D54" s="9" t="str">
        <f>IF($B54="N/A","N/A",IF(C54&gt;=1,"No",IF(C54&lt;0,"No","Yes")))</f>
        <v>Yes</v>
      </c>
      <c r="E54" s="8">
        <v>3.5574799999999997E-5</v>
      </c>
      <c r="F54" s="9" t="str">
        <f>IF($B54="N/A","N/A",IF(E54&gt;=1,"No",IF(E54&lt;0,"No","Yes")))</f>
        <v>Yes</v>
      </c>
      <c r="G54" s="8">
        <v>4.1619499999999997E-5</v>
      </c>
      <c r="H54" s="9" t="str">
        <f>IF($B54="N/A","N/A",IF(G54&gt;=1,"No",IF(G54&lt;0,"No","Yes")))</f>
        <v>Yes</v>
      </c>
      <c r="I54" s="10">
        <v>-52.6</v>
      </c>
      <c r="J54" s="10">
        <v>16.989999999999998</v>
      </c>
      <c r="K54" s="9" t="str">
        <f t="shared" si="8"/>
        <v>Yes</v>
      </c>
    </row>
    <row r="55" spans="1:11" x14ac:dyDescent="0.25">
      <c r="A55" s="75" t="s">
        <v>878</v>
      </c>
      <c r="B55" s="35" t="s">
        <v>213</v>
      </c>
      <c r="C55" s="77">
        <v>74.960091821000006</v>
      </c>
      <c r="D55" s="9" t="str">
        <f>IF($B55="N/A","N/A",IF(C55&gt;15,"No",IF(C55&lt;-15,"No","Yes")))</f>
        <v>N/A</v>
      </c>
      <c r="E55" s="37">
        <v>84.092100833000003</v>
      </c>
      <c r="F55" s="9" t="str">
        <f>IF($B55="N/A","N/A",IF(E55&gt;15,"No",IF(E55&lt;-15,"No","Yes")))</f>
        <v>N/A</v>
      </c>
      <c r="G55" s="37">
        <v>73.221771739999994</v>
      </c>
      <c r="H55" s="9" t="str">
        <f>IF($B55="N/A","N/A",IF(G55&gt;15,"No",IF(G55&lt;-15,"No","Yes")))</f>
        <v>N/A</v>
      </c>
      <c r="I55" s="10">
        <v>12.18</v>
      </c>
      <c r="J55" s="10">
        <v>-12.9</v>
      </c>
      <c r="K55" s="9" t="str">
        <f t="shared" ref="K55:K74" si="9">IF(J55="Div by 0", "N/A", IF(J55="N/A","N/A", IF(J55&gt;30, "No", IF(J55&lt;-30, "No", "Yes"))))</f>
        <v>Yes</v>
      </c>
    </row>
    <row r="56" spans="1:11" x14ac:dyDescent="0.25">
      <c r="A56" s="75" t="s">
        <v>879</v>
      </c>
      <c r="B56" s="35" t="s">
        <v>261</v>
      </c>
      <c r="C56" s="77">
        <v>66.474319320000006</v>
      </c>
      <c r="D56" s="9" t="str">
        <f>IF($B56="N/A","N/A",IF(C56&gt;90,"No",IF(C56&lt;20,"No","Yes")))</f>
        <v>Yes</v>
      </c>
      <c r="E56" s="37">
        <v>81.804944195000004</v>
      </c>
      <c r="F56" s="9" t="str">
        <f>IF($B56="N/A","N/A",IF(E56&gt;90,"No",IF(E56&lt;20,"No","Yes")))</f>
        <v>Yes</v>
      </c>
      <c r="G56" s="37">
        <v>79.664601012000006</v>
      </c>
      <c r="H56" s="9" t="str">
        <f>IF($B56="N/A","N/A",IF(G56&gt;90,"No",IF(G56&lt;20,"No","Yes")))</f>
        <v>Yes</v>
      </c>
      <c r="I56" s="10">
        <v>23.06</v>
      </c>
      <c r="J56" s="10">
        <v>-2.62</v>
      </c>
      <c r="K56" s="9" t="str">
        <f t="shared" si="9"/>
        <v>Yes</v>
      </c>
    </row>
    <row r="57" spans="1:11" x14ac:dyDescent="0.25">
      <c r="A57" s="75" t="s">
        <v>880</v>
      </c>
      <c r="B57" s="35" t="s">
        <v>262</v>
      </c>
      <c r="C57" s="77">
        <v>38.480723586000003</v>
      </c>
      <c r="D57" s="9" t="str">
        <f>IF($B57="N/A","N/A",IF(C57&gt;60,"No",IF(C57&lt;10,"No","Yes")))</f>
        <v>Yes</v>
      </c>
      <c r="E57" s="37">
        <v>38.262345936000003</v>
      </c>
      <c r="F57" s="9" t="str">
        <f>IF($B57="N/A","N/A",IF(E57&gt;60,"No",IF(E57&lt;10,"No","Yes")))</f>
        <v>Yes</v>
      </c>
      <c r="G57" s="37">
        <v>37.080760181999999</v>
      </c>
      <c r="H57" s="9" t="str">
        <f>IF($B57="N/A","N/A",IF(G57&gt;60,"No",IF(G57&lt;10,"No","Yes")))</f>
        <v>Yes</v>
      </c>
      <c r="I57" s="10">
        <v>-0.56699999999999995</v>
      </c>
      <c r="J57" s="10">
        <v>-3.09</v>
      </c>
      <c r="K57" s="9" t="str">
        <f t="shared" si="9"/>
        <v>Yes</v>
      </c>
    </row>
    <row r="58" spans="1:11" ht="25" x14ac:dyDescent="0.25">
      <c r="A58" s="75" t="s">
        <v>881</v>
      </c>
      <c r="B58" s="35" t="s">
        <v>263</v>
      </c>
      <c r="C58" s="77">
        <v>35.562782988000002</v>
      </c>
      <c r="D58" s="9" t="str">
        <f>IF($B58="N/A","N/A",IF(C58&gt;100,"No",IF(C58&lt;10,"No","Yes")))</f>
        <v>Yes</v>
      </c>
      <c r="E58" s="37">
        <v>36.625092086000002</v>
      </c>
      <c r="F58" s="9" t="str">
        <f>IF($B58="N/A","N/A",IF(E58&gt;100,"No",IF(E58&lt;10,"No","Yes")))</f>
        <v>Yes</v>
      </c>
      <c r="G58" s="37">
        <v>38.129375758999998</v>
      </c>
      <c r="H58" s="9" t="str">
        <f>IF($B58="N/A","N/A",IF(G58&gt;100,"No",IF(G58&lt;10,"No","Yes")))</f>
        <v>Yes</v>
      </c>
      <c r="I58" s="10">
        <v>2.9870000000000001</v>
      </c>
      <c r="J58" s="10">
        <v>4.1070000000000002</v>
      </c>
      <c r="K58" s="9" t="str">
        <f t="shared" si="9"/>
        <v>Yes</v>
      </c>
    </row>
    <row r="59" spans="1:11" x14ac:dyDescent="0.25">
      <c r="A59" s="75" t="s">
        <v>882</v>
      </c>
      <c r="B59" s="35" t="s">
        <v>264</v>
      </c>
      <c r="C59" s="77">
        <v>109.55145012</v>
      </c>
      <c r="D59" s="9" t="str">
        <f>IF($B59="N/A","N/A",IF(C59&gt;100,"No",IF(C59&lt;20,"No","Yes")))</f>
        <v>No</v>
      </c>
      <c r="E59" s="37">
        <v>170.72983995000001</v>
      </c>
      <c r="F59" s="9" t="str">
        <f>IF($B59="N/A","N/A",IF(E59&gt;100,"No",IF(E59&lt;20,"No","Yes")))</f>
        <v>No</v>
      </c>
      <c r="G59" s="37">
        <v>66.392195283999996</v>
      </c>
      <c r="H59" s="9" t="str">
        <f>IF($B59="N/A","N/A",IF(G59&gt;100,"No",IF(G59&lt;20,"No","Yes")))</f>
        <v>Yes</v>
      </c>
      <c r="I59" s="10">
        <v>55.84</v>
      </c>
      <c r="J59" s="10">
        <v>-61.1</v>
      </c>
      <c r="K59" s="9" t="str">
        <f t="shared" si="9"/>
        <v>No</v>
      </c>
    </row>
    <row r="60" spans="1:11" x14ac:dyDescent="0.25">
      <c r="A60" s="75" t="s">
        <v>883</v>
      </c>
      <c r="B60" s="35" t="s">
        <v>264</v>
      </c>
      <c r="C60" s="77">
        <v>75.263863463000007</v>
      </c>
      <c r="D60" s="9" t="str">
        <f>IF($B60="N/A","N/A",IF(C60&gt;100,"No",IF(C60&lt;20,"No","Yes")))</f>
        <v>Yes</v>
      </c>
      <c r="E60" s="37">
        <v>74.459255314000004</v>
      </c>
      <c r="F60" s="9" t="str">
        <f>IF($B60="N/A","N/A",IF(E60&gt;100,"No",IF(E60&lt;20,"No","Yes")))</f>
        <v>Yes</v>
      </c>
      <c r="G60" s="37">
        <v>77.395155402</v>
      </c>
      <c r="H60" s="9" t="str">
        <f>IF($B60="N/A","N/A",IF(G60&gt;100,"No",IF(G60&lt;20,"No","Yes")))</f>
        <v>Yes</v>
      </c>
      <c r="I60" s="10">
        <v>-1.07</v>
      </c>
      <c r="J60" s="10">
        <v>3.9430000000000001</v>
      </c>
      <c r="K60" s="9" t="str">
        <f t="shared" si="9"/>
        <v>Yes</v>
      </c>
    </row>
    <row r="61" spans="1:11" x14ac:dyDescent="0.25">
      <c r="A61" s="75" t="s">
        <v>884</v>
      </c>
      <c r="B61" s="35" t="s">
        <v>213</v>
      </c>
      <c r="C61" s="77">
        <v>133.72452828999999</v>
      </c>
      <c r="D61" s="9" t="str">
        <f>IF($B61="N/A","N/A",IF(C61&gt;15,"No",IF(C61&lt;-15,"No","Yes")))</f>
        <v>N/A</v>
      </c>
      <c r="E61" s="37">
        <v>128.62252039000001</v>
      </c>
      <c r="F61" s="9" t="str">
        <f>IF($B61="N/A","N/A",IF(E61&gt;15,"No",IF(E61&lt;-15,"No","Yes")))</f>
        <v>N/A</v>
      </c>
      <c r="G61" s="37">
        <v>134.46303039</v>
      </c>
      <c r="H61" s="9" t="str">
        <f>IF($B61="N/A","N/A",IF(G61&gt;15,"No",IF(G61&lt;-15,"No","Yes")))</f>
        <v>N/A</v>
      </c>
      <c r="I61" s="10">
        <v>-3.82</v>
      </c>
      <c r="J61" s="10">
        <v>4.5410000000000004</v>
      </c>
      <c r="K61" s="9" t="str">
        <f t="shared" si="9"/>
        <v>Yes</v>
      </c>
    </row>
    <row r="62" spans="1:11" x14ac:dyDescent="0.25">
      <c r="A62" s="75" t="s">
        <v>885</v>
      </c>
      <c r="B62" s="35" t="s">
        <v>265</v>
      </c>
      <c r="C62" s="77">
        <v>22.160956364</v>
      </c>
      <c r="D62" s="9" t="str">
        <f>IF($B62="N/A","N/A",IF(C62&gt;60,"No",IF(C62&lt;10,"No","Yes")))</f>
        <v>Yes</v>
      </c>
      <c r="E62" s="37">
        <v>22.700283704</v>
      </c>
      <c r="F62" s="9" t="str">
        <f>IF($B62="N/A","N/A",IF(E62&gt;60,"No",IF(E62&lt;10,"No","Yes")))</f>
        <v>Yes</v>
      </c>
      <c r="G62" s="37">
        <v>21.561563966000001</v>
      </c>
      <c r="H62" s="9" t="str">
        <f>IF($B62="N/A","N/A",IF(G62&gt;60,"No",IF(G62&lt;10,"No","Yes")))</f>
        <v>Yes</v>
      </c>
      <c r="I62" s="10">
        <v>2.4340000000000002</v>
      </c>
      <c r="J62" s="10">
        <v>-5.0199999999999996</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241.60193165000001</v>
      </c>
      <c r="D64" s="9" t="str">
        <f t="shared" ref="D64:D74" si="10">IF($B64="N/A","N/A",IF(C64&gt;15,"No",IF(C64&lt;-15,"No","Yes")))</f>
        <v>N/A</v>
      </c>
      <c r="E64" s="37">
        <v>246.27467867999999</v>
      </c>
      <c r="F64" s="9" t="str">
        <f>IF($B64="N/A","N/A",IF(E64&gt;15,"No",IF(E64&lt;-15,"No","Yes")))</f>
        <v>N/A</v>
      </c>
      <c r="G64" s="37">
        <v>206.70703693999999</v>
      </c>
      <c r="H64" s="9" t="str">
        <f>IF($B64="N/A","N/A",IF(G64&gt;15,"No",IF(G64&lt;-15,"No","Yes")))</f>
        <v>N/A</v>
      </c>
      <c r="I64" s="10">
        <v>1.9339999999999999</v>
      </c>
      <c r="J64" s="10">
        <v>-16.100000000000001</v>
      </c>
      <c r="K64" s="9" t="str">
        <f t="shared" si="9"/>
        <v>Yes</v>
      </c>
    </row>
    <row r="65" spans="1:11" ht="25" customHeight="1" x14ac:dyDescent="0.25">
      <c r="A65" s="75" t="s">
        <v>888</v>
      </c>
      <c r="B65" s="35" t="s">
        <v>213</v>
      </c>
      <c r="C65" s="77">
        <v>52.292275236999998</v>
      </c>
      <c r="D65" s="9" t="str">
        <f t="shared" si="10"/>
        <v>N/A</v>
      </c>
      <c r="E65" s="37">
        <v>57.561055832999998</v>
      </c>
      <c r="F65" s="9" t="str">
        <f t="shared" ref="F65:F73" si="11">IF($B65="N/A","N/A",IF(E65&gt;15,"No",IF(E65&lt;-15,"No","Yes")))</f>
        <v>N/A</v>
      </c>
      <c r="G65" s="37">
        <v>64.884784147999994</v>
      </c>
      <c r="H65" s="9" t="str">
        <f t="shared" ref="H65:H86" si="12">IF($B65="N/A","N/A",IF(G65&gt;15,"No",IF(G65&lt;-15,"No","Yes")))</f>
        <v>N/A</v>
      </c>
      <c r="I65" s="10">
        <v>10.08</v>
      </c>
      <c r="J65" s="10">
        <v>12.72</v>
      </c>
      <c r="K65" s="9" t="str">
        <f t="shared" si="9"/>
        <v>Yes</v>
      </c>
    </row>
    <row r="66" spans="1:11" x14ac:dyDescent="0.25">
      <c r="A66" s="75" t="s">
        <v>889</v>
      </c>
      <c r="B66" s="35" t="s">
        <v>213</v>
      </c>
      <c r="C66" s="77">
        <v>77.807603361999995</v>
      </c>
      <c r="D66" s="9" t="str">
        <f t="shared" si="10"/>
        <v>N/A</v>
      </c>
      <c r="E66" s="37">
        <v>85.969013614000005</v>
      </c>
      <c r="F66" s="9" t="str">
        <f t="shared" si="11"/>
        <v>N/A</v>
      </c>
      <c r="G66" s="37">
        <v>85.650140723999996</v>
      </c>
      <c r="H66" s="9" t="str">
        <f t="shared" si="12"/>
        <v>N/A</v>
      </c>
      <c r="I66" s="10">
        <v>10.49</v>
      </c>
      <c r="J66" s="10">
        <v>-0.371</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147.20860332999999</v>
      </c>
      <c r="D68" s="9" t="str">
        <f t="shared" si="10"/>
        <v>N/A</v>
      </c>
      <c r="E68" s="37">
        <v>149.05998220999999</v>
      </c>
      <c r="F68" s="9" t="str">
        <f t="shared" si="11"/>
        <v>N/A</v>
      </c>
      <c r="G68" s="37">
        <v>138.47921790000001</v>
      </c>
      <c r="H68" s="9" t="str">
        <f t="shared" si="12"/>
        <v>N/A</v>
      </c>
      <c r="I68" s="10">
        <v>1.258</v>
      </c>
      <c r="J68" s="10">
        <v>-7.1</v>
      </c>
      <c r="K68" s="9" t="str">
        <f t="shared" si="9"/>
        <v>Yes</v>
      </c>
    </row>
    <row r="69" spans="1:11" x14ac:dyDescent="0.25">
      <c r="A69" s="75" t="s">
        <v>892</v>
      </c>
      <c r="B69" s="35" t="s">
        <v>213</v>
      </c>
      <c r="C69" s="77">
        <v>862.50010243999998</v>
      </c>
      <c r="D69" s="9" t="str">
        <f t="shared" si="10"/>
        <v>N/A</v>
      </c>
      <c r="E69" s="37">
        <v>822.83879522999996</v>
      </c>
      <c r="F69" s="9" t="str">
        <f t="shared" si="11"/>
        <v>N/A</v>
      </c>
      <c r="G69" s="37">
        <v>876.84018771000001</v>
      </c>
      <c r="H69" s="9" t="str">
        <f t="shared" si="12"/>
        <v>N/A</v>
      </c>
      <c r="I69" s="10">
        <v>-4.5999999999999996</v>
      </c>
      <c r="J69" s="10">
        <v>6.5629999999999997</v>
      </c>
      <c r="K69" s="9" t="str">
        <f t="shared" si="9"/>
        <v>Yes</v>
      </c>
    </row>
    <row r="70" spans="1:11" ht="25" x14ac:dyDescent="0.25">
      <c r="A70" s="75" t="s">
        <v>893</v>
      </c>
      <c r="B70" s="35" t="s">
        <v>213</v>
      </c>
      <c r="C70" s="77">
        <v>43.097541370999998</v>
      </c>
      <c r="D70" s="9" t="str">
        <f t="shared" si="10"/>
        <v>N/A</v>
      </c>
      <c r="E70" s="37">
        <v>42.569085839000003</v>
      </c>
      <c r="F70" s="9" t="str">
        <f t="shared" si="11"/>
        <v>N/A</v>
      </c>
      <c r="G70" s="37">
        <v>38.791361553000002</v>
      </c>
      <c r="H70" s="9" t="str">
        <f t="shared" si="12"/>
        <v>N/A</v>
      </c>
      <c r="I70" s="10">
        <v>-1.23</v>
      </c>
      <c r="J70" s="10">
        <v>-8.8699999999999992</v>
      </c>
      <c r="K70" s="9" t="str">
        <f t="shared" si="9"/>
        <v>Yes</v>
      </c>
    </row>
    <row r="71" spans="1:11" x14ac:dyDescent="0.25">
      <c r="A71" s="75" t="s">
        <v>894</v>
      </c>
      <c r="B71" s="35" t="s">
        <v>213</v>
      </c>
      <c r="C71" s="77">
        <v>2793.9367943000002</v>
      </c>
      <c r="D71" s="9" t="str">
        <f t="shared" si="10"/>
        <v>N/A</v>
      </c>
      <c r="E71" s="37">
        <v>3049.3161866999999</v>
      </c>
      <c r="F71" s="9" t="str">
        <f t="shared" si="11"/>
        <v>N/A</v>
      </c>
      <c r="G71" s="37">
        <v>2746.0834129999998</v>
      </c>
      <c r="H71" s="9" t="str">
        <f t="shared" si="12"/>
        <v>N/A</v>
      </c>
      <c r="I71" s="10">
        <v>9.14</v>
      </c>
      <c r="J71" s="10">
        <v>-9.94</v>
      </c>
      <c r="K71" s="9" t="str">
        <f t="shared" si="9"/>
        <v>Yes</v>
      </c>
    </row>
    <row r="72" spans="1:11" ht="25" x14ac:dyDescent="0.25">
      <c r="A72" s="75" t="s">
        <v>895</v>
      </c>
      <c r="B72" s="35" t="s">
        <v>213</v>
      </c>
      <c r="C72" s="77">
        <v>2610.0212022999999</v>
      </c>
      <c r="D72" s="9" t="str">
        <f t="shared" si="10"/>
        <v>N/A</v>
      </c>
      <c r="E72" s="37">
        <v>2593.56898</v>
      </c>
      <c r="F72" s="9" t="str">
        <f t="shared" si="11"/>
        <v>N/A</v>
      </c>
      <c r="G72" s="37">
        <v>2689.6656753000002</v>
      </c>
      <c r="H72" s="9" t="str">
        <f t="shared" si="12"/>
        <v>N/A</v>
      </c>
      <c r="I72" s="10">
        <v>-0.63</v>
      </c>
      <c r="J72" s="10">
        <v>3.7050000000000001</v>
      </c>
      <c r="K72" s="9" t="str">
        <f t="shared" si="9"/>
        <v>Yes</v>
      </c>
    </row>
    <row r="73" spans="1:11" x14ac:dyDescent="0.25">
      <c r="A73" s="75" t="s">
        <v>896</v>
      </c>
      <c r="B73" s="35" t="s">
        <v>213</v>
      </c>
      <c r="C73" s="77">
        <v>62.288313498000001</v>
      </c>
      <c r="D73" s="9" t="str">
        <f t="shared" si="10"/>
        <v>N/A</v>
      </c>
      <c r="E73" s="37">
        <v>65.999195827999998</v>
      </c>
      <c r="F73" s="9" t="str">
        <f t="shared" si="11"/>
        <v>N/A</v>
      </c>
      <c r="G73" s="37">
        <v>65.281893569000005</v>
      </c>
      <c r="H73" s="9" t="str">
        <f t="shared" si="12"/>
        <v>N/A</v>
      </c>
      <c r="I73" s="10">
        <v>5.9580000000000002</v>
      </c>
      <c r="J73" s="10">
        <v>-1.0900000000000001</v>
      </c>
      <c r="K73" s="9" t="str">
        <f t="shared" si="9"/>
        <v>Yes</v>
      </c>
    </row>
    <row r="74" spans="1:11" x14ac:dyDescent="0.25">
      <c r="A74" s="75" t="s">
        <v>897</v>
      </c>
      <c r="B74" s="35" t="s">
        <v>213</v>
      </c>
      <c r="C74" s="77">
        <v>646.19485030999999</v>
      </c>
      <c r="D74" s="9" t="str">
        <f t="shared" si="10"/>
        <v>N/A</v>
      </c>
      <c r="E74" s="37">
        <v>647.02734747</v>
      </c>
      <c r="F74" s="9" t="str">
        <f>IF($B74="N/A","N/A",IF(E74&gt;15,"No",IF(E74&lt;-15,"No","Yes")))</f>
        <v>N/A</v>
      </c>
      <c r="G74" s="37">
        <v>677.48315147000005</v>
      </c>
      <c r="H74" s="9" t="str">
        <f t="shared" si="12"/>
        <v>N/A</v>
      </c>
      <c r="I74" s="10">
        <v>0.1288</v>
      </c>
      <c r="J74" s="10">
        <v>4.7069999999999999</v>
      </c>
      <c r="K74" s="9" t="str">
        <f t="shared" si="9"/>
        <v>Yes</v>
      </c>
    </row>
    <row r="75" spans="1:11" x14ac:dyDescent="0.25">
      <c r="A75" s="75" t="s">
        <v>898</v>
      </c>
      <c r="B75" s="35" t="s">
        <v>213</v>
      </c>
      <c r="C75" s="74">
        <v>3.88165038</v>
      </c>
      <c r="D75" s="9" t="str">
        <f t="shared" ref="D75:D80" si="13">IF($B75="N/A","N/A",IF(C75&gt;15,"No",IF(C75&lt;-15,"No","Yes")))</f>
        <v>N/A</v>
      </c>
      <c r="E75" s="8">
        <v>4.0685430952999999</v>
      </c>
      <c r="F75" s="9" t="str">
        <f>IF($B75="N/A","N/A",IF(E75&gt;15,"No",IF(E75&lt;-15,"No","Yes")))</f>
        <v>N/A</v>
      </c>
      <c r="G75" s="8">
        <v>3.8607338429000002</v>
      </c>
      <c r="H75" s="9" t="str">
        <f t="shared" si="12"/>
        <v>N/A</v>
      </c>
      <c r="I75" s="10">
        <v>4.8150000000000004</v>
      </c>
      <c r="J75" s="10">
        <v>-5.1100000000000003</v>
      </c>
      <c r="K75" s="9" t="str">
        <f t="shared" ref="K75:K80" si="14">IF(J75="Div by 0", "N/A", IF(J75="N/A","N/A", IF(J75&gt;30, "No", IF(J75&lt;-30, "No", "Yes"))))</f>
        <v>Yes</v>
      </c>
    </row>
    <row r="76" spans="1:11" x14ac:dyDescent="0.25">
      <c r="A76" s="75" t="s">
        <v>899</v>
      </c>
      <c r="B76" s="35" t="s">
        <v>213</v>
      </c>
      <c r="C76" s="74">
        <v>1.3290762103</v>
      </c>
      <c r="D76" s="9" t="str">
        <f t="shared" si="13"/>
        <v>N/A</v>
      </c>
      <c r="E76" s="8">
        <v>1.4086403171999999</v>
      </c>
      <c r="F76" s="9" t="str">
        <f t="shared" ref="F76:F86" si="15">IF($B76="N/A","N/A",IF(E76&gt;15,"No",IF(E76&lt;-15,"No","Yes")))</f>
        <v>N/A</v>
      </c>
      <c r="G76" s="8">
        <v>1.3919142689999999</v>
      </c>
      <c r="H76" s="9" t="str">
        <f t="shared" si="12"/>
        <v>N/A</v>
      </c>
      <c r="I76" s="10">
        <v>5.9859999999999998</v>
      </c>
      <c r="J76" s="10">
        <v>-1.19</v>
      </c>
      <c r="K76" s="9" t="str">
        <f t="shared" si="14"/>
        <v>Yes</v>
      </c>
    </row>
    <row r="77" spans="1:11" x14ac:dyDescent="0.25">
      <c r="A77" s="75" t="s">
        <v>900</v>
      </c>
      <c r="B77" s="35" t="s">
        <v>213</v>
      </c>
      <c r="C77" s="74">
        <v>1.4353493180000001</v>
      </c>
      <c r="D77" s="9" t="str">
        <f t="shared" si="13"/>
        <v>N/A</v>
      </c>
      <c r="E77" s="8">
        <v>1.5216004881</v>
      </c>
      <c r="F77" s="9" t="str">
        <f t="shared" si="15"/>
        <v>N/A</v>
      </c>
      <c r="G77" s="8">
        <v>1.3575180407</v>
      </c>
      <c r="H77" s="9" t="str">
        <f t="shared" si="12"/>
        <v>N/A</v>
      </c>
      <c r="I77" s="10">
        <v>6.0090000000000003</v>
      </c>
      <c r="J77" s="10">
        <v>-10.8</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2.6196253571999999</v>
      </c>
      <c r="D79" s="9" t="str">
        <f t="shared" si="13"/>
        <v>N/A</v>
      </c>
      <c r="E79" s="8">
        <v>2.8195828326000001</v>
      </c>
      <c r="F79" s="9" t="str">
        <f t="shared" si="15"/>
        <v>N/A</v>
      </c>
      <c r="G79" s="8">
        <v>2.370888823</v>
      </c>
      <c r="H79" s="9" t="str">
        <f t="shared" si="12"/>
        <v>N/A</v>
      </c>
      <c r="I79" s="10">
        <v>7.633</v>
      </c>
      <c r="J79" s="10">
        <v>-15.9</v>
      </c>
      <c r="K79" s="9" t="str">
        <f t="shared" si="14"/>
        <v>Yes</v>
      </c>
    </row>
    <row r="80" spans="1:11" ht="25" x14ac:dyDescent="0.25">
      <c r="A80" s="75" t="s">
        <v>903</v>
      </c>
      <c r="B80" s="35" t="s">
        <v>213</v>
      </c>
      <c r="C80" s="79">
        <v>2.6196253571999999</v>
      </c>
      <c r="D80" s="9" t="str">
        <f t="shared" si="13"/>
        <v>N/A</v>
      </c>
      <c r="E80" s="79">
        <v>2.8195828326000001</v>
      </c>
      <c r="F80" s="9" t="str">
        <f t="shared" si="15"/>
        <v>N/A</v>
      </c>
      <c r="G80" s="79">
        <v>2.370888823</v>
      </c>
      <c r="H80" s="9" t="str">
        <f t="shared" si="12"/>
        <v>N/A</v>
      </c>
      <c r="I80" s="10">
        <v>7.633</v>
      </c>
      <c r="J80" s="80">
        <v>-15.9</v>
      </c>
      <c r="K80" s="9" t="str">
        <f t="shared" si="14"/>
        <v>Yes</v>
      </c>
    </row>
    <row r="81" spans="1:11" x14ac:dyDescent="0.25">
      <c r="A81" s="75" t="s">
        <v>904</v>
      </c>
      <c r="B81" s="35" t="s">
        <v>213</v>
      </c>
      <c r="C81" s="81">
        <v>61.298121031999997</v>
      </c>
      <c r="D81" s="9" t="str">
        <f t="shared" ref="D81:D86" si="16">IF($B81="N/A","N/A",IF(C81&gt;15,"No",IF(C81&lt;-15,"No","Yes")))</f>
        <v>N/A</v>
      </c>
      <c r="E81" s="82">
        <v>59.206420248000001</v>
      </c>
      <c r="F81" s="9" t="str">
        <f t="shared" si="15"/>
        <v>N/A</v>
      </c>
      <c r="G81" s="82">
        <v>60.641974791000003</v>
      </c>
      <c r="H81" s="9" t="str">
        <f>IF($B81="N/A","N/A",IF(G81&gt;15,"No",IF(G81&lt;-15,"No","Yes")))</f>
        <v>N/A</v>
      </c>
      <c r="I81" s="10">
        <v>-3.41</v>
      </c>
      <c r="J81" s="10">
        <v>2.4249999999999998</v>
      </c>
      <c r="K81" s="9" t="str">
        <f t="shared" ref="K81:K86" si="17">IF(J81="Div by 0", "N/A", IF(J81="N/A","N/A", IF(J81&gt;30, "No", IF(J81&lt;-30, "No", "Yes"))))</f>
        <v>Yes</v>
      </c>
    </row>
    <row r="82" spans="1:11" x14ac:dyDescent="0.25">
      <c r="A82" s="75" t="s">
        <v>905</v>
      </c>
      <c r="B82" s="35" t="s">
        <v>213</v>
      </c>
      <c r="C82" s="81">
        <v>69.452781435000006</v>
      </c>
      <c r="D82" s="9" t="str">
        <f t="shared" si="16"/>
        <v>N/A</v>
      </c>
      <c r="E82" s="82">
        <v>69.336068057999995</v>
      </c>
      <c r="F82" s="9" t="str">
        <f t="shared" si="15"/>
        <v>N/A</v>
      </c>
      <c r="G82" s="82">
        <v>72.031764753000004</v>
      </c>
      <c r="H82" s="9" t="str">
        <f t="shared" si="12"/>
        <v>N/A</v>
      </c>
      <c r="I82" s="10">
        <v>-0.16800000000000001</v>
      </c>
      <c r="J82" s="10">
        <v>3.8879999999999999</v>
      </c>
      <c r="K82" s="9" t="str">
        <f t="shared" si="17"/>
        <v>Yes</v>
      </c>
    </row>
    <row r="83" spans="1:11" x14ac:dyDescent="0.25">
      <c r="A83" s="75" t="s">
        <v>906</v>
      </c>
      <c r="B83" s="35" t="s">
        <v>213</v>
      </c>
      <c r="C83" s="81">
        <v>115.6757346</v>
      </c>
      <c r="D83" s="9" t="str">
        <f t="shared" si="16"/>
        <v>N/A</v>
      </c>
      <c r="E83" s="82">
        <v>115.23149067</v>
      </c>
      <c r="F83" s="9" t="str">
        <f t="shared" si="15"/>
        <v>N/A</v>
      </c>
      <c r="G83" s="82">
        <v>119.97173282</v>
      </c>
      <c r="H83" s="9" t="str">
        <f t="shared" si="12"/>
        <v>N/A</v>
      </c>
      <c r="I83" s="10">
        <v>-0.38400000000000001</v>
      </c>
      <c r="J83" s="10">
        <v>4.1139999999999999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719.66689501999997</v>
      </c>
      <c r="D85" s="9" t="str">
        <f t="shared" si="16"/>
        <v>N/A</v>
      </c>
      <c r="E85" s="82">
        <v>691.29276592999997</v>
      </c>
      <c r="F85" s="9" t="str">
        <f t="shared" si="15"/>
        <v>N/A</v>
      </c>
      <c r="G85" s="82">
        <v>710.62608935000003</v>
      </c>
      <c r="H85" s="9" t="str">
        <f t="shared" si="12"/>
        <v>N/A</v>
      </c>
      <c r="I85" s="10">
        <v>-3.94</v>
      </c>
      <c r="J85" s="10">
        <v>2.7970000000000002</v>
      </c>
      <c r="K85" s="9" t="str">
        <f t="shared" si="17"/>
        <v>Yes</v>
      </c>
    </row>
    <row r="86" spans="1:11" ht="25" x14ac:dyDescent="0.25">
      <c r="A86" s="75" t="s">
        <v>909</v>
      </c>
      <c r="B86" s="35" t="s">
        <v>213</v>
      </c>
      <c r="C86" s="83">
        <v>719.66689501999997</v>
      </c>
      <c r="D86" s="9" t="str">
        <f t="shared" si="16"/>
        <v>N/A</v>
      </c>
      <c r="E86" s="83">
        <v>691.29276592999997</v>
      </c>
      <c r="F86" s="9" t="str">
        <f t="shared" si="15"/>
        <v>N/A</v>
      </c>
      <c r="G86" s="83">
        <v>710.62608935000003</v>
      </c>
      <c r="H86" s="9" t="str">
        <f t="shared" si="12"/>
        <v>N/A</v>
      </c>
      <c r="I86" s="10">
        <v>-3.94</v>
      </c>
      <c r="J86" s="10">
        <v>2.7970000000000002</v>
      </c>
      <c r="K86" s="9" t="str">
        <f t="shared" si="17"/>
        <v>Yes</v>
      </c>
    </row>
    <row r="87" spans="1:11" x14ac:dyDescent="0.25">
      <c r="A87" s="75" t="s">
        <v>32</v>
      </c>
      <c r="B87" s="35" t="s">
        <v>266</v>
      </c>
      <c r="C87" s="74">
        <v>89.044366859999997</v>
      </c>
      <c r="D87" s="9" t="str">
        <f>IF($B87="N/A","N/A",IF(C87&gt;60,"Yes","No"))</f>
        <v>Yes</v>
      </c>
      <c r="E87" s="8">
        <v>88.227229698000002</v>
      </c>
      <c r="F87" s="9" t="str">
        <f>IF($B87="N/A","N/A",IF(E87&gt;60,"Yes","No"))</f>
        <v>Yes</v>
      </c>
      <c r="G87" s="8">
        <v>89.060723077000006</v>
      </c>
      <c r="H87" s="9" t="str">
        <f>IF($B87="N/A","N/A",IF(G87&gt;60,"Yes","No"))</f>
        <v>Yes</v>
      </c>
      <c r="I87" s="10">
        <v>-0.91800000000000004</v>
      </c>
      <c r="J87" s="10">
        <v>0.94469999999999998</v>
      </c>
      <c r="K87" s="9" t="str">
        <f t="shared" ref="K87:K105" si="18">IF(J87="Div by 0", "N/A", IF(J87="N/A","N/A", IF(J87&gt;30, "No", IF(J87&lt;-30, "No", "Yes"))))</f>
        <v>Yes</v>
      </c>
    </row>
    <row r="88" spans="1:11" x14ac:dyDescent="0.25">
      <c r="A88" s="75" t="s">
        <v>39</v>
      </c>
      <c r="B88" s="35" t="s">
        <v>267</v>
      </c>
      <c r="C88" s="74">
        <v>99.851228918999993</v>
      </c>
      <c r="D88" s="9" t="str">
        <f>IF($B88="N/A","N/A",IF(C88&gt;100,"No",IF(C88&lt;85,"No","Yes")))</f>
        <v>Yes</v>
      </c>
      <c r="E88" s="8">
        <v>99.852180146999999</v>
      </c>
      <c r="F88" s="9" t="str">
        <f>IF($B88="N/A","N/A",IF(E88&gt;100,"No",IF(E88&lt;85,"No","Yes")))</f>
        <v>Yes</v>
      </c>
      <c r="G88" s="8">
        <v>99.830505823999999</v>
      </c>
      <c r="H88" s="9" t="str">
        <f>IF($B88="N/A","N/A",IF(G88&gt;100,"No",IF(G88&lt;85,"No","Yes")))</f>
        <v>Yes</v>
      </c>
      <c r="I88" s="10">
        <v>1E-3</v>
      </c>
      <c r="J88" s="10">
        <v>-2.1999999999999999E-2</v>
      </c>
      <c r="K88" s="9" t="str">
        <f t="shared" si="18"/>
        <v>Yes</v>
      </c>
    </row>
    <row r="89" spans="1:11" x14ac:dyDescent="0.25">
      <c r="A89" s="75" t="s">
        <v>910</v>
      </c>
      <c r="B89" s="35" t="s">
        <v>213</v>
      </c>
      <c r="C89" s="74">
        <v>30.288287881999999</v>
      </c>
      <c r="D89" s="9" t="str">
        <f>IF($B89="N/A","N/A",IF(C89&gt;15,"No",IF(C89&lt;-15,"No","Yes")))</f>
        <v>N/A</v>
      </c>
      <c r="E89" s="8">
        <v>29.004557918</v>
      </c>
      <c r="F89" s="9" t="str">
        <f>IF($B89="N/A","N/A",IF(E89&gt;15,"No",IF(E89&lt;-15,"No","Yes")))</f>
        <v>N/A</v>
      </c>
      <c r="G89" s="8">
        <v>34.780338487000002</v>
      </c>
      <c r="H89" s="9" t="str">
        <f>IF($B89="N/A","N/A",IF(G89&gt;15,"No",IF(G89&lt;-15,"No","Yes")))</f>
        <v>N/A</v>
      </c>
      <c r="I89" s="10">
        <v>-4.24</v>
      </c>
      <c r="J89" s="10">
        <v>19.91</v>
      </c>
      <c r="K89" s="9" t="str">
        <f t="shared" si="18"/>
        <v>Yes</v>
      </c>
    </row>
    <row r="90" spans="1:11" x14ac:dyDescent="0.25">
      <c r="A90" s="75" t="s">
        <v>851</v>
      </c>
      <c r="B90" s="35" t="s">
        <v>268</v>
      </c>
      <c r="C90" s="74">
        <v>3.8080527754000002</v>
      </c>
      <c r="D90" s="9" t="str">
        <f>IF($B90="N/A","N/A",IF(C90&gt;25,"No",IF(C90&lt;5,"No","Yes")))</f>
        <v>No</v>
      </c>
      <c r="E90" s="8">
        <v>3.8115504324999998</v>
      </c>
      <c r="F90" s="9" t="str">
        <f>IF($B90="N/A","N/A",IF(E90&gt;25,"No",IF(E90&lt;5,"No","Yes")))</f>
        <v>No</v>
      </c>
      <c r="G90" s="8">
        <v>3.9578576226000002</v>
      </c>
      <c r="H90" s="9" t="str">
        <f>IF($B90="N/A","N/A",IF(G90&gt;25,"No",IF(G90&lt;5,"No","Yes")))</f>
        <v>No</v>
      </c>
      <c r="I90" s="10">
        <v>9.1800000000000007E-2</v>
      </c>
      <c r="J90" s="10">
        <v>3.839</v>
      </c>
      <c r="K90" s="9" t="str">
        <f t="shared" si="18"/>
        <v>Yes</v>
      </c>
    </row>
    <row r="91" spans="1:11" x14ac:dyDescent="0.25">
      <c r="A91" s="75" t="s">
        <v>852</v>
      </c>
      <c r="B91" s="35" t="s">
        <v>269</v>
      </c>
      <c r="C91" s="74">
        <v>51.487940350999999</v>
      </c>
      <c r="D91" s="9" t="str">
        <f>IF($B91="N/A","N/A",IF(C91&gt;70,"No",IF(C91&lt;40,"No","Yes")))</f>
        <v>Yes</v>
      </c>
      <c r="E91" s="8">
        <v>51.295836020000003</v>
      </c>
      <c r="F91" s="9" t="str">
        <f>IF($B91="N/A","N/A",IF(E91&gt;70,"No",IF(E91&lt;40,"No","Yes")))</f>
        <v>Yes</v>
      </c>
      <c r="G91" s="8">
        <v>50.696072839999999</v>
      </c>
      <c r="H91" s="9" t="str">
        <f>IF($B91="N/A","N/A",IF(G91&gt;70,"No",IF(G91&lt;40,"No","Yes")))</f>
        <v>Yes</v>
      </c>
      <c r="I91" s="10">
        <v>-0.373</v>
      </c>
      <c r="J91" s="10">
        <v>-1.17</v>
      </c>
      <c r="K91" s="9" t="str">
        <f t="shared" si="18"/>
        <v>Yes</v>
      </c>
    </row>
    <row r="92" spans="1:11" x14ac:dyDescent="0.25">
      <c r="A92" s="75" t="s">
        <v>853</v>
      </c>
      <c r="B92" s="35" t="s">
        <v>270</v>
      </c>
      <c r="C92" s="74">
        <v>44.704006872999997</v>
      </c>
      <c r="D92" s="9" t="str">
        <f>IF($B92="N/A","N/A",IF(C92&gt;55,"No",IF(C92&lt;20,"No","Yes")))</f>
        <v>Yes</v>
      </c>
      <c r="E92" s="8">
        <v>44.892613548</v>
      </c>
      <c r="F92" s="9" t="str">
        <f>IF($B92="N/A","N/A",IF(E92&gt;55,"No",IF(E92&lt;20,"No","Yes")))</f>
        <v>Yes</v>
      </c>
      <c r="G92" s="8">
        <v>45.346069536999998</v>
      </c>
      <c r="H92" s="9" t="str">
        <f>IF($B92="N/A","N/A",IF(G92&gt;55,"No",IF(G92&lt;20,"No","Yes")))</f>
        <v>Yes</v>
      </c>
      <c r="I92" s="10">
        <v>0.4219</v>
      </c>
      <c r="J92" s="10">
        <v>1.01</v>
      </c>
      <c r="K92" s="9" t="str">
        <f t="shared" si="18"/>
        <v>Yes</v>
      </c>
    </row>
    <row r="93" spans="1:11" x14ac:dyDescent="0.25">
      <c r="A93" s="75" t="s">
        <v>163</v>
      </c>
      <c r="B93" s="35" t="s">
        <v>246</v>
      </c>
      <c r="C93" s="74">
        <v>99.999925015000002</v>
      </c>
      <c r="D93" s="9" t="str">
        <f>IF($B93="N/A","N/A",IF(C93&gt;95,"Yes","No"))</f>
        <v>Yes</v>
      </c>
      <c r="E93" s="8">
        <v>99.999964425000002</v>
      </c>
      <c r="F93" s="9" t="str">
        <f>IF($B93="N/A","N/A",IF(E93&gt;95,"Yes","No"))</f>
        <v>Yes</v>
      </c>
      <c r="G93" s="8">
        <v>99.999958379999995</v>
      </c>
      <c r="H93" s="9" t="str">
        <f>IF($B93="N/A","N/A",IF(G93&gt;95,"Yes","No"))</f>
        <v>Yes</v>
      </c>
      <c r="I93" s="10">
        <v>0</v>
      </c>
      <c r="J93" s="10">
        <v>0</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99.999920175</v>
      </c>
      <c r="D98" s="9" t="str">
        <f>IF($B98="N/A","N/A",IF(C98&gt;100,"No",IF(C98&lt;98,"No","Yes")))</f>
        <v>Yes</v>
      </c>
      <c r="E98" s="8">
        <v>99.999962109999998</v>
      </c>
      <c r="F98" s="9" t="str">
        <f>IF($B98="N/A","N/A",IF(E98&gt;100,"No",IF(E98&lt;98,"No","Yes")))</f>
        <v>Yes</v>
      </c>
      <c r="G98" s="8">
        <v>99.999955641</v>
      </c>
      <c r="H98" s="9" t="str">
        <f>IF($B98="N/A","N/A",IF(G98&gt;100,"No",IF(G98&lt;98,"No","Yes")))</f>
        <v>Yes</v>
      </c>
      <c r="I98" s="10">
        <v>0</v>
      </c>
      <c r="J98" s="10">
        <v>0</v>
      </c>
      <c r="K98" s="9" t="str">
        <f t="shared" si="18"/>
        <v>Yes</v>
      </c>
    </row>
    <row r="99" spans="1:11" x14ac:dyDescent="0.25">
      <c r="A99" s="75" t="s">
        <v>44</v>
      </c>
      <c r="B99" s="35" t="s">
        <v>213</v>
      </c>
      <c r="C99" s="74">
        <v>62.761318238999998</v>
      </c>
      <c r="D99" s="9" t="str">
        <f>IF($B99="N/A","N/A",IF(C99&gt;15,"No",IF(C99&lt;-15,"No","Yes")))</f>
        <v>N/A</v>
      </c>
      <c r="E99" s="8">
        <v>59.583749220000001</v>
      </c>
      <c r="F99" s="9" t="str">
        <f>IF($B99="N/A","N/A",IF(E99&gt;15,"No",IF(E99&lt;-15,"No","Yes")))</f>
        <v>N/A</v>
      </c>
      <c r="G99" s="8">
        <v>65.830551568000004</v>
      </c>
      <c r="H99" s="9" t="str">
        <f>IF($B99="N/A","N/A",IF(G99&gt;15,"No",IF(G99&lt;-15,"No","Yes")))</f>
        <v>N/A</v>
      </c>
      <c r="I99" s="10">
        <v>-5.0599999999999996</v>
      </c>
      <c r="J99" s="10">
        <v>10.48</v>
      </c>
      <c r="K99" s="9" t="str">
        <f t="shared" si="18"/>
        <v>Yes</v>
      </c>
    </row>
    <row r="100" spans="1:11" x14ac:dyDescent="0.25">
      <c r="A100" s="75" t="s">
        <v>45</v>
      </c>
      <c r="B100" s="35" t="s">
        <v>213</v>
      </c>
      <c r="C100" s="74">
        <v>37.238681761000002</v>
      </c>
      <c r="D100" s="9" t="str">
        <f>IF($B100="N/A","N/A",IF(C100&gt;15,"No",IF(C100&lt;-15,"No","Yes")))</f>
        <v>N/A</v>
      </c>
      <c r="E100" s="8">
        <v>40.416250779999999</v>
      </c>
      <c r="F100" s="9" t="str">
        <f>IF($B100="N/A","N/A",IF(E100&gt;15,"No",IF(E100&lt;-15,"No","Yes")))</f>
        <v>N/A</v>
      </c>
      <c r="G100" s="8">
        <v>34.169448432000003</v>
      </c>
      <c r="H100" s="9" t="str">
        <f>IF($B100="N/A","N/A",IF(G100&gt;15,"No",IF(G100&lt;-15,"No","Yes")))</f>
        <v>N/A</v>
      </c>
      <c r="I100" s="10">
        <v>8.5329999999999995</v>
      </c>
      <c r="J100" s="10">
        <v>-15.5</v>
      </c>
      <c r="K100" s="9" t="str">
        <f t="shared" si="18"/>
        <v>Yes</v>
      </c>
    </row>
    <row r="101" spans="1:11" x14ac:dyDescent="0.25">
      <c r="A101" s="75" t="s">
        <v>355</v>
      </c>
      <c r="B101" s="35" t="s">
        <v>213</v>
      </c>
      <c r="C101" s="74">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99.999957352999999</v>
      </c>
      <c r="F104" s="9" t="str">
        <f>IF($B104="N/A","N/A",IF(E104&gt;100,"No",IF(E104&lt;98,"No","Yes")))</f>
        <v>Yes</v>
      </c>
      <c r="G104" s="8">
        <v>99.999915704000003</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90.867056386000002</v>
      </c>
      <c r="D107" s="9" t="str">
        <f t="shared" ref="D107:D130" si="19">IF($B107="N/A","N/A",IF(C107&gt;15,"No",IF(C107&lt;-15,"No","Yes")))</f>
        <v>N/A</v>
      </c>
      <c r="E107" s="9">
        <v>90.769344296</v>
      </c>
      <c r="F107" s="9" t="str">
        <f t="shared" ref="F107:F130" si="20">IF($B107="N/A","N/A",IF(E107&gt;15,"No",IF(E107&lt;-15,"No","Yes")))</f>
        <v>N/A</v>
      </c>
      <c r="G107" s="8">
        <v>91.679553306000003</v>
      </c>
      <c r="H107" s="9" t="str">
        <f t="shared" ref="H107:H130" si="21">IF($B107="N/A","N/A",IF(G107&gt;15,"No",IF(G107&lt;-15,"No","Yes")))</f>
        <v>N/A</v>
      </c>
      <c r="I107" s="10">
        <v>-0.108</v>
      </c>
      <c r="J107" s="10">
        <v>1.0029999999999999</v>
      </c>
      <c r="K107" s="9" t="str">
        <f t="shared" ref="K107:K130" si="22">IF(J107="Div by 0", "N/A", IF(J107="N/A","N/A", IF(J107&gt;30, "No", IF(J107&lt;-30, "No", "Yes"))))</f>
        <v>Yes</v>
      </c>
    </row>
    <row r="108" spans="1:11" x14ac:dyDescent="0.25">
      <c r="A108" s="75" t="s">
        <v>914</v>
      </c>
      <c r="B108" s="35" t="s">
        <v>213</v>
      </c>
      <c r="C108" s="84">
        <v>6.5133182563999998</v>
      </c>
      <c r="D108" s="35" t="s">
        <v>213</v>
      </c>
      <c r="E108" s="9">
        <v>6.4110728716000001</v>
      </c>
      <c r="F108" s="35" t="s">
        <v>213</v>
      </c>
      <c r="G108" s="8">
        <v>5.9495763686999998</v>
      </c>
      <c r="H108" s="35" t="s">
        <v>213</v>
      </c>
      <c r="I108" s="10">
        <v>-1.57</v>
      </c>
      <c r="J108" s="10">
        <v>-7.2</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1.5771151143</v>
      </c>
      <c r="D110" s="9" t="str">
        <f t="shared" si="19"/>
        <v>N/A</v>
      </c>
      <c r="E110" s="9">
        <v>1.7613238544000001</v>
      </c>
      <c r="F110" s="9" t="str">
        <f t="shared" si="20"/>
        <v>N/A</v>
      </c>
      <c r="G110" s="8">
        <v>1.7671235689</v>
      </c>
      <c r="H110" s="9" t="str">
        <f t="shared" si="21"/>
        <v>N/A</v>
      </c>
      <c r="I110" s="10">
        <v>11.68</v>
      </c>
      <c r="J110" s="10">
        <v>0.32929999999999998</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1.2588356798</v>
      </c>
      <c r="D112" s="9" t="str">
        <f t="shared" si="19"/>
        <v>N/A</v>
      </c>
      <c r="E112" s="9">
        <v>1.0797563247999999</v>
      </c>
      <c r="F112" s="9" t="str">
        <f t="shared" si="20"/>
        <v>N/A</v>
      </c>
      <c r="G112" s="8">
        <v>0.9766114897</v>
      </c>
      <c r="H112" s="9" t="str">
        <f t="shared" si="21"/>
        <v>N/A</v>
      </c>
      <c r="I112" s="10">
        <v>-14.2</v>
      </c>
      <c r="J112" s="10">
        <v>-9.5500000000000007</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4.5165695899999997E-2</v>
      </c>
      <c r="D114" s="9" t="str">
        <f t="shared" si="19"/>
        <v>N/A</v>
      </c>
      <c r="E114" s="9">
        <v>4.6765622600000001E-2</v>
      </c>
      <c r="F114" s="9" t="str">
        <f t="shared" si="20"/>
        <v>N/A</v>
      </c>
      <c r="G114" s="8">
        <v>4.1490045699999999E-2</v>
      </c>
      <c r="H114" s="9" t="str">
        <f t="shared" si="21"/>
        <v>N/A</v>
      </c>
      <c r="I114" s="10">
        <v>3.5419999999999998</v>
      </c>
      <c r="J114" s="10">
        <v>-11.3</v>
      </c>
      <c r="K114" s="9" t="str">
        <f t="shared" si="22"/>
        <v>Yes</v>
      </c>
    </row>
    <row r="115" spans="1:11" x14ac:dyDescent="0.25">
      <c r="A115" s="75" t="s">
        <v>921</v>
      </c>
      <c r="B115" s="35" t="s">
        <v>213</v>
      </c>
      <c r="C115" s="84">
        <v>1.4974815187999999</v>
      </c>
      <c r="D115" s="9" t="str">
        <f t="shared" si="19"/>
        <v>N/A</v>
      </c>
      <c r="E115" s="9">
        <v>1.5075230294999999</v>
      </c>
      <c r="F115" s="9" t="str">
        <f t="shared" si="20"/>
        <v>N/A</v>
      </c>
      <c r="G115" s="8">
        <v>1.3934403182999999</v>
      </c>
      <c r="H115" s="9" t="str">
        <f t="shared" si="21"/>
        <v>N/A</v>
      </c>
      <c r="I115" s="10">
        <v>0.67059999999999997</v>
      </c>
      <c r="J115" s="10">
        <v>-7.57</v>
      </c>
      <c r="K115" s="9" t="str">
        <f t="shared" si="22"/>
        <v>Yes</v>
      </c>
    </row>
    <row r="116" spans="1:11" x14ac:dyDescent="0.25">
      <c r="A116" s="75" t="s">
        <v>922</v>
      </c>
      <c r="B116" s="35" t="s">
        <v>213</v>
      </c>
      <c r="C116" s="84">
        <v>0.52132760649999998</v>
      </c>
      <c r="D116" s="9" t="str">
        <f t="shared" si="19"/>
        <v>N/A</v>
      </c>
      <c r="E116" s="9">
        <v>0.55597322069999999</v>
      </c>
      <c r="F116" s="9" t="str">
        <f t="shared" si="20"/>
        <v>N/A</v>
      </c>
      <c r="G116" s="8">
        <v>0.52953451240000005</v>
      </c>
      <c r="H116" s="9" t="str">
        <f t="shared" si="21"/>
        <v>N/A</v>
      </c>
      <c r="I116" s="10">
        <v>6.6459999999999999</v>
      </c>
      <c r="J116" s="10">
        <v>-4.76</v>
      </c>
      <c r="K116" s="9" t="str">
        <f t="shared" si="22"/>
        <v>Yes</v>
      </c>
    </row>
    <row r="117" spans="1:11" x14ac:dyDescent="0.25">
      <c r="A117" s="75" t="s">
        <v>923</v>
      </c>
      <c r="B117" s="35" t="s">
        <v>213</v>
      </c>
      <c r="C117" s="84">
        <v>8.6932092000000002E-2</v>
      </c>
      <c r="D117" s="9" t="str">
        <f t="shared" si="19"/>
        <v>N/A</v>
      </c>
      <c r="E117" s="9">
        <v>8.6639897100000002E-2</v>
      </c>
      <c r="F117" s="9" t="str">
        <f t="shared" si="20"/>
        <v>N/A</v>
      </c>
      <c r="G117" s="8">
        <v>9.5438203700000002E-2</v>
      </c>
      <c r="H117" s="9" t="str">
        <f t="shared" si="21"/>
        <v>N/A</v>
      </c>
      <c r="I117" s="10">
        <v>-0.33600000000000002</v>
      </c>
      <c r="J117" s="10">
        <v>10.16</v>
      </c>
      <c r="K117" s="9" t="str">
        <f t="shared" si="22"/>
        <v>Yes</v>
      </c>
    </row>
    <row r="118" spans="1:11" x14ac:dyDescent="0.25">
      <c r="A118" s="75" t="s">
        <v>924</v>
      </c>
      <c r="B118" s="35" t="s">
        <v>213</v>
      </c>
      <c r="C118" s="84">
        <v>1.5264605491000001</v>
      </c>
      <c r="D118" s="9" t="str">
        <f t="shared" si="19"/>
        <v>N/A</v>
      </c>
      <c r="E118" s="9">
        <v>1.3730909225000001</v>
      </c>
      <c r="F118" s="9" t="str">
        <f t="shared" si="20"/>
        <v>N/A</v>
      </c>
      <c r="G118" s="8">
        <v>1.1459382300000001</v>
      </c>
      <c r="H118" s="9" t="str">
        <f t="shared" si="21"/>
        <v>N/A</v>
      </c>
      <c r="I118" s="10">
        <v>-10</v>
      </c>
      <c r="J118" s="10">
        <v>-16.5</v>
      </c>
      <c r="K118" s="9" t="str">
        <f t="shared" si="22"/>
        <v>Yes</v>
      </c>
    </row>
    <row r="119" spans="1:11" x14ac:dyDescent="0.25">
      <c r="A119" s="75" t="s">
        <v>925</v>
      </c>
      <c r="B119" s="35" t="s">
        <v>213</v>
      </c>
      <c r="C119" s="84">
        <v>2.6196253571999999</v>
      </c>
      <c r="D119" s="9" t="str">
        <f t="shared" si="19"/>
        <v>N/A</v>
      </c>
      <c r="E119" s="9">
        <v>2.8195828326000001</v>
      </c>
      <c r="F119" s="9" t="str">
        <f t="shared" si="20"/>
        <v>N/A</v>
      </c>
      <c r="G119" s="8">
        <v>2.3708703253999999</v>
      </c>
      <c r="H119" s="9" t="str">
        <f t="shared" si="21"/>
        <v>N/A</v>
      </c>
      <c r="I119" s="10">
        <v>7.633</v>
      </c>
      <c r="J119" s="10">
        <v>-15.9</v>
      </c>
      <c r="K119" s="9" t="str">
        <f t="shared" si="22"/>
        <v>Yes</v>
      </c>
    </row>
    <row r="120" spans="1:11" x14ac:dyDescent="0.25">
      <c r="A120" s="75" t="s">
        <v>926</v>
      </c>
      <c r="B120" s="35" t="s">
        <v>213</v>
      </c>
      <c r="C120" s="84">
        <v>1.2647994513</v>
      </c>
      <c r="D120" s="9" t="str">
        <f t="shared" si="19"/>
        <v>N/A</v>
      </c>
      <c r="E120" s="9">
        <v>1.4189163538</v>
      </c>
      <c r="F120" s="9" t="str">
        <f t="shared" si="20"/>
        <v>N/A</v>
      </c>
      <c r="G120" s="8">
        <v>1.1360004114</v>
      </c>
      <c r="H120" s="9" t="str">
        <f t="shared" si="21"/>
        <v>N/A</v>
      </c>
      <c r="I120" s="10">
        <v>12.19</v>
      </c>
      <c r="J120" s="10">
        <v>-19.899999999999999</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0.4187737326</v>
      </c>
      <c r="D123" s="9" t="str">
        <f t="shared" si="19"/>
        <v>N/A</v>
      </c>
      <c r="E123" s="9">
        <v>0.43206617400000003</v>
      </c>
      <c r="F123" s="9" t="str">
        <f t="shared" si="20"/>
        <v>N/A</v>
      </c>
      <c r="G123" s="8">
        <v>0.37506131939999998</v>
      </c>
      <c r="H123" s="9" t="str">
        <f t="shared" si="21"/>
        <v>N/A</v>
      </c>
      <c r="I123" s="10">
        <v>3.1739999999999999</v>
      </c>
      <c r="J123" s="10">
        <v>-13.2</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0.39822296610000002</v>
      </c>
      <c r="D125" s="9" t="str">
        <f t="shared" si="19"/>
        <v>N/A</v>
      </c>
      <c r="E125" s="9">
        <v>0.41807002920000003</v>
      </c>
      <c r="F125" s="9" t="str">
        <f t="shared" si="20"/>
        <v>N/A</v>
      </c>
      <c r="G125" s="8">
        <v>0.38094817060000002</v>
      </c>
      <c r="H125" s="9" t="str">
        <f t="shared" si="21"/>
        <v>N/A</v>
      </c>
      <c r="I125" s="10">
        <v>4.984</v>
      </c>
      <c r="J125" s="10">
        <v>-8.8800000000000008</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0.4758619724</v>
      </c>
      <c r="D127" s="9" t="str">
        <f t="shared" si="19"/>
        <v>N/A</v>
      </c>
      <c r="E127" s="9">
        <v>0.48431539870000001</v>
      </c>
      <c r="F127" s="9" t="str">
        <f t="shared" si="20"/>
        <v>N/A</v>
      </c>
      <c r="G127" s="8">
        <v>0.40421811149999998</v>
      </c>
      <c r="H127" s="9" t="str">
        <f t="shared" si="21"/>
        <v>N/A</v>
      </c>
      <c r="I127" s="10">
        <v>1.776</v>
      </c>
      <c r="J127" s="10">
        <v>-16.5</v>
      </c>
      <c r="K127" s="9" t="str">
        <f t="shared" si="22"/>
        <v>Yes</v>
      </c>
    </row>
    <row r="128" spans="1:11" x14ac:dyDescent="0.25">
      <c r="A128" s="75" t="s">
        <v>934</v>
      </c>
      <c r="B128" s="35" t="s">
        <v>213</v>
      </c>
      <c r="C128" s="84">
        <v>0</v>
      </c>
      <c r="D128" s="9" t="str">
        <f t="shared" si="19"/>
        <v>N/A</v>
      </c>
      <c r="E128" s="9">
        <v>0</v>
      </c>
      <c r="F128" s="9" t="str">
        <f t="shared" si="20"/>
        <v>N/A</v>
      </c>
      <c r="G128" s="8">
        <v>9.4152622999999994E-3</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6.1967234699999998E-2</v>
      </c>
      <c r="D130" s="9" t="str">
        <f t="shared" si="19"/>
        <v>N/A</v>
      </c>
      <c r="E130" s="9">
        <v>6.6214876800000003E-2</v>
      </c>
      <c r="F130" s="9" t="str">
        <f t="shared" si="20"/>
        <v>N/A</v>
      </c>
      <c r="G130" s="8">
        <v>6.5227050300000006E-2</v>
      </c>
      <c r="H130" s="9" t="str">
        <f t="shared" si="21"/>
        <v>N/A</v>
      </c>
      <c r="I130" s="10">
        <v>6.8550000000000004</v>
      </c>
      <c r="J130" s="10">
        <v>-1.49</v>
      </c>
      <c r="K130" s="9" t="str">
        <f t="shared" si="22"/>
        <v>Yes</v>
      </c>
    </row>
    <row r="131" spans="1:11" ht="12" customHeight="1" x14ac:dyDescent="0.25">
      <c r="A131" s="147" t="s">
        <v>1646</v>
      </c>
      <c r="B131" s="148"/>
      <c r="C131" s="148"/>
      <c r="D131" s="148"/>
      <c r="E131" s="148"/>
      <c r="F131" s="148"/>
      <c r="G131" s="148"/>
      <c r="H131" s="148"/>
      <c r="I131" s="148"/>
      <c r="J131" s="148"/>
      <c r="K131" s="149"/>
    </row>
    <row r="132" spans="1:11" x14ac:dyDescent="0.25">
      <c r="A132" s="140" t="s">
        <v>1644</v>
      </c>
      <c r="B132" s="141"/>
      <c r="C132" s="141"/>
      <c r="D132" s="141"/>
      <c r="E132" s="141"/>
      <c r="F132" s="141"/>
      <c r="G132" s="141"/>
      <c r="H132" s="141"/>
      <c r="I132" s="141"/>
      <c r="J132" s="141"/>
      <c r="K132" s="142"/>
    </row>
    <row r="133" spans="1:11" x14ac:dyDescent="0.25">
      <c r="A133" s="143" t="s">
        <v>1742</v>
      </c>
      <c r="B133" s="143"/>
      <c r="C133" s="143"/>
      <c r="D133" s="143"/>
      <c r="E133" s="143"/>
      <c r="F133" s="143"/>
      <c r="G133" s="143"/>
      <c r="H133" s="143"/>
      <c r="I133" s="143"/>
      <c r="J133" s="143"/>
      <c r="K133" s="144"/>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1710</v>
      </c>
      <c r="B1" s="132"/>
      <c r="C1" s="132"/>
      <c r="D1" s="132"/>
      <c r="E1" s="132"/>
      <c r="F1" s="132"/>
      <c r="G1" s="132"/>
      <c r="H1" s="132"/>
      <c r="I1" s="132"/>
      <c r="J1" s="132"/>
      <c r="K1" s="133"/>
    </row>
    <row r="2" spans="1:11" ht="13" x14ac:dyDescent="0.3">
      <c r="A2" s="137" t="s">
        <v>1598</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5" customHeight="1"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1516525</v>
      </c>
      <c r="D6" s="9" t="str">
        <f>IF($B6="N/A","N/A",IF(C6&gt;15,"No",IF(C6&lt;-15,"No","Yes")))</f>
        <v>N/A</v>
      </c>
      <c r="E6" s="36">
        <v>1318933</v>
      </c>
      <c r="F6" s="9" t="str">
        <f>IF($B6="N/A","N/A",IF(E6&gt;15,"No",IF(E6&lt;-15,"No","Yes")))</f>
        <v>N/A</v>
      </c>
      <c r="G6" s="36">
        <v>1284472</v>
      </c>
      <c r="H6" s="9" t="str">
        <f>IF($B6="N/A","N/A",IF(G6&gt;15,"No",IF(G6&lt;-15,"No","Yes")))</f>
        <v>N/A</v>
      </c>
      <c r="I6" s="10">
        <v>-13</v>
      </c>
      <c r="J6" s="10">
        <v>-2.61</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24.698160597000001</v>
      </c>
      <c r="D9" s="9" t="str">
        <f t="shared" ref="D9:D17" si="1">IF($B9="N/A","N/A",IF(C9&gt;15,"No",IF(C9&lt;-15,"No","Yes")))</f>
        <v>N/A</v>
      </c>
      <c r="E9" s="37">
        <v>26.149294164000001</v>
      </c>
      <c r="F9" s="9" t="str">
        <f>IF($B9="N/A","N/A",IF(E9&gt;15,"No",IF(E9&lt;-15,"No","Yes")))</f>
        <v>N/A</v>
      </c>
      <c r="G9" s="37">
        <v>23.649521360000001</v>
      </c>
      <c r="H9" s="9" t="str">
        <f>IF($B9="N/A","N/A",IF(G9&gt;15,"No",IF(G9&lt;-15,"No","Yes")))</f>
        <v>N/A</v>
      </c>
      <c r="I9" s="10">
        <v>5.875</v>
      </c>
      <c r="J9" s="10">
        <v>-9.56</v>
      </c>
      <c r="K9" s="9" t="str">
        <f t="shared" si="0"/>
        <v>Yes</v>
      </c>
    </row>
    <row r="10" spans="1:11" x14ac:dyDescent="0.25">
      <c r="A10" s="75" t="s">
        <v>16</v>
      </c>
      <c r="B10" s="35" t="s">
        <v>213</v>
      </c>
      <c r="C10" s="74">
        <v>3.5629481875</v>
      </c>
      <c r="D10" s="9" t="str">
        <f t="shared" si="1"/>
        <v>N/A</v>
      </c>
      <c r="E10" s="8">
        <v>3.7177779311000001</v>
      </c>
      <c r="F10" s="9" t="str">
        <f>IF($B10="N/A","N/A",IF(E10&gt;15,"No",IF(E10&lt;-15,"No","Yes")))</f>
        <v>N/A</v>
      </c>
      <c r="G10" s="8">
        <v>1.9407196109</v>
      </c>
      <c r="H10" s="9" t="str">
        <f>IF($B10="N/A","N/A",IF(G10&gt;15,"No",IF(G10&lt;-15,"No","Yes")))</f>
        <v>N/A</v>
      </c>
      <c r="I10" s="10">
        <v>4.3460000000000001</v>
      </c>
      <c r="J10" s="10">
        <v>-47.8</v>
      </c>
      <c r="K10" s="9" t="str">
        <f t="shared" si="0"/>
        <v>No</v>
      </c>
    </row>
    <row r="11" spans="1:11" x14ac:dyDescent="0.25">
      <c r="A11" s="75" t="s">
        <v>36</v>
      </c>
      <c r="B11" s="35" t="s">
        <v>213</v>
      </c>
      <c r="C11" s="74">
        <v>1.8939393939</v>
      </c>
      <c r="D11" s="9" t="str">
        <f t="shared" si="1"/>
        <v>N/A</v>
      </c>
      <c r="E11" s="8">
        <v>3.0164643672999998</v>
      </c>
      <c r="F11" s="9" t="str">
        <f>IF($B11="N/A","N/A",IF(E11&gt;15,"No",IF(E11&lt;-15,"No","Yes")))</f>
        <v>N/A</v>
      </c>
      <c r="G11" s="8">
        <v>3.5753575357999998</v>
      </c>
      <c r="H11" s="9" t="str">
        <f>IF($B11="N/A","N/A",IF(G11&gt;15,"No",IF(G11&lt;-15,"No","Yes")))</f>
        <v>N/A</v>
      </c>
      <c r="I11" s="10">
        <v>59.27</v>
      </c>
      <c r="J11" s="10">
        <v>18.53</v>
      </c>
      <c r="K11" s="9" t="str">
        <f t="shared" si="0"/>
        <v>Yes</v>
      </c>
    </row>
    <row r="12" spans="1:11" x14ac:dyDescent="0.25">
      <c r="A12" s="75" t="s">
        <v>37</v>
      </c>
      <c r="B12" s="35" t="s">
        <v>213</v>
      </c>
      <c r="C12" s="74">
        <v>0.5669737775</v>
      </c>
      <c r="D12" s="9" t="str">
        <f t="shared" si="1"/>
        <v>N/A</v>
      </c>
      <c r="E12" s="8">
        <v>1.3526399435000001</v>
      </c>
      <c r="F12" s="9" t="str">
        <f>IF($B12="N/A","N/A",IF(E12&gt;15,"No",IF(E12&lt;-15,"No","Yes")))</f>
        <v>N/A</v>
      </c>
      <c r="G12" s="8">
        <v>1.6240307710999999</v>
      </c>
      <c r="H12" s="9" t="str">
        <f>IF($B12="N/A","N/A",IF(G12&gt;15,"No",IF(G12&lt;-15,"No","Yes")))</f>
        <v>N/A</v>
      </c>
      <c r="I12" s="10">
        <v>138.6</v>
      </c>
      <c r="J12" s="10">
        <v>20.059999999999999</v>
      </c>
      <c r="K12" s="9" t="str">
        <f t="shared" si="0"/>
        <v>Yes</v>
      </c>
    </row>
    <row r="13" spans="1:11" x14ac:dyDescent="0.25">
      <c r="A13" s="75" t="s">
        <v>38</v>
      </c>
      <c r="B13" s="35" t="s">
        <v>213</v>
      </c>
      <c r="C13" s="74">
        <v>3.6368338949000001</v>
      </c>
      <c r="D13" s="9" t="str">
        <f t="shared" si="1"/>
        <v>N/A</v>
      </c>
      <c r="E13" s="8">
        <v>3.7745545689000002</v>
      </c>
      <c r="F13" s="9" t="str">
        <f>IF($B13="N/A","N/A",IF(E13&gt;15,"No",IF(E13&lt;-15,"No","Yes")))</f>
        <v>N/A</v>
      </c>
      <c r="G13" s="8">
        <v>1.9442695087999999</v>
      </c>
      <c r="H13" s="9" t="str">
        <f>IF($B13="N/A","N/A",IF(G13&gt;15,"No",IF(G13&lt;-15,"No","Yes")))</f>
        <v>N/A</v>
      </c>
      <c r="I13" s="10">
        <v>3.7869999999999999</v>
      </c>
      <c r="J13" s="10">
        <v>-48.5</v>
      </c>
      <c r="K13" s="9" t="str">
        <f t="shared" si="0"/>
        <v>No</v>
      </c>
    </row>
    <row r="14" spans="1:11" x14ac:dyDescent="0.25">
      <c r="A14" s="75" t="s">
        <v>676</v>
      </c>
      <c r="B14" s="35" t="s">
        <v>213</v>
      </c>
      <c r="C14" s="74">
        <v>43.281053725</v>
      </c>
      <c r="D14" s="9" t="str">
        <f t="shared" si="1"/>
        <v>N/A</v>
      </c>
      <c r="E14" s="8">
        <v>42.887622039999997</v>
      </c>
      <c r="F14" s="9" t="str">
        <f t="shared" ref="F14:F33" si="2">IF($B14="N/A","N/A",IF(E14&gt;15,"No",IF(E14&lt;-15,"No","Yes")))</f>
        <v>N/A</v>
      </c>
      <c r="G14" s="8">
        <v>46.850456841000003</v>
      </c>
      <c r="H14" s="9" t="str">
        <f t="shared" ref="H14:H33" si="3">IF($B14="N/A","N/A",IF(G14&gt;15,"No",IF(G14&lt;-15,"No","Yes")))</f>
        <v>N/A</v>
      </c>
      <c r="I14" s="10">
        <v>-0.90900000000000003</v>
      </c>
      <c r="J14" s="10">
        <v>9.24</v>
      </c>
      <c r="K14" s="9" t="str">
        <f t="shared" ref="K14:K30" si="4">IF(J14="Div by 0", "N/A", IF(J14="N/A","N/A", IF(J14&gt;30, "No", IF(J14&lt;-30, "No", "Yes"))))</f>
        <v>Yes</v>
      </c>
    </row>
    <row r="15" spans="1:11" x14ac:dyDescent="0.25">
      <c r="A15" s="75" t="s">
        <v>677</v>
      </c>
      <c r="B15" s="35" t="s">
        <v>213</v>
      </c>
      <c r="C15" s="74">
        <v>1.6123703862000001</v>
      </c>
      <c r="D15" s="9" t="str">
        <f t="shared" si="1"/>
        <v>N/A</v>
      </c>
      <c r="E15" s="8">
        <v>1.6536852137</v>
      </c>
      <c r="F15" s="9" t="str">
        <f t="shared" si="2"/>
        <v>N/A</v>
      </c>
      <c r="G15" s="8">
        <v>1.6286847824999999</v>
      </c>
      <c r="H15" s="9" t="str">
        <f t="shared" si="3"/>
        <v>N/A</v>
      </c>
      <c r="I15" s="10">
        <v>2.5619999999999998</v>
      </c>
      <c r="J15" s="10">
        <v>-1.51</v>
      </c>
      <c r="K15" s="9" t="str">
        <f t="shared" si="4"/>
        <v>Yes</v>
      </c>
    </row>
    <row r="16" spans="1:11" x14ac:dyDescent="0.25">
      <c r="A16" s="75" t="s">
        <v>381</v>
      </c>
      <c r="B16" s="35" t="s">
        <v>213</v>
      </c>
      <c r="C16" s="74">
        <v>0.47002192510000002</v>
      </c>
      <c r="D16" s="9" t="str">
        <f t="shared" si="1"/>
        <v>N/A</v>
      </c>
      <c r="E16" s="8">
        <v>0.63088875629999996</v>
      </c>
      <c r="F16" s="9" t="str">
        <f t="shared" si="2"/>
        <v>N/A</v>
      </c>
      <c r="G16" s="8">
        <v>0.28307351190000002</v>
      </c>
      <c r="H16" s="9" t="str">
        <f t="shared" si="3"/>
        <v>N/A</v>
      </c>
      <c r="I16" s="10">
        <v>34.229999999999997</v>
      </c>
      <c r="J16" s="10">
        <v>-55.1</v>
      </c>
      <c r="K16" s="9" t="str">
        <f t="shared" si="4"/>
        <v>No</v>
      </c>
    </row>
    <row r="17" spans="1:11" x14ac:dyDescent="0.25">
      <c r="A17" s="75" t="s">
        <v>382</v>
      </c>
      <c r="B17" s="35" t="s">
        <v>213</v>
      </c>
      <c r="C17" s="74">
        <v>6.8947758856999997</v>
      </c>
      <c r="D17" s="9" t="str">
        <f t="shared" si="1"/>
        <v>N/A</v>
      </c>
      <c r="E17" s="8">
        <v>6.9328009838</v>
      </c>
      <c r="F17" s="9" t="str">
        <f t="shared" si="2"/>
        <v>N/A</v>
      </c>
      <c r="G17" s="8">
        <v>7.3957236903999997</v>
      </c>
      <c r="H17" s="9" t="str">
        <f t="shared" si="3"/>
        <v>N/A</v>
      </c>
      <c r="I17" s="10">
        <v>0.55149999999999999</v>
      </c>
      <c r="J17" s="10">
        <v>6.6769999999999996</v>
      </c>
      <c r="K17" s="9" t="str">
        <f t="shared" si="4"/>
        <v>Yes</v>
      </c>
    </row>
    <row r="18" spans="1:11" x14ac:dyDescent="0.25">
      <c r="A18" s="75" t="s">
        <v>383</v>
      </c>
      <c r="B18" s="35" t="s">
        <v>213</v>
      </c>
      <c r="C18" s="74">
        <v>2.139958128</v>
      </c>
      <c r="D18" s="9" t="str">
        <f t="shared" ref="D18:D33" si="5">IF($B18="N/A","N/A",IF(C18&gt;15,"No",IF(C18&lt;-15,"No","Yes")))</f>
        <v>N/A</v>
      </c>
      <c r="E18" s="8">
        <v>2.1468110965</v>
      </c>
      <c r="F18" s="9" t="str">
        <f t="shared" si="2"/>
        <v>N/A</v>
      </c>
      <c r="G18" s="8">
        <v>2.5503086093</v>
      </c>
      <c r="H18" s="9" t="str">
        <f t="shared" si="3"/>
        <v>N/A</v>
      </c>
      <c r="I18" s="10">
        <v>0.32019999999999998</v>
      </c>
      <c r="J18" s="10">
        <v>18.8</v>
      </c>
      <c r="K18" s="9" t="str">
        <f t="shared" si="4"/>
        <v>Yes</v>
      </c>
    </row>
    <row r="19" spans="1:11" x14ac:dyDescent="0.25">
      <c r="A19" s="75" t="s">
        <v>384</v>
      </c>
      <c r="B19" s="35" t="s">
        <v>213</v>
      </c>
      <c r="C19" s="74">
        <v>24.329569244999998</v>
      </c>
      <c r="D19" s="9" t="str">
        <f t="shared" si="5"/>
        <v>N/A</v>
      </c>
      <c r="E19" s="8">
        <v>25.887592471000001</v>
      </c>
      <c r="F19" s="9" t="str">
        <f t="shared" si="2"/>
        <v>N/A</v>
      </c>
      <c r="G19" s="8">
        <v>25.495845763999998</v>
      </c>
      <c r="H19" s="9" t="str">
        <f t="shared" si="3"/>
        <v>N/A</v>
      </c>
      <c r="I19" s="10">
        <v>6.4039999999999999</v>
      </c>
      <c r="J19" s="10">
        <v>-1.51</v>
      </c>
      <c r="K19" s="9" t="str">
        <f t="shared" si="4"/>
        <v>Yes</v>
      </c>
    </row>
    <row r="20" spans="1:11" x14ac:dyDescent="0.25">
      <c r="A20" s="75" t="s">
        <v>386</v>
      </c>
      <c r="B20" s="35" t="s">
        <v>213</v>
      </c>
      <c r="C20" s="74">
        <v>0.39603699250000002</v>
      </c>
      <c r="D20" s="9" t="str">
        <f t="shared" si="5"/>
        <v>N/A</v>
      </c>
      <c r="E20" s="8">
        <v>0.1528508271</v>
      </c>
      <c r="F20" s="9" t="str">
        <f t="shared" si="2"/>
        <v>N/A</v>
      </c>
      <c r="G20" s="8">
        <v>0.141458903</v>
      </c>
      <c r="H20" s="9" t="str">
        <f t="shared" si="3"/>
        <v>N/A</v>
      </c>
      <c r="I20" s="10">
        <v>-61.4</v>
      </c>
      <c r="J20" s="10">
        <v>-7.45</v>
      </c>
      <c r="K20" s="9" t="str">
        <f t="shared" si="4"/>
        <v>Yes</v>
      </c>
    </row>
    <row r="21" spans="1:11" x14ac:dyDescent="0.25">
      <c r="A21" s="75" t="s">
        <v>387</v>
      </c>
      <c r="B21" s="35" t="s">
        <v>213</v>
      </c>
      <c r="C21" s="74">
        <v>13.626481593999999</v>
      </c>
      <c r="D21" s="9" t="str">
        <f t="shared" si="5"/>
        <v>N/A</v>
      </c>
      <c r="E21" s="8">
        <v>15.417159173</v>
      </c>
      <c r="F21" s="9" t="str">
        <f t="shared" si="2"/>
        <v>N/A</v>
      </c>
      <c r="G21" s="8">
        <v>11.448750926000001</v>
      </c>
      <c r="H21" s="9" t="str">
        <f t="shared" si="3"/>
        <v>N/A</v>
      </c>
      <c r="I21" s="10">
        <v>13.14</v>
      </c>
      <c r="J21" s="10">
        <v>-25.7</v>
      </c>
      <c r="K21" s="9" t="str">
        <f t="shared" si="4"/>
        <v>Yes</v>
      </c>
    </row>
    <row r="22" spans="1:11" x14ac:dyDescent="0.25">
      <c r="A22" s="75" t="s">
        <v>388</v>
      </c>
      <c r="B22" s="35" t="s">
        <v>213</v>
      </c>
      <c r="C22" s="74">
        <v>3.8229504954000002</v>
      </c>
      <c r="D22" s="9" t="str">
        <f t="shared" si="5"/>
        <v>N/A</v>
      </c>
      <c r="E22" s="8">
        <v>6.6341504800000006E-2</v>
      </c>
      <c r="F22" s="9" t="str">
        <f t="shared" si="2"/>
        <v>N/A</v>
      </c>
      <c r="G22" s="8">
        <v>5.0915862700000002E-2</v>
      </c>
      <c r="H22" s="9" t="str">
        <f t="shared" si="3"/>
        <v>N/A</v>
      </c>
      <c r="I22" s="10">
        <v>-98.3</v>
      </c>
      <c r="J22" s="10">
        <v>-23.3</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9.0799690099999997E-2</v>
      </c>
      <c r="D26" s="9" t="str">
        <f t="shared" si="5"/>
        <v>N/A</v>
      </c>
      <c r="E26" s="8">
        <v>0.24709367339999999</v>
      </c>
      <c r="F26" s="9" t="str">
        <f t="shared" si="2"/>
        <v>N/A</v>
      </c>
      <c r="G26" s="8">
        <v>0.1385004889</v>
      </c>
      <c r="H26" s="9" t="str">
        <f t="shared" si="3"/>
        <v>N/A</v>
      </c>
      <c r="I26" s="10">
        <v>172.1</v>
      </c>
      <c r="J26" s="10">
        <v>-43.9</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2.1767527736000001</v>
      </c>
      <c r="D29" s="9" t="str">
        <f t="shared" si="5"/>
        <v>N/A</v>
      </c>
      <c r="E29" s="8">
        <v>2.4267343375000001</v>
      </c>
      <c r="F29" s="9" t="str">
        <f t="shared" si="2"/>
        <v>N/A</v>
      </c>
      <c r="G29" s="8">
        <v>2.3120005730000002</v>
      </c>
      <c r="H29" s="9" t="str">
        <f t="shared" si="3"/>
        <v>N/A</v>
      </c>
      <c r="I29" s="10">
        <v>11.48</v>
      </c>
      <c r="J29" s="10">
        <v>-4.7300000000000004</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40.193204860000002</v>
      </c>
      <c r="D33" s="9" t="str">
        <f t="shared" si="5"/>
        <v>N/A</v>
      </c>
      <c r="E33" s="8">
        <v>38.066148925</v>
      </c>
      <c r="F33" s="9" t="str">
        <f t="shared" si="2"/>
        <v>N/A</v>
      </c>
      <c r="G33" s="8">
        <v>39.737884516000001</v>
      </c>
      <c r="H33" s="9" t="str">
        <f t="shared" si="3"/>
        <v>N/A</v>
      </c>
      <c r="I33" s="10">
        <v>-5.29</v>
      </c>
      <c r="J33" s="10">
        <v>4.3920000000000003</v>
      </c>
      <c r="K33" s="9" t="str">
        <f t="shared" si="6"/>
        <v>Yes</v>
      </c>
    </row>
    <row r="34" spans="1:11" x14ac:dyDescent="0.25">
      <c r="A34" s="75" t="s">
        <v>851</v>
      </c>
      <c r="B34" s="35" t="s">
        <v>268</v>
      </c>
      <c r="C34" s="74">
        <v>9.2016287236000007</v>
      </c>
      <c r="D34" s="9" t="str">
        <f>IF($B34="N/A","N/A",IF(C34&gt;25,"No",IF(C34&lt;5,"No","Yes")))</f>
        <v>Yes</v>
      </c>
      <c r="E34" s="8">
        <v>9.8039096754999999</v>
      </c>
      <c r="F34" s="9" t="str">
        <f>IF($B34="N/A","N/A",IF(E34&gt;25,"No",IF(E34&lt;5,"No","Yes")))</f>
        <v>Yes</v>
      </c>
      <c r="G34" s="8">
        <v>8.7945085607000006</v>
      </c>
      <c r="H34" s="9" t="str">
        <f>IF($B34="N/A","N/A",IF(G34&gt;25,"No",IF(G34&lt;5,"No","Yes")))</f>
        <v>Yes</v>
      </c>
      <c r="I34" s="10">
        <v>6.5449999999999999</v>
      </c>
      <c r="J34" s="10">
        <v>-10.3</v>
      </c>
      <c r="K34" s="9" t="str">
        <f t="shared" si="6"/>
        <v>Yes</v>
      </c>
    </row>
    <row r="35" spans="1:11" x14ac:dyDescent="0.25">
      <c r="A35" s="75" t="s">
        <v>852</v>
      </c>
      <c r="B35" s="35" t="s">
        <v>269</v>
      </c>
      <c r="C35" s="74">
        <v>40.041344520999999</v>
      </c>
      <c r="D35" s="9" t="str">
        <f>IF($B35="N/A","N/A",IF(C35&gt;70,"No",IF(C35&lt;40,"No","Yes")))</f>
        <v>Yes</v>
      </c>
      <c r="E35" s="8">
        <v>39.390931911999999</v>
      </c>
      <c r="F35" s="9" t="str">
        <f>IF($B35="N/A","N/A",IF(E35&gt;70,"No",IF(E35&lt;40,"No","Yes")))</f>
        <v>No</v>
      </c>
      <c r="G35" s="8">
        <v>40.693685809999998</v>
      </c>
      <c r="H35" s="9" t="str">
        <f>IF($B35="N/A","N/A",IF(G35&gt;70,"No",IF(G35&lt;40,"No","Yes")))</f>
        <v>Yes</v>
      </c>
      <c r="I35" s="10">
        <v>-1.62</v>
      </c>
      <c r="J35" s="10">
        <v>3.3069999999999999</v>
      </c>
      <c r="K35" s="9" t="str">
        <f t="shared" si="6"/>
        <v>Yes</v>
      </c>
    </row>
    <row r="36" spans="1:11" x14ac:dyDescent="0.25">
      <c r="A36" s="75" t="s">
        <v>853</v>
      </c>
      <c r="B36" s="35" t="s">
        <v>270</v>
      </c>
      <c r="C36" s="74">
        <v>50.757026754999998</v>
      </c>
      <c r="D36" s="9" t="str">
        <f>IF($B36="N/A","N/A",IF(C36&gt;55,"No",IF(C36&lt;20,"No","Yes")))</f>
        <v>Yes</v>
      </c>
      <c r="E36" s="8">
        <v>50.805158411999997</v>
      </c>
      <c r="F36" s="9" t="str">
        <f>IF($B36="N/A","N/A",IF(E36&gt;55,"No",IF(E36&lt;20,"No","Yes")))</f>
        <v>Yes</v>
      </c>
      <c r="G36" s="8">
        <v>50.511805629000001</v>
      </c>
      <c r="H36" s="9" t="str">
        <f>IF($B36="N/A","N/A",IF(G36&gt;55,"No",IF(G36&lt;20,"No","Yes")))</f>
        <v>Yes</v>
      </c>
      <c r="I36" s="10">
        <v>9.4799999999999995E-2</v>
      </c>
      <c r="J36" s="10">
        <v>-0.57699999999999996</v>
      </c>
      <c r="K36" s="9" t="str">
        <f t="shared" si="6"/>
        <v>Yes</v>
      </c>
    </row>
    <row r="37" spans="1:11" x14ac:dyDescent="0.25">
      <c r="A37" s="75" t="s">
        <v>163</v>
      </c>
      <c r="B37" s="35" t="s">
        <v>246</v>
      </c>
      <c r="C37" s="74">
        <v>99.766307842000003</v>
      </c>
      <c r="D37" s="9" t="str">
        <f>IF($B37="N/A","N/A",IF(C37&gt;95,"Yes","No"))</f>
        <v>Yes</v>
      </c>
      <c r="E37" s="8">
        <v>99.711585045999996</v>
      </c>
      <c r="F37" s="9" t="str">
        <f>IF($B37="N/A","N/A",IF(E37&gt;95,"Yes","No"))</f>
        <v>Yes</v>
      </c>
      <c r="G37" s="8">
        <v>99.882441967999995</v>
      </c>
      <c r="H37" s="9" t="str">
        <f>IF($B37="N/A","N/A",IF(G37&gt;95,"Yes","No"))</f>
        <v>Yes</v>
      </c>
      <c r="I37" s="10">
        <v>-5.5E-2</v>
      </c>
      <c r="J37" s="10">
        <v>0.1714</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99.941094583999998</v>
      </c>
      <c r="D40" s="9" t="str">
        <f>IF($B40="N/A","N/A",IF(C40&gt;100,"No",IF(C40&lt;98,"No","Yes")))</f>
        <v>Yes</v>
      </c>
      <c r="E40" s="8">
        <v>99.884348165999995</v>
      </c>
      <c r="F40" s="9" t="str">
        <f>IF($B40="N/A","N/A",IF(E40&gt;100,"No",IF(E40&lt;98,"No","Yes")))</f>
        <v>Yes</v>
      </c>
      <c r="G40" s="8">
        <v>99.937984645</v>
      </c>
      <c r="H40" s="9" t="str">
        <f>IF($B40="N/A","N/A",IF(G40&gt;100,"No",IF(G40&lt;98,"No","Yes")))</f>
        <v>Yes</v>
      </c>
      <c r="I40" s="10">
        <v>-5.7000000000000002E-2</v>
      </c>
      <c r="J40" s="10">
        <v>5.3699999999999998E-2</v>
      </c>
      <c r="K40" s="9" t="str">
        <f t="shared" si="6"/>
        <v>Yes</v>
      </c>
    </row>
    <row r="41" spans="1:11" x14ac:dyDescent="0.25">
      <c r="A41" s="75" t="s">
        <v>44</v>
      </c>
      <c r="B41" s="35" t="s">
        <v>213</v>
      </c>
      <c r="C41" s="74">
        <v>70.273784007000003</v>
      </c>
      <c r="D41" s="9" t="str">
        <f t="shared" si="7"/>
        <v>N/A</v>
      </c>
      <c r="E41" s="8">
        <v>72.063500994999998</v>
      </c>
      <c r="F41" s="9" t="str">
        <f t="shared" ref="F41:F47" si="8">IF($B41="N/A","N/A",IF(E41&gt;15,"No",IF(E41&lt;-15,"No","Yes")))</f>
        <v>N/A</v>
      </c>
      <c r="G41" s="8">
        <v>74.654900144999999</v>
      </c>
      <c r="H41" s="9" t="str">
        <f t="shared" ref="H41:H47" si="9">IF($B41="N/A","N/A",IF(G41&gt;15,"No",IF(G41&lt;-15,"No","Yes")))</f>
        <v>N/A</v>
      </c>
      <c r="I41" s="10">
        <v>2.5470000000000002</v>
      </c>
      <c r="J41" s="10">
        <v>3.5960000000000001</v>
      </c>
      <c r="K41" s="9" t="str">
        <f t="shared" si="6"/>
        <v>Yes</v>
      </c>
    </row>
    <row r="42" spans="1:11" x14ac:dyDescent="0.25">
      <c r="A42" s="75" t="s">
        <v>45</v>
      </c>
      <c r="B42" s="35" t="s">
        <v>213</v>
      </c>
      <c r="C42" s="74">
        <v>29.726215993</v>
      </c>
      <c r="D42" s="9" t="str">
        <f t="shared" si="7"/>
        <v>N/A</v>
      </c>
      <c r="E42" s="8">
        <v>27.936499005000002</v>
      </c>
      <c r="F42" s="9" t="str">
        <f t="shared" si="8"/>
        <v>N/A</v>
      </c>
      <c r="G42" s="8">
        <v>25.345099855000001</v>
      </c>
      <c r="H42" s="9" t="str">
        <f t="shared" si="9"/>
        <v>N/A</v>
      </c>
      <c r="I42" s="10">
        <v>-6.02</v>
      </c>
      <c r="J42" s="10">
        <v>-9.2799999999999994</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79.371787475000005</v>
      </c>
      <c r="D44" s="9" t="str">
        <f t="shared" si="7"/>
        <v>N/A</v>
      </c>
      <c r="E44" s="8">
        <v>80.925263072000007</v>
      </c>
      <c r="F44" s="9" t="str">
        <f t="shared" si="8"/>
        <v>N/A</v>
      </c>
      <c r="G44" s="8">
        <v>84.373968447999999</v>
      </c>
      <c r="H44" s="9" t="str">
        <f t="shared" si="9"/>
        <v>N/A</v>
      </c>
      <c r="I44" s="10">
        <v>1.9570000000000001</v>
      </c>
      <c r="J44" s="10">
        <v>4.2619999999999996</v>
      </c>
      <c r="K44" s="9" t="str">
        <f>IF(J44="Div by 0", "N/A", IF(J44="N/A","N/A", IF(J44&gt;30, "No", IF(J44&lt;-30, "No", "Yes"))))</f>
        <v>Yes</v>
      </c>
    </row>
    <row r="45" spans="1:11" x14ac:dyDescent="0.25">
      <c r="A45" s="75" t="s">
        <v>914</v>
      </c>
      <c r="B45" s="35" t="s">
        <v>213</v>
      </c>
      <c r="C45" s="74">
        <v>20.628212524999999</v>
      </c>
      <c r="D45" s="9" t="str">
        <f t="shared" si="7"/>
        <v>N/A</v>
      </c>
      <c r="E45" s="8">
        <v>19.074736928</v>
      </c>
      <c r="F45" s="9" t="str">
        <f t="shared" si="8"/>
        <v>N/A</v>
      </c>
      <c r="G45" s="8">
        <v>15.626031552000001</v>
      </c>
      <c r="H45" s="9" t="str">
        <f t="shared" si="9"/>
        <v>N/A</v>
      </c>
      <c r="I45" s="10">
        <v>-7.53</v>
      </c>
      <c r="J45" s="10">
        <v>-18.100000000000001</v>
      </c>
      <c r="K45" s="9" t="str">
        <f>IF(J45="Div by 0", "N/A", IF(J45="N/A","N/A", IF(J45&gt;30, "No", IF(J45&lt;-30, "No", "Yes"))))</f>
        <v>Yes</v>
      </c>
    </row>
    <row r="46" spans="1:11" x14ac:dyDescent="0.25">
      <c r="A46" s="75" t="s">
        <v>937</v>
      </c>
      <c r="B46" s="35" t="s">
        <v>213</v>
      </c>
      <c r="C46" s="74">
        <v>3.1942104482000002</v>
      </c>
      <c r="D46" s="9" t="str">
        <f t="shared" si="7"/>
        <v>N/A</v>
      </c>
      <c r="E46" s="8">
        <v>3.6111007913000002</v>
      </c>
      <c r="F46" s="9" t="str">
        <f t="shared" si="8"/>
        <v>N/A</v>
      </c>
      <c r="G46" s="8">
        <v>4.1434145703</v>
      </c>
      <c r="H46" s="9" t="str">
        <f t="shared" si="9"/>
        <v>N/A</v>
      </c>
      <c r="I46" s="10">
        <v>13.05</v>
      </c>
      <c r="J46" s="10">
        <v>14.74</v>
      </c>
      <c r="K46" s="9" t="str">
        <f>IF(J46="Div by 0", "N/A", IF(J46="N/A","N/A", IF(J46&gt;30, "No", IF(J46&lt;-30, "No", "Yes"))))</f>
        <v>Yes</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7" t="s">
        <v>1646</v>
      </c>
      <c r="B48" s="148"/>
      <c r="C48" s="148"/>
      <c r="D48" s="148"/>
      <c r="E48" s="148"/>
      <c r="F48" s="148"/>
      <c r="G48" s="148"/>
      <c r="H48" s="148"/>
      <c r="I48" s="148"/>
      <c r="J48" s="148"/>
      <c r="K48" s="149"/>
    </row>
    <row r="49" spans="1:11" x14ac:dyDescent="0.25">
      <c r="A49" s="140" t="s">
        <v>1644</v>
      </c>
      <c r="B49" s="141"/>
      <c r="C49" s="141"/>
      <c r="D49" s="141"/>
      <c r="E49" s="141"/>
      <c r="F49" s="141"/>
      <c r="G49" s="141"/>
      <c r="H49" s="141"/>
      <c r="I49" s="141"/>
      <c r="J49" s="141"/>
      <c r="K49" s="142"/>
    </row>
    <row r="50" spans="1:11" x14ac:dyDescent="0.25">
      <c r="A50" s="143" t="s">
        <v>1742</v>
      </c>
      <c r="B50" s="143"/>
      <c r="C50" s="143"/>
      <c r="D50" s="143"/>
      <c r="E50" s="143"/>
      <c r="F50" s="143"/>
      <c r="G50" s="143"/>
      <c r="H50" s="143"/>
      <c r="I50" s="143"/>
      <c r="J50" s="143"/>
      <c r="K50" s="144"/>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1710</v>
      </c>
      <c r="B1" s="132"/>
      <c r="C1" s="132"/>
      <c r="D1" s="132"/>
      <c r="E1" s="132"/>
      <c r="F1" s="132"/>
      <c r="G1" s="132"/>
      <c r="H1" s="132"/>
      <c r="I1" s="132"/>
      <c r="J1" s="132"/>
      <c r="K1" s="133"/>
    </row>
    <row r="2" spans="1:11" ht="13" x14ac:dyDescent="0.3">
      <c r="A2" s="137" t="s">
        <v>1599</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1746</v>
      </c>
      <c r="F52" s="9" t="str">
        <f t="shared" ref="F52:F57" si="13">IF($B52="N/A","N/A",IF(E52&lt;0,"No","Yes"))</f>
        <v>N/A</v>
      </c>
      <c r="G52" s="8" t="s">
        <v>1746</v>
      </c>
      <c r="H52" s="9" t="str">
        <f t="shared" ref="H52:H57" si="14">IF($B52="N/A","N/A",IF(G52&lt;0,"No","Yes"))</f>
        <v>N/A</v>
      </c>
      <c r="I52" s="10" t="s">
        <v>213</v>
      </c>
      <c r="J52" s="10" t="s">
        <v>1746</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1746</v>
      </c>
      <c r="F53" s="9" t="str">
        <f t="shared" si="13"/>
        <v>N/A</v>
      </c>
      <c r="G53" s="8" t="s">
        <v>1746</v>
      </c>
      <c r="H53" s="9" t="str">
        <f t="shared" si="14"/>
        <v>N/A</v>
      </c>
      <c r="I53" s="10" t="s">
        <v>213</v>
      </c>
      <c r="J53" s="10" t="s">
        <v>1746</v>
      </c>
      <c r="K53" s="9" t="str">
        <f t="shared" si="15"/>
        <v>N/A</v>
      </c>
    </row>
    <row r="54" spans="1:12" s="51" customFormat="1" x14ac:dyDescent="0.25">
      <c r="A54" s="75" t="s">
        <v>900</v>
      </c>
      <c r="B54" s="5" t="s">
        <v>213</v>
      </c>
      <c r="C54" s="8" t="s">
        <v>213</v>
      </c>
      <c r="D54" s="9" t="str">
        <f t="shared" si="12"/>
        <v>N/A</v>
      </c>
      <c r="E54" s="8" t="s">
        <v>1746</v>
      </c>
      <c r="F54" s="9" t="str">
        <f t="shared" si="13"/>
        <v>N/A</v>
      </c>
      <c r="G54" s="8" t="s">
        <v>1746</v>
      </c>
      <c r="H54" s="9" t="str">
        <f t="shared" si="14"/>
        <v>N/A</v>
      </c>
      <c r="I54" s="10" t="s">
        <v>213</v>
      </c>
      <c r="J54" s="10" t="s">
        <v>1746</v>
      </c>
      <c r="K54" s="9" t="str">
        <f t="shared" si="15"/>
        <v>N/A</v>
      </c>
    </row>
    <row r="55" spans="1:12" s="51" customFormat="1" x14ac:dyDescent="0.25">
      <c r="A55" s="75" t="s">
        <v>901</v>
      </c>
      <c r="B55" s="5" t="s">
        <v>213</v>
      </c>
      <c r="C55" s="8" t="s">
        <v>213</v>
      </c>
      <c r="D55" s="9" t="str">
        <f t="shared" si="12"/>
        <v>N/A</v>
      </c>
      <c r="E55" s="8" t="s">
        <v>1746</v>
      </c>
      <c r="F55" s="9" t="str">
        <f t="shared" si="13"/>
        <v>N/A</v>
      </c>
      <c r="G55" s="8" t="s">
        <v>1746</v>
      </c>
      <c r="H55" s="9" t="str">
        <f t="shared" si="14"/>
        <v>N/A</v>
      </c>
      <c r="I55" s="10" t="s">
        <v>213</v>
      </c>
      <c r="J55" s="10" t="s">
        <v>1746</v>
      </c>
      <c r="K55" s="9" t="str">
        <f t="shared" si="15"/>
        <v>N/A</v>
      </c>
    </row>
    <row r="56" spans="1:12" s="51" customFormat="1" ht="25" x14ac:dyDescent="0.25">
      <c r="A56" s="75" t="s">
        <v>902</v>
      </c>
      <c r="B56" s="5" t="s">
        <v>213</v>
      </c>
      <c r="C56" s="8" t="s">
        <v>213</v>
      </c>
      <c r="D56" s="9" t="str">
        <f t="shared" si="12"/>
        <v>N/A</v>
      </c>
      <c r="E56" s="8" t="s">
        <v>1746</v>
      </c>
      <c r="F56" s="9" t="str">
        <f t="shared" si="13"/>
        <v>N/A</v>
      </c>
      <c r="G56" s="8" t="s">
        <v>1746</v>
      </c>
      <c r="H56" s="9" t="str">
        <f t="shared" si="14"/>
        <v>N/A</v>
      </c>
      <c r="I56" s="10" t="s">
        <v>213</v>
      </c>
      <c r="J56" s="10" t="s">
        <v>1746</v>
      </c>
      <c r="K56" s="9" t="str">
        <f t="shared" si="15"/>
        <v>N/A</v>
      </c>
    </row>
    <row r="57" spans="1:12" s="51" customFormat="1" ht="25" x14ac:dyDescent="0.25">
      <c r="A57" s="75" t="s">
        <v>938</v>
      </c>
      <c r="B57" s="5" t="s">
        <v>213</v>
      </c>
      <c r="C57" s="8" t="s">
        <v>213</v>
      </c>
      <c r="D57" s="9" t="str">
        <f t="shared" si="12"/>
        <v>N/A</v>
      </c>
      <c r="E57" s="8" t="s">
        <v>1746</v>
      </c>
      <c r="F57" s="9" t="str">
        <f t="shared" si="13"/>
        <v>N/A</v>
      </c>
      <c r="G57" s="8" t="s">
        <v>1746</v>
      </c>
      <c r="H57" s="9" t="str">
        <f t="shared" si="14"/>
        <v>N/A</v>
      </c>
      <c r="I57" s="10" t="s">
        <v>213</v>
      </c>
      <c r="J57" s="10" t="s">
        <v>1746</v>
      </c>
      <c r="K57" s="9" t="str">
        <f t="shared" si="15"/>
        <v>N/A</v>
      </c>
      <c r="L57" s="20"/>
    </row>
    <row r="58" spans="1:12" ht="12" customHeight="1" x14ac:dyDescent="0.25">
      <c r="A58" s="147" t="s">
        <v>1646</v>
      </c>
      <c r="B58" s="148"/>
      <c r="C58" s="148"/>
      <c r="D58" s="148"/>
      <c r="E58" s="148"/>
      <c r="F58" s="148"/>
      <c r="G58" s="148"/>
      <c r="H58" s="148"/>
      <c r="I58" s="148"/>
      <c r="J58" s="148"/>
      <c r="K58" s="149"/>
    </row>
    <row r="59" spans="1:12" x14ac:dyDescent="0.25">
      <c r="A59" s="140" t="s">
        <v>1644</v>
      </c>
      <c r="B59" s="141"/>
      <c r="C59" s="141"/>
      <c r="D59" s="141"/>
      <c r="E59" s="141"/>
      <c r="F59" s="141"/>
      <c r="G59" s="141"/>
      <c r="H59" s="141"/>
      <c r="I59" s="141"/>
      <c r="J59" s="141"/>
      <c r="K59" s="142"/>
    </row>
    <row r="60" spans="1:12" x14ac:dyDescent="0.25">
      <c r="A60" s="143" t="s">
        <v>1742</v>
      </c>
      <c r="B60" s="143"/>
      <c r="C60" s="143"/>
      <c r="D60" s="143"/>
      <c r="E60" s="143"/>
      <c r="F60" s="143"/>
      <c r="G60" s="143"/>
      <c r="H60" s="143"/>
      <c r="I60" s="143"/>
      <c r="J60" s="143"/>
      <c r="K60" s="144"/>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1711</v>
      </c>
      <c r="B1" s="132"/>
      <c r="C1" s="132"/>
      <c r="D1" s="132"/>
      <c r="E1" s="132"/>
      <c r="F1" s="132"/>
      <c r="G1" s="132"/>
      <c r="H1" s="132"/>
      <c r="I1" s="132"/>
      <c r="J1" s="132"/>
      <c r="K1" s="133"/>
    </row>
    <row r="2" spans="1:11" ht="13" x14ac:dyDescent="0.3">
      <c r="A2" s="137" t="s">
        <v>1600</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ht="12.75" customHeight="1" x14ac:dyDescent="0.25">
      <c r="A6" s="2" t="s">
        <v>344</v>
      </c>
      <c r="B6" s="9" t="s">
        <v>213</v>
      </c>
      <c r="C6" s="27">
        <v>7</v>
      </c>
      <c r="D6" s="9" t="s">
        <v>213</v>
      </c>
      <c r="E6" s="27">
        <v>7</v>
      </c>
      <c r="F6" s="9" t="s">
        <v>213</v>
      </c>
      <c r="G6" s="27">
        <v>7</v>
      </c>
      <c r="H6" s="9" t="s">
        <v>213</v>
      </c>
      <c r="I6" s="119" t="s">
        <v>213</v>
      </c>
      <c r="J6" s="119" t="s">
        <v>213</v>
      </c>
      <c r="K6" s="9" t="s">
        <v>213</v>
      </c>
    </row>
    <row r="7" spans="1:11" x14ac:dyDescent="0.25">
      <c r="A7" s="3" t="s">
        <v>12</v>
      </c>
      <c r="B7" s="30" t="s">
        <v>213</v>
      </c>
      <c r="C7" s="31">
        <v>8595265</v>
      </c>
      <c r="D7" s="32" t="str">
        <f>IF($B7="N/A","N/A",IF(C7&gt;15,"No",IF(C7&lt;-15,"No","Yes")))</f>
        <v>N/A</v>
      </c>
      <c r="E7" s="31">
        <v>8820285</v>
      </c>
      <c r="F7" s="32" t="str">
        <f>IF($B7="N/A","N/A",IF(E7&gt;15,"No",IF(E7&lt;-15,"No","Yes")))</f>
        <v>N/A</v>
      </c>
      <c r="G7" s="31">
        <v>9038764</v>
      </c>
      <c r="H7" s="32" t="str">
        <f>IF($B7="N/A","N/A",IF(G7&gt;15,"No",IF(G7&lt;-15,"No","Yes")))</f>
        <v>N/A</v>
      </c>
      <c r="I7" s="33">
        <v>2.6179999999999999</v>
      </c>
      <c r="J7" s="33">
        <v>2.4769999999999999</v>
      </c>
      <c r="K7" s="32" t="str">
        <f t="shared" ref="K7:K22" si="0">IF(J7="Div by 0", "N/A", IF(J7="N/A","N/A", IF(J7&gt;30, "No", IF(J7&lt;-30, "No", "Yes"))))</f>
        <v>Yes</v>
      </c>
    </row>
    <row r="8" spans="1:11" x14ac:dyDescent="0.25">
      <c r="A8" s="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99.899305024</v>
      </c>
      <c r="D13" s="9" t="str">
        <f t="shared" si="1"/>
        <v>Yes</v>
      </c>
      <c r="E13" s="9">
        <v>99.900241319000003</v>
      </c>
      <c r="F13" s="9" t="str">
        <f t="shared" si="2"/>
        <v>Yes</v>
      </c>
      <c r="G13" s="9">
        <v>99.889951768000003</v>
      </c>
      <c r="H13" s="9" t="str">
        <f t="shared" si="3"/>
        <v>Yes</v>
      </c>
      <c r="I13" s="10">
        <v>8.9999999999999998E-4</v>
      </c>
      <c r="J13" s="10">
        <v>-0.01</v>
      </c>
      <c r="K13" s="9" t="str">
        <f t="shared" si="0"/>
        <v>Yes</v>
      </c>
    </row>
    <row r="14" spans="1:11" x14ac:dyDescent="0.25">
      <c r="A14" s="3" t="s">
        <v>13</v>
      </c>
      <c r="B14" s="35" t="s">
        <v>213</v>
      </c>
      <c r="C14" s="36">
        <v>8595265</v>
      </c>
      <c r="D14" s="9" t="str">
        <f>IF($B14="N/A","N/A",IF(C14&gt;15,"No",IF(C14&lt;-15,"No","Yes")))</f>
        <v>N/A</v>
      </c>
      <c r="E14" s="36">
        <v>8820285</v>
      </c>
      <c r="F14" s="9" t="str">
        <f>IF($B14="N/A","N/A",IF(E14&gt;15,"No",IF(E14&lt;-15,"No","Yes")))</f>
        <v>N/A</v>
      </c>
      <c r="G14" s="36">
        <v>9038764</v>
      </c>
      <c r="H14" s="9" t="str">
        <f>IF($B14="N/A","N/A",IF(G14&gt;15,"No",IF(G14&lt;-15,"No","Yes")))</f>
        <v>N/A</v>
      </c>
      <c r="I14" s="10">
        <v>2.6179999999999999</v>
      </c>
      <c r="J14" s="10">
        <v>2.4769999999999999</v>
      </c>
      <c r="K14" s="9" t="str">
        <f t="shared" si="0"/>
        <v>Yes</v>
      </c>
    </row>
    <row r="15" spans="1:11" ht="14.25" customHeight="1" x14ac:dyDescent="0.25">
      <c r="A15" s="3" t="s">
        <v>444</v>
      </c>
      <c r="B15" s="35" t="s">
        <v>213</v>
      </c>
      <c r="C15" s="9">
        <v>3.6438667100000002E-2</v>
      </c>
      <c r="D15" s="9" t="str">
        <f>IF($B15="N/A","N/A",IF(C15&gt;15,"No",IF(C15&lt;-15,"No","Yes")))</f>
        <v>N/A</v>
      </c>
      <c r="E15" s="9">
        <v>6.5757510000000001E-4</v>
      </c>
      <c r="F15" s="9" t="str">
        <f>IF($B15="N/A","N/A",IF(E15&gt;15,"No",IF(E15&lt;-15,"No","Yes")))</f>
        <v>N/A</v>
      </c>
      <c r="G15" s="9">
        <v>6.8593449999999998E-4</v>
      </c>
      <c r="H15" s="9" t="str">
        <f>IF($B15="N/A","N/A",IF(G15&gt;15,"No",IF(G15&lt;-15,"No","Yes")))</f>
        <v>N/A</v>
      </c>
      <c r="I15" s="10">
        <v>-98.2</v>
      </c>
      <c r="J15" s="10">
        <v>4.3129999999999997</v>
      </c>
      <c r="K15" s="9" t="str">
        <f t="shared" si="0"/>
        <v>Yes</v>
      </c>
    </row>
    <row r="16" spans="1:11" ht="12.75" customHeight="1" x14ac:dyDescent="0.25">
      <c r="A16" s="3" t="s">
        <v>862</v>
      </c>
      <c r="B16" s="35" t="s">
        <v>213</v>
      </c>
      <c r="C16" s="37">
        <v>99.196998722999993</v>
      </c>
      <c r="D16" s="9" t="str">
        <f>IF($B16="N/A","N/A",IF(C16&gt;15,"No",IF(C16&lt;-15,"No","Yes")))</f>
        <v>N/A</v>
      </c>
      <c r="E16" s="37">
        <v>1907.9310344999999</v>
      </c>
      <c r="F16" s="9" t="str">
        <f>IF($B16="N/A","N/A",IF(E16&gt;15,"No",IF(E16&lt;-15,"No","Yes")))</f>
        <v>N/A</v>
      </c>
      <c r="G16" s="37">
        <v>2353.5967741999998</v>
      </c>
      <c r="H16" s="9" t="str">
        <f>IF($B16="N/A","N/A",IF(G16&gt;15,"No",IF(G16&lt;-15,"No","Yes")))</f>
        <v>N/A</v>
      </c>
      <c r="I16" s="10">
        <v>1823</v>
      </c>
      <c r="J16" s="10">
        <v>23.36</v>
      </c>
      <c r="K16" s="9" t="str">
        <f t="shared" si="0"/>
        <v>Yes</v>
      </c>
    </row>
    <row r="17" spans="1:11" x14ac:dyDescent="0.25">
      <c r="A17" s="3" t="s">
        <v>131</v>
      </c>
      <c r="B17" s="35" t="s">
        <v>213</v>
      </c>
      <c r="C17" s="36">
        <v>4667</v>
      </c>
      <c r="D17" s="9" t="str">
        <f>IF($B17="N/A","N/A",IF(C17&gt;15,"No",IF(C17&lt;-15,"No","Yes")))</f>
        <v>N/A</v>
      </c>
      <c r="E17" s="36">
        <v>3071</v>
      </c>
      <c r="F17" s="9" t="str">
        <f>IF($B17="N/A","N/A",IF(E17&gt;15,"No",IF(E17&lt;-15,"No","Yes")))</f>
        <v>N/A</v>
      </c>
      <c r="G17" s="36">
        <v>3538</v>
      </c>
      <c r="H17" s="9" t="str">
        <f>IF($B17="N/A","N/A",IF(G17&gt;15,"No",IF(G17&lt;-15,"No","Yes")))</f>
        <v>N/A</v>
      </c>
      <c r="I17" s="10">
        <v>-34.200000000000003</v>
      </c>
      <c r="J17" s="10">
        <v>15.21</v>
      </c>
      <c r="K17" s="9" t="str">
        <f t="shared" si="0"/>
        <v>Yes</v>
      </c>
    </row>
    <row r="18" spans="1:11" x14ac:dyDescent="0.25">
      <c r="A18" s="3" t="s">
        <v>346</v>
      </c>
      <c r="B18" s="35" t="s">
        <v>213</v>
      </c>
      <c r="C18" s="8">
        <v>5.4297337000000001E-2</v>
      </c>
      <c r="D18" s="9" t="str">
        <f>IF($B18="N/A","N/A",IF(C18&gt;15,"No",IF(C18&lt;-15,"No","Yes")))</f>
        <v>N/A</v>
      </c>
      <c r="E18" s="8">
        <v>3.4817469099999998E-2</v>
      </c>
      <c r="F18" s="9" t="str">
        <f>IF($B18="N/A","N/A",IF(E18&gt;15,"No",IF(E18&lt;-15,"No","Yes")))</f>
        <v>N/A</v>
      </c>
      <c r="G18" s="8">
        <v>3.9142519899999999E-2</v>
      </c>
      <c r="H18" s="9" t="str">
        <f>IF($B18="N/A","N/A",IF(G18&gt;15,"No",IF(G18&lt;-15,"No","Yes")))</f>
        <v>N/A</v>
      </c>
      <c r="I18" s="10">
        <v>-35.9</v>
      </c>
      <c r="J18" s="10">
        <v>12.42</v>
      </c>
      <c r="K18" s="9" t="str">
        <f t="shared" si="0"/>
        <v>Yes</v>
      </c>
    </row>
    <row r="19" spans="1:11" ht="27.75" customHeight="1" x14ac:dyDescent="0.25">
      <c r="A19" s="3" t="s">
        <v>841</v>
      </c>
      <c r="B19" s="35" t="s">
        <v>213</v>
      </c>
      <c r="C19" s="37">
        <v>22.792371973000002</v>
      </c>
      <c r="D19" s="9" t="str">
        <f>IF($B19="N/A","N/A",IF(C19&gt;60,"No",IF(C19&lt;15,"No","Yes")))</f>
        <v>N/A</v>
      </c>
      <c r="E19" s="37">
        <v>26.542494302000001</v>
      </c>
      <c r="F19" s="9" t="str">
        <f>IF($B19="N/A","N/A",IF(E19&gt;60,"No",IF(E19&lt;15,"No","Yes")))</f>
        <v>N/A</v>
      </c>
      <c r="G19" s="37">
        <v>25.533069530999999</v>
      </c>
      <c r="H19" s="9" t="str">
        <f>IF($B19="N/A","N/A",IF(G19&gt;60,"No",IF(G19&lt;15,"No","Yes")))</f>
        <v>N/A</v>
      </c>
      <c r="I19" s="10">
        <v>16.45</v>
      </c>
      <c r="J19" s="10">
        <v>-3.8</v>
      </c>
      <c r="K19" s="9" t="str">
        <f t="shared" si="0"/>
        <v>Yes</v>
      </c>
    </row>
    <row r="20" spans="1:11" x14ac:dyDescent="0.25">
      <c r="A20" s="3" t="s">
        <v>27</v>
      </c>
      <c r="B20" s="35" t="s">
        <v>217</v>
      </c>
      <c r="C20" s="36">
        <v>11</v>
      </c>
      <c r="D20" s="9" t="str">
        <f>IF($B20="N/A","N/A",IF(C20="N/A","N/A",IF(C20=0,"Yes","No")))</f>
        <v>No</v>
      </c>
      <c r="E20" s="36">
        <v>26</v>
      </c>
      <c r="F20" s="9" t="str">
        <f>IF($B20="N/A","N/A",IF(E20="N/A","N/A",IF(E20=0,"Yes","No")))</f>
        <v>No</v>
      </c>
      <c r="G20" s="36">
        <v>24</v>
      </c>
      <c r="H20" s="9" t="str">
        <f>IF($B20="N/A","N/A",IF(G20=0,"Yes","No"))</f>
        <v>No</v>
      </c>
      <c r="I20" s="10">
        <v>550</v>
      </c>
      <c r="J20" s="10">
        <v>-7.69</v>
      </c>
      <c r="K20" s="9" t="str">
        <f t="shared" si="0"/>
        <v>Yes</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7" t="s">
        <v>1646</v>
      </c>
      <c r="B23" s="148"/>
      <c r="C23" s="148"/>
      <c r="D23" s="148"/>
      <c r="E23" s="148"/>
      <c r="F23" s="148"/>
      <c r="G23" s="148"/>
      <c r="H23" s="148"/>
      <c r="I23" s="148"/>
      <c r="J23" s="148"/>
      <c r="K23" s="149"/>
    </row>
    <row r="24" spans="1:11" x14ac:dyDescent="0.25">
      <c r="A24" s="140" t="s">
        <v>1644</v>
      </c>
      <c r="B24" s="141"/>
      <c r="C24" s="141"/>
      <c r="D24" s="141"/>
      <c r="E24" s="141"/>
      <c r="F24" s="141"/>
      <c r="G24" s="141"/>
      <c r="H24" s="141"/>
      <c r="I24" s="141"/>
      <c r="J24" s="141"/>
      <c r="K24" s="142"/>
    </row>
    <row r="25" spans="1:11" x14ac:dyDescent="0.25">
      <c r="A25" s="143" t="s">
        <v>1742</v>
      </c>
      <c r="B25" s="143"/>
      <c r="C25" s="143"/>
      <c r="D25" s="143"/>
      <c r="E25" s="143"/>
      <c r="F25" s="143"/>
      <c r="G25" s="143"/>
      <c r="H25" s="143"/>
      <c r="I25" s="143"/>
      <c r="J25" s="143"/>
      <c r="K25" s="144"/>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1711</v>
      </c>
      <c r="B1" s="132"/>
      <c r="C1" s="132"/>
      <c r="D1" s="132"/>
      <c r="E1" s="132"/>
      <c r="F1" s="132"/>
      <c r="G1" s="132"/>
      <c r="H1" s="132"/>
      <c r="I1" s="132"/>
      <c r="J1" s="132"/>
      <c r="K1" s="133"/>
    </row>
    <row r="2" spans="1:11" ht="13" x14ac:dyDescent="0.3">
      <c r="A2" s="137" t="s">
        <v>1601</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3" t="s">
        <v>12</v>
      </c>
      <c r="B6" s="35" t="s">
        <v>213</v>
      </c>
      <c r="C6" s="36">
        <v>8595265</v>
      </c>
      <c r="D6" s="9" t="str">
        <f>IF($B6="N/A","N/A",IF(C6&gt;15,"No",IF(C6&lt;-15,"No","Yes")))</f>
        <v>N/A</v>
      </c>
      <c r="E6" s="36">
        <v>8820285</v>
      </c>
      <c r="F6" s="9" t="str">
        <f>IF($B6="N/A","N/A",IF(E6&gt;15,"No",IF(E6&lt;-15,"No","Yes")))</f>
        <v>N/A</v>
      </c>
      <c r="G6" s="36">
        <v>9038764</v>
      </c>
      <c r="H6" s="9" t="str">
        <f>IF($B6="N/A","N/A",IF(G6&gt;15,"No",IF(G6&lt;-15,"No","Yes")))</f>
        <v>N/A</v>
      </c>
      <c r="I6" s="10">
        <v>2.6179999999999999</v>
      </c>
      <c r="J6" s="10">
        <v>2.4769999999999999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59.233711235000001</v>
      </c>
      <c r="D9" s="9" t="str">
        <f>IF($B9="N/A","N/A",IF(C9&gt;60,"No",IF(C9&lt;15,"No","Yes")))</f>
        <v>Yes</v>
      </c>
      <c r="E9" s="37">
        <v>59.154621308000003</v>
      </c>
      <c r="F9" s="9" t="str">
        <f>IF($B9="N/A","N/A",IF(E9&gt;60,"No",IF(E9&lt;15,"No","Yes")))</f>
        <v>Yes</v>
      </c>
      <c r="G9" s="37">
        <v>58.948893566000002</v>
      </c>
      <c r="H9" s="9" t="str">
        <f>IF($B9="N/A","N/A",IF(G9&gt;60,"No",IF(G9&lt;15,"No","Yes")))</f>
        <v>Yes</v>
      </c>
      <c r="I9" s="10">
        <v>-0.13400000000000001</v>
      </c>
      <c r="J9" s="10">
        <v>-0.34799999999999998</v>
      </c>
      <c r="K9" s="9" t="str">
        <f t="shared" si="0"/>
        <v>Yes</v>
      </c>
    </row>
    <row r="10" spans="1:11" x14ac:dyDescent="0.25">
      <c r="A10" s="3" t="s">
        <v>14</v>
      </c>
      <c r="B10" s="35" t="s">
        <v>272</v>
      </c>
      <c r="C10" s="9">
        <v>1.493531613</v>
      </c>
      <c r="D10" s="9" t="str">
        <f>IF($B10="N/A","N/A",IF(C10&gt;15,"No",IF(C10&lt;=0,"No","Yes")))</f>
        <v>Yes</v>
      </c>
      <c r="E10" s="9">
        <v>1.36869727</v>
      </c>
      <c r="F10" s="9" t="str">
        <f>IF($B10="N/A","N/A",IF(E10&gt;15,"No",IF(E10&lt;=0,"No","Yes")))</f>
        <v>Yes</v>
      </c>
      <c r="G10" s="9">
        <v>1.301870477</v>
      </c>
      <c r="H10" s="9" t="str">
        <f>IF($B10="N/A","N/A",IF(G10&gt;15,"No",IF(G10&lt;=0,"No","Yes")))</f>
        <v>Yes</v>
      </c>
      <c r="I10" s="10">
        <v>-8.36</v>
      </c>
      <c r="J10" s="10">
        <v>-4.88</v>
      </c>
      <c r="K10" s="9" t="str">
        <f t="shared" si="0"/>
        <v>Yes</v>
      </c>
    </row>
    <row r="11" spans="1:11" x14ac:dyDescent="0.25">
      <c r="A11" s="3" t="s">
        <v>877</v>
      </c>
      <c r="B11" s="35" t="s">
        <v>213</v>
      </c>
      <c r="C11" s="37">
        <v>82.113707711000004</v>
      </c>
      <c r="D11" s="9" t="str">
        <f>IF($B11="N/A","N/A",IF(C11&gt;15,"No",IF(C11&lt;-15,"No","Yes")))</f>
        <v>N/A</v>
      </c>
      <c r="E11" s="37">
        <v>90.784597797999993</v>
      </c>
      <c r="F11" s="9" t="str">
        <f>IF($B11="N/A","N/A",IF(E11&gt;15,"No",IF(E11&lt;-15,"No","Yes")))</f>
        <v>N/A</v>
      </c>
      <c r="G11" s="37">
        <v>89.031536545999998</v>
      </c>
      <c r="H11" s="9" t="str">
        <f>IF($B11="N/A","N/A",IF(G11&gt;15,"No",IF(G11&lt;-15,"No","Yes")))</f>
        <v>N/A</v>
      </c>
      <c r="I11" s="10">
        <v>10.56</v>
      </c>
      <c r="J11" s="10">
        <v>-1.93</v>
      </c>
      <c r="K11" s="9" t="str">
        <f t="shared" si="0"/>
        <v>Yes</v>
      </c>
    </row>
    <row r="12" spans="1:11" x14ac:dyDescent="0.25">
      <c r="A12" s="3" t="s">
        <v>939</v>
      </c>
      <c r="B12" s="35" t="s">
        <v>213</v>
      </c>
      <c r="C12" s="9">
        <v>1.5096567702999999</v>
      </c>
      <c r="D12" s="9" t="str">
        <f>IF($B12="N/A","N/A",IF(C12&gt;15,"No",IF(C12&lt;-15,"No","Yes")))</f>
        <v>N/A</v>
      </c>
      <c r="E12" s="9">
        <v>1.7003192074</v>
      </c>
      <c r="F12" s="9" t="str">
        <f>IF($B12="N/A","N/A",IF(E12&gt;15,"No",IF(E12&lt;-15,"No","Yes")))</f>
        <v>N/A</v>
      </c>
      <c r="G12" s="9">
        <v>1.7212087846999999</v>
      </c>
      <c r="H12" s="9" t="str">
        <f>IF($B12="N/A","N/A",IF(G12&gt;15,"No",IF(G12&lt;-15,"No","Yes")))</f>
        <v>N/A</v>
      </c>
      <c r="I12" s="10">
        <v>12.63</v>
      </c>
      <c r="J12" s="10">
        <v>1.2290000000000001</v>
      </c>
      <c r="K12" s="9" t="str">
        <f t="shared" si="0"/>
        <v>Yes</v>
      </c>
    </row>
    <row r="13" spans="1:11" x14ac:dyDescent="0.25">
      <c r="A13" s="3" t="s">
        <v>51</v>
      </c>
      <c r="B13" s="35" t="s">
        <v>273</v>
      </c>
      <c r="C13" s="9">
        <v>98.797186590999999</v>
      </c>
      <c r="D13" s="9" t="str">
        <f>IF($B13="N/A","N/A",IF(C13&gt;99,"No",IF(C13&lt;95,"No","Yes")))</f>
        <v>Yes</v>
      </c>
      <c r="E13" s="9">
        <v>98.702366193000003</v>
      </c>
      <c r="F13" s="9" t="str">
        <f>IF($B13="N/A","N/A",IF(E13&gt;99,"No",IF(E13&lt;95,"No","Yes")))</f>
        <v>Yes</v>
      </c>
      <c r="G13" s="9">
        <v>98.146107145000002</v>
      </c>
      <c r="H13" s="9" t="str">
        <f>IF($B13="N/A","N/A",IF(G13&gt;99,"No",IF(G13&lt;95,"No","Yes")))</f>
        <v>Yes</v>
      </c>
      <c r="I13" s="10">
        <v>-9.6000000000000002E-2</v>
      </c>
      <c r="J13" s="10">
        <v>-0.56399999999999995</v>
      </c>
      <c r="K13" s="9" t="str">
        <f t="shared" si="0"/>
        <v>Yes</v>
      </c>
    </row>
    <row r="14" spans="1:11" x14ac:dyDescent="0.25">
      <c r="A14" s="3" t="s">
        <v>52</v>
      </c>
      <c r="B14" s="35" t="s">
        <v>274</v>
      </c>
      <c r="C14" s="9">
        <v>1.2027668722</v>
      </c>
      <c r="D14" s="9" t="str">
        <f>IF($B14="N/A","N/A",IF(C14&gt;6,"No",IF(C14&lt;=0,"No","Yes")))</f>
        <v>Yes</v>
      </c>
      <c r="E14" s="9">
        <v>1.2976111316000001</v>
      </c>
      <c r="F14" s="9" t="str">
        <f>IF($B14="N/A","N/A",IF(E14&gt;6,"No",IF(E14&lt;=0,"No","Yes")))</f>
        <v>Yes</v>
      </c>
      <c r="G14" s="9">
        <v>1.8538928553</v>
      </c>
      <c r="H14" s="9" t="str">
        <f>IF($B14="N/A","N/A",IF(G14&gt;6,"No",IF(G14&lt;=0,"No","Yes")))</f>
        <v>Yes</v>
      </c>
      <c r="I14" s="10">
        <v>7.8860000000000001</v>
      </c>
      <c r="J14" s="10">
        <v>42.87</v>
      </c>
      <c r="K14" s="9" t="str">
        <f t="shared" si="0"/>
        <v>No</v>
      </c>
    </row>
    <row r="15" spans="1:11" x14ac:dyDescent="0.25">
      <c r="A15" s="3" t="s">
        <v>164</v>
      </c>
      <c r="B15" s="35" t="s">
        <v>213</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99.889977248999998</v>
      </c>
      <c r="D17" s="9" t="str">
        <f>IF($B17="N/A","N/A",IF(C17&gt;98,"Yes","No"))</f>
        <v>Yes</v>
      </c>
      <c r="E17" s="9">
        <v>99.875508710999995</v>
      </c>
      <c r="F17" s="9" t="str">
        <f>IF($B17="N/A","N/A",IF(E17&gt;98,"Yes","No"))</f>
        <v>Yes</v>
      </c>
      <c r="G17" s="9">
        <v>99.898232425000003</v>
      </c>
      <c r="H17" s="9" t="str">
        <f>IF($B17="N/A","N/A",IF(G17&gt;98,"Yes","No"))</f>
        <v>Yes</v>
      </c>
      <c r="I17" s="10">
        <v>-1.4E-2</v>
      </c>
      <c r="J17" s="10">
        <v>2.2800000000000001E-2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99.615893169000003</v>
      </c>
      <c r="D19" s="9" t="str">
        <f>IF($B19="N/A","N/A",IF(C19&gt;100,"No",IF(C19&lt;98,"No","Yes")))</f>
        <v>Yes</v>
      </c>
      <c r="E19" s="9">
        <v>99.616928478000005</v>
      </c>
      <c r="F19" s="9" t="str">
        <f>IF($B19="N/A","N/A",IF(E19&gt;100,"No",IF(E19&lt;98,"No","Yes")))</f>
        <v>Yes</v>
      </c>
      <c r="G19" s="9">
        <v>99.447446576000004</v>
      </c>
      <c r="H19" s="9" t="str">
        <f>IF($B19="N/A","N/A",IF(G19&gt;100,"No",IF(G19&lt;98,"No","Yes")))</f>
        <v>Yes</v>
      </c>
      <c r="I19" s="10">
        <v>1E-3</v>
      </c>
      <c r="J19" s="10">
        <v>-0.17</v>
      </c>
      <c r="K19" s="9" t="str">
        <f>IF(J19="Div by 0", "N/A", IF(J19="N/A","N/A", IF(J19&gt;30, "No", IF(J19&lt;-30, "No", "Yes"))))</f>
        <v>Yes</v>
      </c>
    </row>
    <row r="20" spans="1:11" x14ac:dyDescent="0.25">
      <c r="A20" s="3" t="s">
        <v>679</v>
      </c>
      <c r="B20" s="35" t="s">
        <v>223</v>
      </c>
      <c r="C20" s="9">
        <v>99.987842142999995</v>
      </c>
      <c r="D20" s="9" t="str">
        <f>IF($B20="N/A","N/A",IF(C20&gt;100,"No",IF(C20&lt;98,"No","Yes")))</f>
        <v>Yes</v>
      </c>
      <c r="E20" s="9">
        <v>99.981179745999995</v>
      </c>
      <c r="F20" s="9" t="str">
        <f>IF($B20="N/A","N/A",IF(E20&gt;100,"No",IF(E20&lt;98,"No","Yes")))</f>
        <v>Yes</v>
      </c>
      <c r="G20" s="9">
        <v>99.973414507000001</v>
      </c>
      <c r="H20" s="9" t="str">
        <f>IF($B20="N/A","N/A",IF(G20&gt;100,"No",IF(G20&lt;98,"No","Yes")))</f>
        <v>Yes</v>
      </c>
      <c r="I20" s="10">
        <v>-7.0000000000000001E-3</v>
      </c>
      <c r="J20" s="10">
        <v>-8.0000000000000002E-3</v>
      </c>
      <c r="K20" s="9" t="str">
        <f>IF(J20="Div by 0", "N/A", IF(J20="N/A","N/A", IF(J20&gt;30, "No", IF(J20&lt;-30, "No", "Yes"))))</f>
        <v>Yes</v>
      </c>
    </row>
    <row r="21" spans="1:11" x14ac:dyDescent="0.25">
      <c r="A21" s="3" t="s">
        <v>680</v>
      </c>
      <c r="B21" s="35" t="s">
        <v>223</v>
      </c>
      <c r="C21" s="9">
        <v>99.987842142999995</v>
      </c>
      <c r="D21" s="9" t="str">
        <f>IF($B21="N/A","N/A",IF(C21&gt;100,"No",IF(C21&lt;98,"No","Yes")))</f>
        <v>Yes</v>
      </c>
      <c r="E21" s="9">
        <v>99.981179745999995</v>
      </c>
      <c r="F21" s="9" t="str">
        <f>IF($B21="N/A","N/A",IF(E21&gt;100,"No",IF(E21&lt;98,"No","Yes")))</f>
        <v>Yes</v>
      </c>
      <c r="G21" s="9">
        <v>99.973414507000001</v>
      </c>
      <c r="H21" s="9" t="str">
        <f>IF($B21="N/A","N/A",IF(G21&gt;100,"No",IF(G21&lt;98,"No","Yes")))</f>
        <v>Yes</v>
      </c>
      <c r="I21" s="10">
        <v>-7.0000000000000001E-3</v>
      </c>
      <c r="J21" s="10">
        <v>-8.0000000000000002E-3</v>
      </c>
      <c r="K21" s="9" t="str">
        <f>IF(J21="Div by 0", "N/A", IF(J21="N/A","N/A", IF(J21&gt;30, "No", IF(J21&lt;-30, "No", "Yes"))))</f>
        <v>Yes</v>
      </c>
    </row>
    <row r="22" spans="1:11" ht="15" customHeight="1" x14ac:dyDescent="0.25">
      <c r="A22" s="3" t="s">
        <v>1725</v>
      </c>
      <c r="B22" s="35" t="s">
        <v>213</v>
      </c>
      <c r="C22" s="9">
        <v>63.437857936999997</v>
      </c>
      <c r="D22" s="9" t="str">
        <f>IF($B22="N/A","N/A",IF(C22&gt;15,"No",IF(C22&lt;-15,"No","Yes")))</f>
        <v>N/A</v>
      </c>
      <c r="E22" s="9">
        <v>62.778232223000003</v>
      </c>
      <c r="F22" s="9" t="str">
        <f>IF($B22="N/A","N/A",IF(E22&gt;15,"No",IF(E22&lt;-15,"No","Yes")))</f>
        <v>N/A</v>
      </c>
      <c r="G22" s="9">
        <v>60.411489889999999</v>
      </c>
      <c r="H22" s="9" t="str">
        <f>IF($B22="N/A","N/A",IF(G22&gt;15,"No",IF(G22&lt;-15,"No","Yes")))</f>
        <v>N/A</v>
      </c>
      <c r="I22" s="10">
        <v>-1.04</v>
      </c>
      <c r="J22" s="10">
        <v>-3.77</v>
      </c>
      <c r="K22" s="9" t="str">
        <f t="shared" ref="K22:K31" si="1">IF(J22="Div by 0", "N/A", IF(J22="N/A","N/A", IF(J22&gt;30, "No", IF(J22&lt;-30, "No", "Yes"))))</f>
        <v>Yes</v>
      </c>
    </row>
    <row r="23" spans="1:11" x14ac:dyDescent="0.25">
      <c r="A23" s="3" t="s">
        <v>940</v>
      </c>
      <c r="B23" s="35" t="s">
        <v>213</v>
      </c>
      <c r="C23" s="9">
        <v>36.425799554000001</v>
      </c>
      <c r="D23" s="9" t="str">
        <f>IF($B23="N/A","N/A",IF(C23&gt;15,"No",IF(C23&lt;-15,"No","Yes")))</f>
        <v>N/A</v>
      </c>
      <c r="E23" s="9">
        <v>37.065627698</v>
      </c>
      <c r="F23" s="9" t="str">
        <f>IF($B23="N/A","N/A",IF(E23&gt;15,"No",IF(E23&lt;-15,"No","Yes")))</f>
        <v>N/A</v>
      </c>
      <c r="G23" s="9">
        <v>39.292717455999998</v>
      </c>
      <c r="H23" s="9" t="str">
        <f>IF($B23="N/A","N/A",IF(G23&gt;15,"No",IF(G23&lt;-15,"No","Yes")))</f>
        <v>N/A</v>
      </c>
      <c r="I23" s="10">
        <v>1.7569999999999999</v>
      </c>
      <c r="J23" s="10">
        <v>6.0090000000000003</v>
      </c>
      <c r="K23" s="9" t="str">
        <f t="shared" si="1"/>
        <v>Yes</v>
      </c>
    </row>
    <row r="24" spans="1:11" ht="25" x14ac:dyDescent="0.25">
      <c r="A24" s="3" t="s">
        <v>941</v>
      </c>
      <c r="B24" s="35" t="s">
        <v>213</v>
      </c>
      <c r="C24" s="9">
        <v>0.1029636666</v>
      </c>
      <c r="D24" s="9" t="str">
        <f>IF($B24="N/A","N/A",IF(C24&gt;15,"No",IF(C24&lt;-15,"No","Yes")))</f>
        <v>N/A</v>
      </c>
      <c r="E24" s="9">
        <v>0.1094975956</v>
      </c>
      <c r="F24" s="9" t="str">
        <f>IF($B24="N/A","N/A",IF(E24&gt;15,"No",IF(E24&lt;-15,"No","Yes")))</f>
        <v>N/A</v>
      </c>
      <c r="G24" s="9">
        <v>0.2310271626</v>
      </c>
      <c r="H24" s="9" t="str">
        <f>IF($B24="N/A","N/A",IF(G24&gt;15,"No",IF(G24&lt;-15,"No","Yes")))</f>
        <v>N/A</v>
      </c>
      <c r="I24" s="10">
        <v>6.3460000000000001</v>
      </c>
      <c r="J24" s="10">
        <v>111</v>
      </c>
      <c r="K24" s="9" t="str">
        <f t="shared" si="1"/>
        <v>No</v>
      </c>
    </row>
    <row r="25" spans="1:11" x14ac:dyDescent="0.25">
      <c r="A25" s="3" t="s">
        <v>166</v>
      </c>
      <c r="B25" s="35" t="s">
        <v>213</v>
      </c>
      <c r="C25" s="9">
        <v>99.987842142999995</v>
      </c>
      <c r="D25" s="9" t="str">
        <f t="shared" ref="D25:D27" si="2">IF($B25="N/A","N/A",IF(C25&gt;15,"No",IF(C25&lt;-15,"No","Yes")))</f>
        <v>N/A</v>
      </c>
      <c r="E25" s="9">
        <v>99.981179745999995</v>
      </c>
      <c r="F25" s="9" t="str">
        <f t="shared" ref="F25:F27" si="3">IF($B25="N/A","N/A",IF(E25&gt;15,"No",IF(E25&lt;-15,"No","Yes")))</f>
        <v>N/A</v>
      </c>
      <c r="G25" s="9">
        <v>99.973414507000001</v>
      </c>
      <c r="H25" s="9" t="str">
        <f t="shared" ref="H25:H27" si="4">IF($B25="N/A","N/A",IF(G25&gt;15,"No",IF(G25&lt;-15,"No","Yes")))</f>
        <v>N/A</v>
      </c>
      <c r="I25" s="10">
        <v>-7.0000000000000001E-3</v>
      </c>
      <c r="J25" s="10">
        <v>-8.0000000000000002E-3</v>
      </c>
      <c r="K25" s="9" t="str">
        <f t="shared" si="1"/>
        <v>Yes</v>
      </c>
    </row>
    <row r="26" spans="1:11" x14ac:dyDescent="0.25">
      <c r="A26" s="3" t="s">
        <v>167</v>
      </c>
      <c r="B26" s="35" t="s">
        <v>213</v>
      </c>
      <c r="C26" s="9">
        <v>99.987842142999995</v>
      </c>
      <c r="D26" s="9" t="str">
        <f t="shared" si="2"/>
        <v>N/A</v>
      </c>
      <c r="E26" s="9">
        <v>99.981179745999995</v>
      </c>
      <c r="F26" s="9" t="str">
        <f t="shared" si="3"/>
        <v>N/A</v>
      </c>
      <c r="G26" s="9">
        <v>99.973414507000001</v>
      </c>
      <c r="H26" s="9" t="str">
        <f t="shared" si="4"/>
        <v>N/A</v>
      </c>
      <c r="I26" s="10">
        <v>-7.0000000000000001E-3</v>
      </c>
      <c r="J26" s="10">
        <v>-8.0000000000000002E-3</v>
      </c>
      <c r="K26" s="9" t="str">
        <f t="shared" si="1"/>
        <v>Yes</v>
      </c>
    </row>
    <row r="27" spans="1:11" x14ac:dyDescent="0.25">
      <c r="A27" s="3" t="s">
        <v>168</v>
      </c>
      <c r="B27" s="35" t="s">
        <v>213</v>
      </c>
      <c r="C27" s="9">
        <v>99.987842142999995</v>
      </c>
      <c r="D27" s="9" t="str">
        <f t="shared" si="2"/>
        <v>N/A</v>
      </c>
      <c r="E27" s="9">
        <v>99.981179745999995</v>
      </c>
      <c r="F27" s="9" t="str">
        <f t="shared" si="3"/>
        <v>N/A</v>
      </c>
      <c r="G27" s="9">
        <v>99.973414507000001</v>
      </c>
      <c r="H27" s="9" t="str">
        <f t="shared" si="4"/>
        <v>N/A</v>
      </c>
      <c r="I27" s="10">
        <v>-7.0000000000000001E-3</v>
      </c>
      <c r="J27" s="10">
        <v>-8.0000000000000002E-3</v>
      </c>
      <c r="K27" s="9" t="str">
        <f t="shared" si="1"/>
        <v>Yes</v>
      </c>
    </row>
    <row r="28" spans="1:11" x14ac:dyDescent="0.25">
      <c r="A28" s="3" t="s">
        <v>54</v>
      </c>
      <c r="B28" s="35" t="s">
        <v>213</v>
      </c>
      <c r="C28" s="9">
        <v>6.7539976951999998</v>
      </c>
      <c r="D28" s="9" t="str">
        <f>IF($B28="N/A","N/A",IF(C28&gt;15,"No",IF(C28&lt;-15,"No","Yes")))</f>
        <v>N/A</v>
      </c>
      <c r="E28" s="9">
        <v>7.1239761527000001</v>
      </c>
      <c r="F28" s="9" t="str">
        <f>IF($B28="N/A","N/A",IF(E28&gt;15,"No",IF(E28&lt;-15,"No","Yes")))</f>
        <v>N/A</v>
      </c>
      <c r="G28" s="9">
        <v>7.8550341617999999</v>
      </c>
      <c r="H28" s="9" t="str">
        <f>IF($B28="N/A","N/A",IF(G28&gt;15,"No",IF(G28&lt;-15,"No","Yes")))</f>
        <v>N/A</v>
      </c>
      <c r="I28" s="10">
        <v>5.4779999999999998</v>
      </c>
      <c r="J28" s="10">
        <v>10.26</v>
      </c>
      <c r="K28" s="9" t="str">
        <f t="shared" si="1"/>
        <v>Yes</v>
      </c>
    </row>
    <row r="29" spans="1:11" x14ac:dyDescent="0.25">
      <c r="A29" s="3" t="s">
        <v>55</v>
      </c>
      <c r="B29" s="35" t="s">
        <v>213</v>
      </c>
      <c r="C29" s="9">
        <v>93.233844447999999</v>
      </c>
      <c r="D29" s="9" t="str">
        <f>IF($B29="N/A","N/A",IF(C29&gt;15,"No",IF(C29&lt;-15,"No","Yes")))</f>
        <v>N/A</v>
      </c>
      <c r="E29" s="9">
        <v>92.857203593999998</v>
      </c>
      <c r="F29" s="9" t="str">
        <f>IF($B29="N/A","N/A",IF(E29&gt;15,"No",IF(E29&lt;-15,"No","Yes")))</f>
        <v>N/A</v>
      </c>
      <c r="G29" s="9">
        <v>92.118380345000006</v>
      </c>
      <c r="H29" s="9" t="str">
        <f>IF($B29="N/A","N/A",IF(G29&gt;15,"No",IF(G29&lt;-15,"No","Yes")))</f>
        <v>N/A</v>
      </c>
      <c r="I29" s="10">
        <v>-0.40400000000000003</v>
      </c>
      <c r="J29" s="10">
        <v>-0.79600000000000004</v>
      </c>
      <c r="K29" s="9" t="str">
        <f t="shared" si="1"/>
        <v>Yes</v>
      </c>
    </row>
    <row r="30" spans="1:11" x14ac:dyDescent="0.25">
      <c r="A30" s="3" t="s">
        <v>56</v>
      </c>
      <c r="B30" s="35" t="s">
        <v>213</v>
      </c>
      <c r="C30" s="9">
        <v>75.767192750999996</v>
      </c>
      <c r="D30" s="9" t="str">
        <f>IF($B30="N/A","N/A",IF(C30&gt;15,"No",IF(C30&lt;-15,"No","Yes")))</f>
        <v>N/A</v>
      </c>
      <c r="E30" s="9">
        <v>78.099755279999997</v>
      </c>
      <c r="F30" s="9" t="str">
        <f>IF($B30="N/A","N/A",IF(E30&gt;15,"No",IF(E30&lt;-15,"No","Yes")))</f>
        <v>N/A</v>
      </c>
      <c r="G30" s="9">
        <v>81.397832713</v>
      </c>
      <c r="H30" s="9" t="str">
        <f>IF($B30="N/A","N/A",IF(G30&gt;15,"No",IF(G30&lt;-15,"No","Yes")))</f>
        <v>N/A</v>
      </c>
      <c r="I30" s="10">
        <v>3.0790000000000002</v>
      </c>
      <c r="J30" s="10">
        <v>4.2229999999999999</v>
      </c>
      <c r="K30" s="9" t="str">
        <f t="shared" si="1"/>
        <v>Yes</v>
      </c>
    </row>
    <row r="31" spans="1:11" x14ac:dyDescent="0.25">
      <c r="A31" s="3" t="s">
        <v>57</v>
      </c>
      <c r="B31" s="35" t="s">
        <v>213</v>
      </c>
      <c r="C31" s="9">
        <v>20.609917203999998</v>
      </c>
      <c r="D31" s="9" t="str">
        <f>IF($B31="N/A","N/A",IF(C31&gt;15,"No",IF(C31&lt;-15,"No","Yes")))</f>
        <v>N/A</v>
      </c>
      <c r="E31" s="9">
        <v>15.38809687</v>
      </c>
      <c r="F31" s="9" t="str">
        <f>IF($B31="N/A","N/A",IF(E31&gt;15,"No",IF(E31&lt;-15,"No","Yes")))</f>
        <v>N/A</v>
      </c>
      <c r="G31" s="9">
        <v>14.422303757</v>
      </c>
      <c r="H31" s="9" t="str">
        <f>IF($B31="N/A","N/A",IF(G31&gt;15,"No",IF(G31&lt;-15,"No","Yes")))</f>
        <v>N/A</v>
      </c>
      <c r="I31" s="10">
        <v>-25.3</v>
      </c>
      <c r="J31" s="10">
        <v>-6.28</v>
      </c>
      <c r="K31" s="9" t="str">
        <f t="shared" si="1"/>
        <v>Yes</v>
      </c>
    </row>
    <row r="32" spans="1:11" ht="12" customHeight="1" x14ac:dyDescent="0.25">
      <c r="A32" s="147" t="s">
        <v>1646</v>
      </c>
      <c r="B32" s="148"/>
      <c r="C32" s="148"/>
      <c r="D32" s="148"/>
      <c r="E32" s="148"/>
      <c r="F32" s="148"/>
      <c r="G32" s="148"/>
      <c r="H32" s="148"/>
      <c r="I32" s="148"/>
      <c r="J32" s="148"/>
      <c r="K32" s="149"/>
    </row>
    <row r="33" spans="1:11" x14ac:dyDescent="0.25">
      <c r="A33" s="140" t="s">
        <v>1644</v>
      </c>
      <c r="B33" s="141"/>
      <c r="C33" s="141"/>
      <c r="D33" s="141"/>
      <c r="E33" s="141"/>
      <c r="F33" s="141"/>
      <c r="G33" s="141"/>
      <c r="H33" s="141"/>
      <c r="I33" s="141"/>
      <c r="J33" s="141"/>
      <c r="K33" s="142"/>
    </row>
    <row r="34" spans="1:11" x14ac:dyDescent="0.25">
      <c r="A34" s="143" t="s">
        <v>1742</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1711</v>
      </c>
      <c r="B1" s="132"/>
      <c r="C1" s="132"/>
      <c r="D1" s="132"/>
      <c r="E1" s="132"/>
      <c r="F1" s="132"/>
      <c r="G1" s="132"/>
      <c r="H1" s="132"/>
      <c r="I1" s="132"/>
      <c r="J1" s="132"/>
      <c r="K1" s="133"/>
    </row>
    <row r="2" spans="1:11" ht="13" x14ac:dyDescent="0.3">
      <c r="A2" s="137" t="s">
        <v>1602</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7" t="s">
        <v>1646</v>
      </c>
      <c r="B32" s="148"/>
      <c r="C32" s="148"/>
      <c r="D32" s="148"/>
      <c r="E32" s="148"/>
      <c r="F32" s="148"/>
      <c r="G32" s="148"/>
      <c r="H32" s="148"/>
      <c r="I32" s="148"/>
      <c r="J32" s="148"/>
      <c r="K32" s="149"/>
    </row>
    <row r="33" spans="1:11" x14ac:dyDescent="0.25">
      <c r="A33" s="140" t="s">
        <v>1644</v>
      </c>
      <c r="B33" s="141"/>
      <c r="C33" s="141"/>
      <c r="D33" s="141"/>
      <c r="E33" s="141"/>
      <c r="F33" s="141"/>
      <c r="G33" s="141"/>
      <c r="H33" s="141"/>
      <c r="I33" s="141"/>
      <c r="J33" s="141"/>
      <c r="K33" s="142"/>
    </row>
    <row r="34" spans="1:11" x14ac:dyDescent="0.25">
      <c r="A34" s="143" t="s">
        <v>1742</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s="20" customFormat="1" ht="13" x14ac:dyDescent="0.3">
      <c r="A2" s="137" t="s">
        <v>1603</v>
      </c>
      <c r="B2" s="138"/>
      <c r="C2" s="138"/>
      <c r="D2" s="138"/>
      <c r="E2" s="138"/>
      <c r="F2" s="138"/>
      <c r="G2" s="138"/>
      <c r="H2" s="138"/>
      <c r="I2" s="138"/>
      <c r="J2" s="138"/>
      <c r="K2" s="138"/>
      <c r="L2" s="139"/>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s="15" customFormat="1" ht="63" customHeight="1"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ht="12.75" customHeight="1" x14ac:dyDescent="0.25">
      <c r="A6" s="2" t="s">
        <v>345</v>
      </c>
      <c r="B6" s="11" t="s">
        <v>213</v>
      </c>
      <c r="C6" s="27">
        <v>7</v>
      </c>
      <c r="D6" s="11" t="s">
        <v>213</v>
      </c>
      <c r="E6" s="27">
        <v>7</v>
      </c>
      <c r="F6" s="11" t="s">
        <v>213</v>
      </c>
      <c r="G6" s="27">
        <v>7</v>
      </c>
      <c r="H6" s="11" t="s">
        <v>213</v>
      </c>
      <c r="I6" s="119" t="s">
        <v>213</v>
      </c>
      <c r="J6" s="119" t="s">
        <v>213</v>
      </c>
      <c r="K6" s="11" t="s">
        <v>213</v>
      </c>
      <c r="L6" s="11" t="s">
        <v>213</v>
      </c>
    </row>
    <row r="7" spans="1:12" x14ac:dyDescent="0.25">
      <c r="A7" s="3" t="s">
        <v>17</v>
      </c>
      <c r="B7" s="30" t="s">
        <v>213</v>
      </c>
      <c r="C7" s="31">
        <v>1033796</v>
      </c>
      <c r="D7" s="68" t="str">
        <f>IF($B7="N/A","N/A",IF(C7&gt;10,"No",IF(C7&lt;-10,"No","Yes")))</f>
        <v>N/A</v>
      </c>
      <c r="E7" s="31">
        <v>1076604</v>
      </c>
      <c r="F7" s="68" t="str">
        <f>IF($B7="N/A","N/A",IF(E7&gt;10,"No",IF(E7&lt;-10,"No","Yes")))</f>
        <v>N/A</v>
      </c>
      <c r="G7" s="31">
        <v>1111375</v>
      </c>
      <c r="H7" s="68" t="str">
        <f>IF($B7="N/A","N/A",IF(G7&gt;10,"No",IF(G7&lt;-10,"No","Yes")))</f>
        <v>N/A</v>
      </c>
      <c r="I7" s="69">
        <v>4.141</v>
      </c>
      <c r="J7" s="69">
        <v>3.23</v>
      </c>
      <c r="K7" s="70" t="s">
        <v>739</v>
      </c>
      <c r="L7" s="32" t="str">
        <f>IF(J7="Div by 0", "N/A", IF(K7="N/A","N/A", IF(J7&gt;VALUE(MID(K7,1,2)), "No", IF(J7&lt;-1*VALUE(MID(K7,1,2)), "No", "Yes"))))</f>
        <v>Yes</v>
      </c>
    </row>
    <row r="8" spans="1:12" x14ac:dyDescent="0.25">
      <c r="A8" s="3" t="s">
        <v>58</v>
      </c>
      <c r="B8" s="35" t="s">
        <v>213</v>
      </c>
      <c r="C8" s="45">
        <v>3738139514</v>
      </c>
      <c r="D8" s="11" t="str">
        <f>IF($B8="N/A","N/A",IF(C8&gt;10,"No",IF(C8&lt;-10,"No","Yes")))</f>
        <v>N/A</v>
      </c>
      <c r="E8" s="45">
        <v>3895242094</v>
      </c>
      <c r="F8" s="11" t="str">
        <f>IF($B8="N/A","N/A",IF(E8&gt;10,"No",IF(E8&lt;-10,"No","Yes")))</f>
        <v>N/A</v>
      </c>
      <c r="G8" s="45">
        <v>3824095763</v>
      </c>
      <c r="H8" s="11" t="str">
        <f>IF($B8="N/A","N/A",IF(G8&gt;10,"No",IF(G8&lt;-10,"No","Yes")))</f>
        <v>N/A</v>
      </c>
      <c r="I8" s="12">
        <v>4.2030000000000003</v>
      </c>
      <c r="J8" s="12">
        <v>-1.83</v>
      </c>
      <c r="K8" s="43" t="s">
        <v>739</v>
      </c>
      <c r="L8" s="9" t="str">
        <f>IF(J8="Div by 0", "N/A", IF(K8="N/A","N/A", IF(J8&gt;VALUE(MID(K8,1,2)), "No", IF(J8&lt;-1*VALUE(MID(K8,1,2)), "No", "Yes"))))</f>
        <v>Yes</v>
      </c>
    </row>
    <row r="9" spans="1:12" x14ac:dyDescent="0.25">
      <c r="A9" s="4" t="s">
        <v>944</v>
      </c>
      <c r="B9" s="9" t="s">
        <v>213</v>
      </c>
      <c r="C9" s="8">
        <v>11.160132172999999</v>
      </c>
      <c r="D9" s="11" t="str">
        <f>IF($B9="N/A","N/A",IF(C9&gt;10,"No",IF(C9&lt;-10,"No","Yes")))</f>
        <v>N/A</v>
      </c>
      <c r="E9" s="8">
        <v>13.221202968</v>
      </c>
      <c r="F9" s="11" t="str">
        <f>IF($B9="N/A","N/A",IF(E9&gt;10,"No",IF(E9&lt;-10,"No","Yes")))</f>
        <v>N/A</v>
      </c>
      <c r="G9" s="8">
        <v>14.003464177</v>
      </c>
      <c r="H9" s="11" t="str">
        <f>IF($B9="N/A","N/A",IF(G9&gt;10,"No",IF(G9&lt;-10,"No","Yes")))</f>
        <v>N/A</v>
      </c>
      <c r="I9" s="12">
        <v>18.47</v>
      </c>
      <c r="J9" s="12">
        <v>5.9169999999999998</v>
      </c>
      <c r="K9" s="9" t="s">
        <v>213</v>
      </c>
      <c r="L9" s="9" t="str">
        <f>IF(J9="Div by 0", "N/A", IF(K9="N/A","N/A", IF(J9&gt;VALUE(MID(K9,1,2)), "No", IF(J9&lt;-1*VALUE(MID(K9,1,2)), "No", "Yes"))))</f>
        <v>N/A</v>
      </c>
    </row>
    <row r="10" spans="1:12" x14ac:dyDescent="0.25">
      <c r="A10" s="4" t="s">
        <v>945</v>
      </c>
      <c r="B10" s="9" t="s">
        <v>213</v>
      </c>
      <c r="C10" s="8">
        <v>19.467090218999999</v>
      </c>
      <c r="D10" s="11" t="str">
        <f t="shared" ref="D10:D19" si="0">IF($B10="N/A","N/A",IF(C10&gt;10,"No",IF(C10&lt;-10,"No","Yes")))</f>
        <v>N/A</v>
      </c>
      <c r="E10" s="8">
        <v>36.878926698999997</v>
      </c>
      <c r="F10" s="11" t="str">
        <f t="shared" ref="F10:F19" si="1">IF($B10="N/A","N/A",IF(E10&gt;10,"No",IF(E10&lt;-10,"No","Yes")))</f>
        <v>N/A</v>
      </c>
      <c r="G10" s="8">
        <v>36.126060060999997</v>
      </c>
      <c r="H10" s="11" t="str">
        <f t="shared" ref="H10:H19" si="2">IF($B10="N/A","N/A",IF(G10&gt;10,"No",IF(G10&lt;-10,"No","Yes")))</f>
        <v>N/A</v>
      </c>
      <c r="I10" s="12">
        <v>89.44</v>
      </c>
      <c r="J10" s="12">
        <v>-2.04</v>
      </c>
      <c r="K10" s="9" t="s">
        <v>213</v>
      </c>
      <c r="L10" s="9" t="str">
        <f t="shared" ref="L10:L26" si="3">IF(J10="Div by 0", "N/A", IF(K10="N/A","N/A", IF(J10&gt;VALUE(MID(K10,1,2)), "No", IF(J10&lt;-1*VALUE(MID(K10,1,2)), "No", "Yes"))))</f>
        <v>N/A</v>
      </c>
    </row>
    <row r="11" spans="1:12" x14ac:dyDescent="0.25">
      <c r="A11" s="4" t="s">
        <v>946</v>
      </c>
      <c r="B11" s="9" t="s">
        <v>213</v>
      </c>
      <c r="C11" s="8">
        <v>6.9081327456999997</v>
      </c>
      <c r="D11" s="11" t="str">
        <f t="shared" si="0"/>
        <v>N/A</v>
      </c>
      <c r="E11" s="8">
        <v>5.5125189948999997</v>
      </c>
      <c r="F11" s="11" t="str">
        <f t="shared" si="1"/>
        <v>N/A</v>
      </c>
      <c r="G11" s="8">
        <v>5.9720616354000002</v>
      </c>
      <c r="H11" s="11" t="str">
        <f t="shared" si="2"/>
        <v>N/A</v>
      </c>
      <c r="I11" s="12">
        <v>-20.2</v>
      </c>
      <c r="J11" s="12">
        <v>8.3360000000000003</v>
      </c>
      <c r="K11" s="9" t="s">
        <v>213</v>
      </c>
      <c r="L11" s="9" t="str">
        <f t="shared" si="3"/>
        <v>N/A</v>
      </c>
    </row>
    <row r="12" spans="1:12" x14ac:dyDescent="0.25">
      <c r="A12" s="4" t="s">
        <v>947</v>
      </c>
      <c r="B12" s="9" t="s">
        <v>213</v>
      </c>
      <c r="C12" s="8">
        <v>2.2248102999999999E-3</v>
      </c>
      <c r="D12" s="11" t="str">
        <f t="shared" si="0"/>
        <v>N/A</v>
      </c>
      <c r="E12" s="8">
        <v>0</v>
      </c>
      <c r="F12" s="11" t="str">
        <f t="shared" si="1"/>
        <v>N/A</v>
      </c>
      <c r="G12" s="8">
        <v>0</v>
      </c>
      <c r="H12" s="11" t="str">
        <f t="shared" si="2"/>
        <v>N/A</v>
      </c>
      <c r="I12" s="12">
        <v>-100</v>
      </c>
      <c r="J12" s="12" t="s">
        <v>1746</v>
      </c>
      <c r="K12" s="9" t="s">
        <v>213</v>
      </c>
      <c r="L12" s="9" t="str">
        <f t="shared" si="3"/>
        <v>N/A</v>
      </c>
    </row>
    <row r="13" spans="1:12" x14ac:dyDescent="0.25">
      <c r="A13" s="4" t="s">
        <v>948</v>
      </c>
      <c r="B13" s="11" t="s">
        <v>213</v>
      </c>
      <c r="C13" s="8">
        <v>57.196777701000002</v>
      </c>
      <c r="D13" s="11" t="str">
        <f t="shared" si="0"/>
        <v>N/A</v>
      </c>
      <c r="E13" s="8">
        <v>44.387351338000002</v>
      </c>
      <c r="F13" s="11" t="str">
        <f t="shared" si="1"/>
        <v>N/A</v>
      </c>
      <c r="G13" s="8">
        <v>43.898414127000002</v>
      </c>
      <c r="H13" s="11" t="str">
        <f t="shared" si="2"/>
        <v>N/A</v>
      </c>
      <c r="I13" s="12">
        <v>-22.4</v>
      </c>
      <c r="J13" s="12">
        <v>-1.1000000000000001</v>
      </c>
      <c r="K13" s="9" t="s">
        <v>213</v>
      </c>
      <c r="L13" s="9" t="str">
        <f t="shared" si="3"/>
        <v>N/A</v>
      </c>
    </row>
    <row r="14" spans="1:12" ht="12.75" customHeight="1" x14ac:dyDescent="0.25">
      <c r="A14" s="4" t="s">
        <v>949</v>
      </c>
      <c r="B14" s="11" t="s">
        <v>213</v>
      </c>
      <c r="C14" s="8">
        <v>2.1764448700000001E-2</v>
      </c>
      <c r="D14" s="11" t="str">
        <f t="shared" si="0"/>
        <v>N/A</v>
      </c>
      <c r="E14" s="8">
        <v>0</v>
      </c>
      <c r="F14" s="11" t="str">
        <f t="shared" si="1"/>
        <v>N/A</v>
      </c>
      <c r="G14" s="8">
        <v>0</v>
      </c>
      <c r="H14" s="11" t="str">
        <f t="shared" si="2"/>
        <v>N/A</v>
      </c>
      <c r="I14" s="12">
        <v>-100</v>
      </c>
      <c r="J14" s="12" t="s">
        <v>1746</v>
      </c>
      <c r="K14" s="9" t="s">
        <v>213</v>
      </c>
      <c r="L14" s="9" t="str">
        <f t="shared" si="3"/>
        <v>N/A</v>
      </c>
    </row>
    <row r="15" spans="1:12" x14ac:dyDescent="0.25">
      <c r="A15" s="4" t="s">
        <v>950</v>
      </c>
      <c r="B15" s="11" t="s">
        <v>213</v>
      </c>
      <c r="C15" s="8">
        <v>4.5366784200000003E-2</v>
      </c>
      <c r="D15" s="11" t="str">
        <f t="shared" si="0"/>
        <v>N/A</v>
      </c>
      <c r="E15" s="8">
        <v>0</v>
      </c>
      <c r="F15" s="11" t="str">
        <f t="shared" si="1"/>
        <v>N/A</v>
      </c>
      <c r="G15" s="8">
        <v>0</v>
      </c>
      <c r="H15" s="11" t="str">
        <f t="shared" si="2"/>
        <v>N/A</v>
      </c>
      <c r="I15" s="12">
        <v>-100</v>
      </c>
      <c r="J15" s="12" t="s">
        <v>1746</v>
      </c>
      <c r="K15" s="9" t="s">
        <v>213</v>
      </c>
      <c r="L15" s="9" t="str">
        <f t="shared" si="3"/>
        <v>N/A</v>
      </c>
    </row>
    <row r="16" spans="1:12" ht="12.75" customHeight="1" x14ac:dyDescent="0.25">
      <c r="A16" s="4" t="s">
        <v>951</v>
      </c>
      <c r="B16" s="11" t="s">
        <v>213</v>
      </c>
      <c r="C16" s="8">
        <v>5.1985111181999999</v>
      </c>
      <c r="D16" s="11" t="str">
        <f t="shared" si="0"/>
        <v>N/A</v>
      </c>
      <c r="E16" s="8">
        <v>0</v>
      </c>
      <c r="F16" s="11" t="str">
        <f t="shared" si="1"/>
        <v>N/A</v>
      </c>
      <c r="G16" s="8">
        <v>0</v>
      </c>
      <c r="H16" s="11" t="str">
        <f t="shared" si="2"/>
        <v>N/A</v>
      </c>
      <c r="I16" s="12">
        <v>-100</v>
      </c>
      <c r="J16" s="12" t="s">
        <v>1746</v>
      </c>
      <c r="K16" s="9" t="s">
        <v>213</v>
      </c>
      <c r="L16" s="9" t="str">
        <f t="shared" si="3"/>
        <v>N/A</v>
      </c>
    </row>
    <row r="17" spans="1:12" ht="12.75" customHeight="1" x14ac:dyDescent="0.25">
      <c r="A17" s="4" t="s">
        <v>952</v>
      </c>
      <c r="B17" s="11" t="s">
        <v>213</v>
      </c>
      <c r="C17" s="8">
        <v>81.907745821999995</v>
      </c>
      <c r="D17" s="11" t="str">
        <f t="shared" si="0"/>
        <v>N/A</v>
      </c>
      <c r="E17" s="8">
        <v>81.266278037000006</v>
      </c>
      <c r="F17" s="11" t="str">
        <f t="shared" si="1"/>
        <v>N/A</v>
      </c>
      <c r="G17" s="8">
        <v>80.024474186999996</v>
      </c>
      <c r="H17" s="11" t="str">
        <f t="shared" si="2"/>
        <v>N/A</v>
      </c>
      <c r="I17" s="12">
        <v>-0.78300000000000003</v>
      </c>
      <c r="J17" s="12">
        <v>-1.53</v>
      </c>
      <c r="K17" s="9" t="s">
        <v>213</v>
      </c>
      <c r="L17" s="9" t="str">
        <f t="shared" si="3"/>
        <v>N/A</v>
      </c>
    </row>
    <row r="18" spans="1:12" ht="12.75" customHeight="1" x14ac:dyDescent="0.25">
      <c r="A18" s="4" t="s">
        <v>953</v>
      </c>
      <c r="B18" s="11" t="s">
        <v>213</v>
      </c>
      <c r="C18" s="8">
        <v>6.9321220047000001</v>
      </c>
      <c r="D18" s="11" t="str">
        <f t="shared" si="0"/>
        <v>N/A</v>
      </c>
      <c r="E18" s="8">
        <v>5.5125189948999997</v>
      </c>
      <c r="F18" s="11" t="str">
        <f t="shared" si="1"/>
        <v>N/A</v>
      </c>
      <c r="G18" s="8">
        <v>5.9720616354000002</v>
      </c>
      <c r="H18" s="11" t="str">
        <f t="shared" si="2"/>
        <v>N/A</v>
      </c>
      <c r="I18" s="12">
        <v>-20.5</v>
      </c>
      <c r="J18" s="12">
        <v>8.3360000000000003</v>
      </c>
      <c r="K18" s="9" t="s">
        <v>213</v>
      </c>
      <c r="L18" s="9" t="str">
        <f t="shared" si="3"/>
        <v>N/A</v>
      </c>
    </row>
    <row r="19" spans="1:12" ht="12.75" customHeight="1" x14ac:dyDescent="0.25">
      <c r="A19" s="18" t="s">
        <v>132</v>
      </c>
      <c r="B19" s="1" t="s">
        <v>213</v>
      </c>
      <c r="C19" s="36">
        <v>8103</v>
      </c>
      <c r="D19" s="11" t="str">
        <f t="shared" si="0"/>
        <v>N/A</v>
      </c>
      <c r="E19" s="36">
        <v>2961</v>
      </c>
      <c r="F19" s="11" t="str">
        <f t="shared" si="1"/>
        <v>N/A</v>
      </c>
      <c r="G19" s="36">
        <v>3594</v>
      </c>
      <c r="H19" s="11" t="str">
        <f t="shared" si="2"/>
        <v>N/A</v>
      </c>
      <c r="I19" s="12">
        <v>-63.5</v>
      </c>
      <c r="J19" s="12">
        <v>21.38</v>
      </c>
      <c r="K19" s="36" t="s">
        <v>213</v>
      </c>
      <c r="L19" s="9" t="str">
        <f t="shared" si="3"/>
        <v>N/A</v>
      </c>
    </row>
    <row r="20" spans="1:12" ht="12.75" customHeight="1" x14ac:dyDescent="0.25">
      <c r="A20" s="18" t="s">
        <v>133</v>
      </c>
      <c r="B20" s="43" t="s">
        <v>276</v>
      </c>
      <c r="C20" s="8">
        <v>0.78381034559999996</v>
      </c>
      <c r="D20" s="11" t="str">
        <f>IF($B20="N/A","N/A",IF(C20&gt;=2,"No",IF(C20&lt;0,"No","Yes")))</f>
        <v>Yes</v>
      </c>
      <c r="E20" s="8">
        <v>0.27503148789999998</v>
      </c>
      <c r="F20" s="11" t="str">
        <f>IF($B20="N/A","N/A",IF(E20&gt;=2,"No",IF(E20&lt;0,"No","Yes")))</f>
        <v>Yes</v>
      </c>
      <c r="G20" s="8">
        <v>0.32338319650000003</v>
      </c>
      <c r="H20" s="11" t="str">
        <f>IF($B20="N/A","N/A",IF(G20&gt;=2,"No",IF(G20&lt;0,"No","Yes")))</f>
        <v>Yes</v>
      </c>
      <c r="I20" s="12">
        <v>-64.900000000000006</v>
      </c>
      <c r="J20" s="12">
        <v>17.579999999999998</v>
      </c>
      <c r="K20" s="9" t="s">
        <v>213</v>
      </c>
      <c r="L20" s="9" t="str">
        <f t="shared" si="3"/>
        <v>N/A</v>
      </c>
    </row>
    <row r="21" spans="1:12" x14ac:dyDescent="0.25">
      <c r="A21" s="2" t="s">
        <v>134</v>
      </c>
      <c r="B21" s="43" t="s">
        <v>213</v>
      </c>
      <c r="C21" s="45">
        <v>17532940</v>
      </c>
      <c r="D21" s="11" t="str">
        <f t="shared" ref="D21:D26" si="4">IF($B21="N/A","N/A",IF(C21&gt;10,"No",IF(C21&lt;-10,"No","Yes")))</f>
        <v>N/A</v>
      </c>
      <c r="E21" s="45">
        <v>10390611</v>
      </c>
      <c r="F21" s="11" t="str">
        <f t="shared" ref="F21:F26" si="5">IF($B21="N/A","N/A",IF(E21&gt;10,"No",IF(E21&lt;-10,"No","Yes")))</f>
        <v>N/A</v>
      </c>
      <c r="G21" s="45">
        <v>12110257</v>
      </c>
      <c r="H21" s="11" t="str">
        <f t="shared" ref="H21:H26" si="6">IF($B21="N/A","N/A",IF(G21&gt;10,"No",IF(G21&lt;-10,"No","Yes")))</f>
        <v>N/A</v>
      </c>
      <c r="I21" s="12">
        <v>-40.700000000000003</v>
      </c>
      <c r="J21" s="12">
        <v>16.55</v>
      </c>
      <c r="K21" s="9" t="s">
        <v>213</v>
      </c>
      <c r="L21" s="9" t="str">
        <f t="shared" si="3"/>
        <v>N/A</v>
      </c>
    </row>
    <row r="22" spans="1:12" x14ac:dyDescent="0.25">
      <c r="A22" s="2" t="s">
        <v>1719</v>
      </c>
      <c r="B22" s="43" t="s">
        <v>213</v>
      </c>
      <c r="C22" s="45">
        <v>2163.7591016000001</v>
      </c>
      <c r="D22" s="11" t="str">
        <f t="shared" si="4"/>
        <v>N/A</v>
      </c>
      <c r="E22" s="45">
        <v>3509.1560284000002</v>
      </c>
      <c r="F22" s="11" t="str">
        <f t="shared" si="5"/>
        <v>N/A</v>
      </c>
      <c r="G22" s="45">
        <v>3369.5762381999998</v>
      </c>
      <c r="H22" s="11" t="str">
        <f t="shared" si="6"/>
        <v>N/A</v>
      </c>
      <c r="I22" s="12">
        <v>62.18</v>
      </c>
      <c r="J22" s="12">
        <v>-3.98</v>
      </c>
      <c r="K22" s="9" t="s">
        <v>213</v>
      </c>
      <c r="L22" s="9" t="str">
        <f t="shared" si="3"/>
        <v>N/A</v>
      </c>
    </row>
    <row r="23" spans="1:12" ht="12.75" customHeight="1" x14ac:dyDescent="0.25">
      <c r="A23" s="18" t="s">
        <v>135</v>
      </c>
      <c r="B23" s="35" t="s">
        <v>213</v>
      </c>
      <c r="C23" s="1">
        <v>5660</v>
      </c>
      <c r="D23" s="11" t="str">
        <f t="shared" si="4"/>
        <v>N/A</v>
      </c>
      <c r="E23" s="1">
        <v>2788</v>
      </c>
      <c r="F23" s="11" t="str">
        <f t="shared" si="5"/>
        <v>N/A</v>
      </c>
      <c r="G23" s="1">
        <v>3297</v>
      </c>
      <c r="H23" s="11" t="str">
        <f t="shared" si="6"/>
        <v>N/A</v>
      </c>
      <c r="I23" s="12">
        <v>-50.7</v>
      </c>
      <c r="J23" s="12">
        <v>18.260000000000002</v>
      </c>
      <c r="K23" s="36" t="s">
        <v>213</v>
      </c>
      <c r="L23" s="9" t="str">
        <f t="shared" si="3"/>
        <v>N/A</v>
      </c>
    </row>
    <row r="24" spans="1:12" ht="12.75" customHeight="1" x14ac:dyDescent="0.25">
      <c r="A24" s="18" t="s">
        <v>136</v>
      </c>
      <c r="B24" s="35" t="s">
        <v>213</v>
      </c>
      <c r="C24" s="13">
        <v>0.54749679819999997</v>
      </c>
      <c r="D24" s="11" t="str">
        <f t="shared" si="4"/>
        <v>N/A</v>
      </c>
      <c r="E24" s="13">
        <v>0.2589624412</v>
      </c>
      <c r="F24" s="11" t="str">
        <f t="shared" si="5"/>
        <v>N/A</v>
      </c>
      <c r="G24" s="13">
        <v>0.2966595434</v>
      </c>
      <c r="H24" s="11" t="str">
        <f t="shared" si="6"/>
        <v>N/A</v>
      </c>
      <c r="I24" s="12">
        <v>-52.7</v>
      </c>
      <c r="J24" s="12">
        <v>14.56</v>
      </c>
      <c r="K24" s="9" t="s">
        <v>213</v>
      </c>
      <c r="L24" s="9" t="str">
        <f t="shared" si="3"/>
        <v>N/A</v>
      </c>
    </row>
    <row r="25" spans="1:12" ht="25" x14ac:dyDescent="0.25">
      <c r="A25" s="2" t="s">
        <v>137</v>
      </c>
      <c r="B25" s="35" t="s">
        <v>213</v>
      </c>
      <c r="C25" s="14">
        <v>16915536</v>
      </c>
      <c r="D25" s="11" t="str">
        <f t="shared" si="4"/>
        <v>N/A</v>
      </c>
      <c r="E25" s="14">
        <v>10385531</v>
      </c>
      <c r="F25" s="11" t="str">
        <f t="shared" si="5"/>
        <v>N/A</v>
      </c>
      <c r="G25" s="14">
        <v>12102639</v>
      </c>
      <c r="H25" s="11" t="str">
        <f t="shared" si="6"/>
        <v>N/A</v>
      </c>
      <c r="I25" s="12">
        <v>-38.6</v>
      </c>
      <c r="J25" s="12">
        <v>16.53</v>
      </c>
      <c r="K25" s="9" t="s">
        <v>213</v>
      </c>
      <c r="L25" s="9" t="str">
        <f t="shared" si="3"/>
        <v>N/A</v>
      </c>
    </row>
    <row r="26" spans="1:12" ht="25" x14ac:dyDescent="0.25">
      <c r="A26" s="2" t="s">
        <v>954</v>
      </c>
      <c r="B26" s="35" t="s">
        <v>213</v>
      </c>
      <c r="C26" s="14">
        <v>2988.6106006999998</v>
      </c>
      <c r="D26" s="11" t="str">
        <f t="shared" si="4"/>
        <v>N/A</v>
      </c>
      <c r="E26" s="14">
        <v>3725.0828551</v>
      </c>
      <c r="F26" s="11" t="str">
        <f t="shared" si="5"/>
        <v>N/A</v>
      </c>
      <c r="G26" s="14">
        <v>3670.8034576999999</v>
      </c>
      <c r="H26" s="11" t="str">
        <f t="shared" si="6"/>
        <v>N/A</v>
      </c>
      <c r="I26" s="12">
        <v>24.64</v>
      </c>
      <c r="J26" s="12">
        <v>-1.46</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50" t="s">
        <v>1646</v>
      </c>
      <c r="B32" s="151"/>
      <c r="C32" s="151"/>
      <c r="D32" s="151"/>
      <c r="E32" s="151"/>
      <c r="F32" s="151"/>
      <c r="G32" s="151"/>
      <c r="H32" s="151"/>
      <c r="I32" s="151"/>
      <c r="J32" s="151"/>
      <c r="K32" s="151"/>
      <c r="L32" s="152"/>
    </row>
    <row r="33" spans="1:12" s="20" customFormat="1" ht="12.75" customHeight="1" x14ac:dyDescent="0.25">
      <c r="A33" s="140" t="s">
        <v>1644</v>
      </c>
      <c r="B33" s="141"/>
      <c r="C33" s="141"/>
      <c r="D33" s="141"/>
      <c r="E33" s="141"/>
      <c r="F33" s="141"/>
      <c r="G33" s="141"/>
      <c r="H33" s="141"/>
      <c r="I33" s="141"/>
      <c r="J33" s="141"/>
      <c r="K33" s="141"/>
      <c r="L33" s="142"/>
    </row>
    <row r="34" spans="1:12" s="20" customFormat="1" x14ac:dyDescent="0.25">
      <c r="A34" s="143" t="s">
        <v>1742</v>
      </c>
      <c r="B34" s="143"/>
      <c r="C34" s="143"/>
      <c r="D34" s="143"/>
      <c r="E34" s="143"/>
      <c r="F34" s="143"/>
      <c r="G34" s="143"/>
      <c r="H34" s="143"/>
      <c r="I34" s="143"/>
      <c r="J34" s="143"/>
      <c r="K34" s="143"/>
      <c r="L34" s="144"/>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ht="24.75" customHeight="1" x14ac:dyDescent="0.3">
      <c r="A2" s="155" t="s">
        <v>1604</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58" t="s">
        <v>0</v>
      </c>
      <c r="B6" s="36" t="s">
        <v>213</v>
      </c>
      <c r="C6" s="36">
        <v>1025693</v>
      </c>
      <c r="D6" s="11" t="str">
        <f>IF($B6="N/A","N/A",IF(C6&gt;10,"No",IF(C6&lt;-10,"No","Yes")))</f>
        <v>N/A</v>
      </c>
      <c r="E6" s="36">
        <v>1073643</v>
      </c>
      <c r="F6" s="11" t="str">
        <f>IF($B6="N/A","N/A",IF(E6&gt;10,"No",IF(E6&lt;-10,"No","Yes")))</f>
        <v>N/A</v>
      </c>
      <c r="G6" s="36">
        <v>1107781</v>
      </c>
      <c r="H6" s="11" t="str">
        <f>IF($B6="N/A","N/A",IF(G6&gt;10,"No",IF(G6&lt;-10,"No","Yes")))</f>
        <v>N/A</v>
      </c>
      <c r="I6" s="12">
        <v>4.6749999999999998</v>
      </c>
      <c r="J6" s="12">
        <v>3.18</v>
      </c>
      <c r="K6" s="1" t="s">
        <v>739</v>
      </c>
      <c r="L6" s="9" t="str">
        <f>IF(J6="Div by 0", "N/A", IF(K6="N/A","N/A", IF(J6&gt;VALUE(MID(K6,1,2)), "No", IF(J6&lt;-1*VALUE(MID(K6,1,2)), "No", "Yes"))))</f>
        <v>Yes</v>
      </c>
    </row>
    <row r="7" spans="1:12" x14ac:dyDescent="0.25">
      <c r="A7" s="18" t="s">
        <v>59</v>
      </c>
      <c r="B7" s="36" t="s">
        <v>213</v>
      </c>
      <c r="C7" s="36">
        <v>861849.65</v>
      </c>
      <c r="D7" s="11" t="str">
        <f>IF($B7="N/A","N/A",IF(C7&gt;10,"No",IF(C7&lt;-10,"No","Yes")))</f>
        <v>N/A</v>
      </c>
      <c r="E7" s="36">
        <v>922054.51</v>
      </c>
      <c r="F7" s="11" t="str">
        <f>IF($B7="N/A","N/A",IF(E7&gt;10,"No",IF(E7&lt;-10,"No","Yes")))</f>
        <v>N/A</v>
      </c>
      <c r="G7" s="36">
        <v>942416.88</v>
      </c>
      <c r="H7" s="11" t="str">
        <f>IF($B7="N/A","N/A",IF(G7&gt;10,"No",IF(G7&lt;-10,"No","Yes")))</f>
        <v>N/A</v>
      </c>
      <c r="I7" s="12">
        <v>6.9859999999999998</v>
      </c>
      <c r="J7" s="12">
        <v>2.2080000000000002</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v>97.393081312999996</v>
      </c>
      <c r="F13" s="13" t="str">
        <f>IF($B13="N/A","N/A",IF(E13&gt;=95,"Yes","No"))</f>
        <v>N/A</v>
      </c>
      <c r="G13" s="8">
        <v>96.800901983000003</v>
      </c>
      <c r="H13" s="11" t="str">
        <f>IF($B13="N/A","N/A",IF(G13&gt;=95,"Yes","No"))</f>
        <v>N/A</v>
      </c>
      <c r="I13" s="12" t="s">
        <v>213</v>
      </c>
      <c r="J13" s="12">
        <v>-0.60799999999999998</v>
      </c>
      <c r="K13" s="43" t="s">
        <v>740</v>
      </c>
      <c r="L13" s="9" t="str">
        <f t="shared" ref="L13:L70" si="4">IF(J13="Div by 0", "N/A", IF(K13="N/A","N/A", IF(J13&gt;VALUE(MID(K13,1,2)), "No", IF(J13&lt;-1*VALUE(MID(K13,1,2)), "No", "Yes"))))</f>
        <v>Yes</v>
      </c>
    </row>
    <row r="14" spans="1:12" x14ac:dyDescent="0.25">
      <c r="A14" s="16" t="s">
        <v>365</v>
      </c>
      <c r="B14" s="60" t="s">
        <v>213</v>
      </c>
      <c r="C14" s="61" t="s">
        <v>213</v>
      </c>
      <c r="D14" s="61" t="str">
        <f>IF($B14="N/A","N/A",IF(C14&gt;10,"No",IF(C14&lt;-10,"No","Yes")))</f>
        <v>N/A</v>
      </c>
      <c r="E14" s="61">
        <v>2.6064529830000001</v>
      </c>
      <c r="F14" s="13" t="str">
        <f>IF($B14="N/A","N/A",IF(E14&gt;95,"Yes","No"))</f>
        <v>N/A</v>
      </c>
      <c r="G14" s="61">
        <v>3.1985563934000001</v>
      </c>
      <c r="H14" s="11" t="str">
        <f>IF($B14="N/A","N/A",IF(G14&gt;95,"Yes","No"))</f>
        <v>N/A</v>
      </c>
      <c r="I14" s="62" t="s">
        <v>213</v>
      </c>
      <c r="J14" s="62">
        <v>22.72</v>
      </c>
      <c r="K14" s="63" t="s">
        <v>213</v>
      </c>
      <c r="L14" s="9" t="str">
        <f t="shared" si="4"/>
        <v>N/A</v>
      </c>
    </row>
    <row r="15" spans="1:12" x14ac:dyDescent="0.25">
      <c r="A15" s="16" t="s">
        <v>366</v>
      </c>
      <c r="B15" s="60" t="s">
        <v>213</v>
      </c>
      <c r="C15" s="61" t="s">
        <v>213</v>
      </c>
      <c r="D15" s="61" t="str">
        <f t="shared" ref="D15:D21" si="5">IF($B15="N/A","N/A",IF(C15&gt;10,"No",IF(C15&lt;-10,"No","Yes")))</f>
        <v>N/A</v>
      </c>
      <c r="E15" s="61">
        <v>4.6570409999999998E-4</v>
      </c>
      <c r="F15" s="61" t="str">
        <f t="shared" ref="F15:F21" si="6">IF($B15="N/A","N/A",IF(E15&gt;10,"No",IF(E15&lt;-10,"No","Yes")))</f>
        <v>N/A</v>
      </c>
      <c r="G15" s="61">
        <v>5.4162329999999997E-4</v>
      </c>
      <c r="H15" s="64" t="str">
        <f t="shared" ref="H15:H21" si="7">IF($B15="N/A","N/A",IF(G15&gt;10,"No",IF(G15&lt;-10,"No","Yes")))</f>
        <v>N/A</v>
      </c>
      <c r="I15" s="62" t="s">
        <v>213</v>
      </c>
      <c r="J15" s="62">
        <v>16.3</v>
      </c>
      <c r="K15" s="63" t="s">
        <v>213</v>
      </c>
      <c r="L15" s="9" t="str">
        <f t="shared" si="4"/>
        <v>N/A</v>
      </c>
    </row>
    <row r="16" spans="1:12" x14ac:dyDescent="0.25">
      <c r="A16" s="16" t="s">
        <v>367</v>
      </c>
      <c r="B16" s="60" t="s">
        <v>213</v>
      </c>
      <c r="C16" s="65" t="s">
        <v>213</v>
      </c>
      <c r="D16" s="65" t="str">
        <f t="shared" si="5"/>
        <v>N/A</v>
      </c>
      <c r="E16" s="65">
        <v>27989</v>
      </c>
      <c r="F16" s="65" t="str">
        <f t="shared" si="6"/>
        <v>N/A</v>
      </c>
      <c r="G16" s="65">
        <v>35439</v>
      </c>
      <c r="H16" s="64" t="str">
        <f t="shared" si="7"/>
        <v>N/A</v>
      </c>
      <c r="I16" s="62" t="s">
        <v>213</v>
      </c>
      <c r="J16" s="62">
        <v>26.62</v>
      </c>
      <c r="K16" s="63" t="s">
        <v>213</v>
      </c>
      <c r="L16" s="9" t="str">
        <f t="shared" si="4"/>
        <v>N/A</v>
      </c>
    </row>
    <row r="17" spans="1:12" x14ac:dyDescent="0.25">
      <c r="A17" s="17" t="s">
        <v>368</v>
      </c>
      <c r="B17" s="60" t="s">
        <v>213</v>
      </c>
      <c r="C17" s="61" t="s">
        <v>213</v>
      </c>
      <c r="D17" s="64" t="str">
        <f t="shared" si="5"/>
        <v>N/A</v>
      </c>
      <c r="E17" s="61">
        <v>2.6069186870999999</v>
      </c>
      <c r="F17" s="64" t="str">
        <f t="shared" si="6"/>
        <v>N/A</v>
      </c>
      <c r="G17" s="61">
        <v>3.1990980166999998</v>
      </c>
      <c r="H17" s="64" t="str">
        <f t="shared" si="7"/>
        <v>N/A</v>
      </c>
      <c r="I17" s="62" t="s">
        <v>213</v>
      </c>
      <c r="J17" s="62">
        <v>22.72</v>
      </c>
      <c r="K17" s="63" t="s">
        <v>213</v>
      </c>
      <c r="L17" s="9" t="str">
        <f t="shared" si="4"/>
        <v>N/A</v>
      </c>
    </row>
    <row r="18" spans="1:12" x14ac:dyDescent="0.25">
      <c r="A18" s="16" t="s">
        <v>682</v>
      </c>
      <c r="B18" s="60" t="s">
        <v>213</v>
      </c>
      <c r="C18" s="61" t="s">
        <v>213</v>
      </c>
      <c r="D18" s="64" t="str">
        <f t="shared" si="5"/>
        <v>N/A</v>
      </c>
      <c r="E18" s="61">
        <v>84.354567865999996</v>
      </c>
      <c r="F18" s="64" t="str">
        <f t="shared" si="6"/>
        <v>N/A</v>
      </c>
      <c r="G18" s="61">
        <v>89.175766811000003</v>
      </c>
      <c r="H18" s="64" t="str">
        <f t="shared" si="7"/>
        <v>N/A</v>
      </c>
      <c r="I18" s="12" t="s">
        <v>213</v>
      </c>
      <c r="J18" s="12">
        <v>5.7149999999999999</v>
      </c>
      <c r="K18" s="63" t="s">
        <v>213</v>
      </c>
      <c r="L18" s="9" t="str">
        <f t="shared" si="4"/>
        <v>N/A</v>
      </c>
    </row>
    <row r="19" spans="1:12" x14ac:dyDescent="0.25">
      <c r="A19" s="16" t="s">
        <v>683</v>
      </c>
      <c r="B19" s="60" t="s">
        <v>213</v>
      </c>
      <c r="C19" s="61" t="s">
        <v>213</v>
      </c>
      <c r="D19" s="64" t="str">
        <f t="shared" si="5"/>
        <v>N/A</v>
      </c>
      <c r="E19" s="61">
        <v>50.891421630000004</v>
      </c>
      <c r="F19" s="64" t="str">
        <f t="shared" si="6"/>
        <v>N/A</v>
      </c>
      <c r="G19" s="61">
        <v>48.206777844000001</v>
      </c>
      <c r="H19" s="64" t="str">
        <f t="shared" si="7"/>
        <v>N/A</v>
      </c>
      <c r="I19" s="12" t="s">
        <v>213</v>
      </c>
      <c r="J19" s="12">
        <v>-5.28</v>
      </c>
      <c r="K19" s="63" t="s">
        <v>213</v>
      </c>
      <c r="L19" s="9" t="str">
        <f t="shared" si="4"/>
        <v>N/A</v>
      </c>
    </row>
    <row r="20" spans="1:12" ht="25" x14ac:dyDescent="0.25">
      <c r="A20" s="16" t="s">
        <v>684</v>
      </c>
      <c r="B20" s="60" t="s">
        <v>213</v>
      </c>
      <c r="C20" s="61" t="s">
        <v>213</v>
      </c>
      <c r="D20" s="64" t="str">
        <f t="shared" si="5"/>
        <v>N/A</v>
      </c>
      <c r="E20" s="61">
        <v>14.991603844</v>
      </c>
      <c r="F20" s="64" t="str">
        <f t="shared" si="6"/>
        <v>N/A</v>
      </c>
      <c r="G20" s="61">
        <v>10.197804678000001</v>
      </c>
      <c r="H20" s="64" t="str">
        <f t="shared" si="7"/>
        <v>N/A</v>
      </c>
      <c r="I20" s="12" t="s">
        <v>213</v>
      </c>
      <c r="J20" s="12">
        <v>-32</v>
      </c>
      <c r="K20" s="63" t="s">
        <v>213</v>
      </c>
      <c r="L20" s="9" t="str">
        <f t="shared" si="4"/>
        <v>N/A</v>
      </c>
    </row>
    <row r="21" spans="1:12" ht="25" x14ac:dyDescent="0.25">
      <c r="A21" s="16" t="s">
        <v>685</v>
      </c>
      <c r="B21" s="60" t="s">
        <v>213</v>
      </c>
      <c r="C21" s="61" t="s">
        <v>213</v>
      </c>
      <c r="D21" s="64" t="str">
        <f t="shared" si="5"/>
        <v>N/A</v>
      </c>
      <c r="E21" s="61">
        <v>6.7883811500000002E-2</v>
      </c>
      <c r="F21" s="64" t="str">
        <f t="shared" si="6"/>
        <v>N/A</v>
      </c>
      <c r="G21" s="61">
        <v>6.2078501100000003E-2</v>
      </c>
      <c r="H21" s="64" t="str">
        <f t="shared" si="7"/>
        <v>N/A</v>
      </c>
      <c r="I21" s="12" t="s">
        <v>213</v>
      </c>
      <c r="J21" s="12">
        <v>-8.5500000000000007</v>
      </c>
      <c r="K21" s="63" t="s">
        <v>213</v>
      </c>
      <c r="L21" s="9" t="str">
        <f t="shared" si="4"/>
        <v>N/A</v>
      </c>
    </row>
    <row r="22" spans="1:12" x14ac:dyDescent="0.25">
      <c r="A22" s="2" t="s">
        <v>1726</v>
      </c>
      <c r="B22" s="43" t="s">
        <v>217</v>
      </c>
      <c r="C22" s="1">
        <v>880</v>
      </c>
      <c r="D22" s="11" t="str">
        <f>IF($B22="N/A","N/A",IF(C22&gt;0,"No",IF(C22&lt;0,"No","Yes")))</f>
        <v>No</v>
      </c>
      <c r="E22" s="1">
        <v>1010</v>
      </c>
      <c r="F22" s="11" t="str">
        <f>IF($B22="N/A","N/A",IF(E22&gt;0,"No",IF(E22&lt;0,"No","Yes")))</f>
        <v>No</v>
      </c>
      <c r="G22" s="1">
        <v>1111</v>
      </c>
      <c r="H22" s="11" t="str">
        <f>IF($B22="N/A","N/A",IF(G22&gt;0,"No",IF(G22&lt;0,"No","Yes")))</f>
        <v>No</v>
      </c>
      <c r="I22" s="12">
        <v>14.77</v>
      </c>
      <c r="J22" s="12">
        <v>10</v>
      </c>
      <c r="K22" s="43" t="s">
        <v>213</v>
      </c>
      <c r="L22" s="9" t="str">
        <f t="shared" si="4"/>
        <v>N/A</v>
      </c>
    </row>
    <row r="23" spans="1:12" x14ac:dyDescent="0.25">
      <c r="A23" s="6" t="s">
        <v>145</v>
      </c>
      <c r="B23" s="43" t="s">
        <v>279</v>
      </c>
      <c r="C23" s="8">
        <v>0.17168879970000001</v>
      </c>
      <c r="D23" s="11" t="str">
        <f>IF($B23="N/A","N/A",IF(C23&gt;=10,"No",IF(C23&lt;0,"No","Yes")))</f>
        <v>Yes</v>
      </c>
      <c r="E23" s="8">
        <v>0.1881444763</v>
      </c>
      <c r="F23" s="11" t="str">
        <f>IF($B23="N/A","N/A",IF(E23&gt;=10,"No",IF(E23&lt;0,"No","Yes")))</f>
        <v>Yes</v>
      </c>
      <c r="G23" s="8">
        <v>0.20067143230000001</v>
      </c>
      <c r="H23" s="11" t="str">
        <f>IF($B23="N/A","N/A",IF(G23&gt;=10,"No",IF(G23&lt;0,"No","Yes")))</f>
        <v>Yes</v>
      </c>
      <c r="I23" s="12">
        <v>9.5850000000000009</v>
      </c>
      <c r="J23" s="12">
        <v>6.6580000000000004</v>
      </c>
      <c r="K23" s="43" t="s">
        <v>213</v>
      </c>
      <c r="L23" s="9" t="str">
        <f t="shared" si="4"/>
        <v>N/A</v>
      </c>
    </row>
    <row r="24" spans="1:12" x14ac:dyDescent="0.25">
      <c r="A24" s="2" t="s">
        <v>426</v>
      </c>
      <c r="B24" s="35" t="s">
        <v>213</v>
      </c>
      <c r="C24" s="13">
        <v>90.232822260000006</v>
      </c>
      <c r="D24" s="64" t="str">
        <f t="shared" ref="D24:D27" si="8">IF($B24="N/A","N/A",IF(C24&gt;10,"No",IF(C24&lt;-10,"No","Yes")))</f>
        <v>N/A</v>
      </c>
      <c r="E24" s="13">
        <v>93.514851484999994</v>
      </c>
      <c r="F24" s="11" t="str">
        <f t="shared" ref="F24:F27" si="9">IF($B24="N/A","N/A",IF(E24&gt;10,"No",IF(E24&lt;-10,"No","Yes")))</f>
        <v>N/A</v>
      </c>
      <c r="G24" s="13">
        <v>92.307692308</v>
      </c>
      <c r="H24" s="11" t="str">
        <f t="shared" ref="H24:H27" si="10">IF($B24="N/A","N/A",IF(G24&gt;10,"No",IF(G24&lt;-10,"No","Yes")))</f>
        <v>N/A</v>
      </c>
      <c r="I24" s="12">
        <v>3.637</v>
      </c>
      <c r="J24" s="12">
        <v>-1.29</v>
      </c>
      <c r="K24" s="43" t="s">
        <v>213</v>
      </c>
      <c r="L24" s="9" t="str">
        <f t="shared" si="4"/>
        <v>N/A</v>
      </c>
    </row>
    <row r="25" spans="1:12" x14ac:dyDescent="0.25">
      <c r="A25" s="2" t="s">
        <v>427</v>
      </c>
      <c r="B25" s="35" t="s">
        <v>213</v>
      </c>
      <c r="C25" s="13">
        <v>22.600795003000002</v>
      </c>
      <c r="D25" s="64" t="str">
        <f t="shared" si="8"/>
        <v>N/A</v>
      </c>
      <c r="E25" s="13">
        <v>16.782178217999999</v>
      </c>
      <c r="F25" s="11" t="str">
        <f t="shared" si="9"/>
        <v>N/A</v>
      </c>
      <c r="G25" s="13">
        <v>14.260008997</v>
      </c>
      <c r="H25" s="11" t="str">
        <f t="shared" si="10"/>
        <v>N/A</v>
      </c>
      <c r="I25" s="12">
        <v>-25.7</v>
      </c>
      <c r="J25" s="12">
        <v>-15</v>
      </c>
      <c r="K25" s="43" t="s">
        <v>213</v>
      </c>
      <c r="L25" s="9" t="str">
        <f t="shared" si="4"/>
        <v>N/A</v>
      </c>
    </row>
    <row r="26" spans="1:12" x14ac:dyDescent="0.25">
      <c r="A26" s="2" t="s">
        <v>423</v>
      </c>
      <c r="B26" s="35" t="s">
        <v>213</v>
      </c>
      <c r="C26" s="13">
        <v>0.2271436684</v>
      </c>
      <c r="D26" s="64" t="str">
        <f t="shared" si="8"/>
        <v>N/A</v>
      </c>
      <c r="E26" s="13">
        <v>0.14851485149999999</v>
      </c>
      <c r="F26" s="11" t="str">
        <f t="shared" si="9"/>
        <v>N/A</v>
      </c>
      <c r="G26" s="13">
        <v>8.9968511000000001E-2</v>
      </c>
      <c r="H26" s="11" t="str">
        <f t="shared" si="10"/>
        <v>N/A</v>
      </c>
      <c r="I26" s="12">
        <v>-34.6</v>
      </c>
      <c r="J26" s="12">
        <v>-39.4</v>
      </c>
      <c r="K26" s="43" t="s">
        <v>213</v>
      </c>
      <c r="L26" s="9" t="str">
        <f t="shared" si="4"/>
        <v>N/A</v>
      </c>
    </row>
    <row r="27" spans="1:12" x14ac:dyDescent="0.25">
      <c r="A27" s="2" t="s">
        <v>424</v>
      </c>
      <c r="B27" s="35" t="s">
        <v>213</v>
      </c>
      <c r="C27" s="13">
        <v>6.3032367973000003</v>
      </c>
      <c r="D27" s="64" t="str">
        <f t="shared" si="8"/>
        <v>N/A</v>
      </c>
      <c r="E27" s="13">
        <v>4.5544554455000004</v>
      </c>
      <c r="F27" s="11" t="str">
        <f t="shared" si="9"/>
        <v>N/A</v>
      </c>
      <c r="G27" s="13">
        <v>4.3634727844999999</v>
      </c>
      <c r="H27" s="11" t="str">
        <f t="shared" si="10"/>
        <v>N/A</v>
      </c>
      <c r="I27" s="12">
        <v>-27.7</v>
      </c>
      <c r="J27" s="12">
        <v>-4.1900000000000004</v>
      </c>
      <c r="K27" s="43" t="s">
        <v>213</v>
      </c>
      <c r="L27" s="9" t="str">
        <f t="shared" si="4"/>
        <v>N/A</v>
      </c>
    </row>
    <row r="28" spans="1:12" x14ac:dyDescent="0.25">
      <c r="A28" s="2" t="s">
        <v>955</v>
      </c>
      <c r="B28" s="35" t="s">
        <v>213</v>
      </c>
      <c r="C28" s="61">
        <v>21.413619865000001</v>
      </c>
      <c r="D28" s="64" t="str">
        <f>IF($B28="N/A","N/A",IF(C28&gt;10,"No",IF(C28&lt;-10,"No","Yes")))</f>
        <v>N/A</v>
      </c>
      <c r="E28" s="61">
        <v>21.138683901</v>
      </c>
      <c r="F28" s="64" t="str">
        <f>IF($B28="N/A","N/A",IF(E28&gt;10,"No",IF(E28&lt;-10,"No","Yes")))</f>
        <v>N/A</v>
      </c>
      <c r="G28" s="61">
        <v>20.876147903</v>
      </c>
      <c r="H28" s="64" t="str">
        <f>IF($B28="N/A","N/A",IF(G28&gt;10,"No",IF(G28&lt;-10,"No","Yes")))</f>
        <v>N/A</v>
      </c>
      <c r="I28" s="12">
        <v>-1.28</v>
      </c>
      <c r="J28" s="12">
        <v>-1.24</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99.998732563999994</v>
      </c>
      <c r="D31" s="11" t="str">
        <f>IF($B31="N/A","N/A",IF(C31&gt;=95,"Yes","No"))</f>
        <v>Yes</v>
      </c>
      <c r="E31" s="13">
        <v>99.999441155</v>
      </c>
      <c r="F31" s="11" t="str">
        <f>IF($B31="N/A","N/A",IF(E31&gt;=95,"Yes","No"))</f>
        <v>Yes</v>
      </c>
      <c r="G31" s="13">
        <v>99.998736211999997</v>
      </c>
      <c r="H31" s="11" t="str">
        <f>IF($B31="N/A","N/A",IF(G31&gt;=95,"Yes","No"))</f>
        <v>Yes</v>
      </c>
      <c r="I31" s="12">
        <v>6.9999999999999999E-4</v>
      </c>
      <c r="J31" s="12">
        <v>-1E-3</v>
      </c>
      <c r="K31" s="43" t="s">
        <v>740</v>
      </c>
      <c r="L31" s="9" t="str">
        <f t="shared" si="4"/>
        <v>Yes</v>
      </c>
    </row>
    <row r="32" spans="1:12" x14ac:dyDescent="0.25">
      <c r="A32" s="2" t="s">
        <v>23</v>
      </c>
      <c r="B32" s="35" t="s">
        <v>213</v>
      </c>
      <c r="C32" s="13">
        <v>45.833109907000001</v>
      </c>
      <c r="D32" s="11" t="str">
        <f t="shared" ref="D32:D37" si="11">IF($B32="N/A","N/A",IF(C32&gt;10,"No",IF(C32&lt;-10,"No","Yes")))</f>
        <v>N/A</v>
      </c>
      <c r="E32" s="13">
        <v>45.987912182999999</v>
      </c>
      <c r="F32" s="11" t="str">
        <f t="shared" ref="F32:F37" si="12">IF($B32="N/A","N/A",IF(E32&gt;10,"No",IF(E32&lt;-10,"No","Yes")))</f>
        <v>N/A</v>
      </c>
      <c r="G32" s="13">
        <v>46.067498901</v>
      </c>
      <c r="H32" s="11" t="str">
        <f t="shared" ref="H32:H37" si="13">IF($B32="N/A","N/A",IF(G32&gt;10,"No",IF(G32&lt;-10,"No","Yes")))</f>
        <v>N/A</v>
      </c>
      <c r="I32" s="12">
        <v>0.33779999999999999</v>
      </c>
      <c r="J32" s="12">
        <v>0.1731</v>
      </c>
      <c r="K32" s="43" t="s">
        <v>740</v>
      </c>
      <c r="L32" s="9" t="str">
        <f t="shared" si="4"/>
        <v>Yes</v>
      </c>
    </row>
    <row r="33" spans="1:12" x14ac:dyDescent="0.25">
      <c r="A33" s="2" t="s">
        <v>24</v>
      </c>
      <c r="B33" s="35" t="s">
        <v>213</v>
      </c>
      <c r="C33" s="13">
        <v>44.976713304999997</v>
      </c>
      <c r="D33" s="11" t="str">
        <f t="shared" si="11"/>
        <v>N/A</v>
      </c>
      <c r="E33" s="13">
        <v>44.658513118000002</v>
      </c>
      <c r="F33" s="11" t="str">
        <f t="shared" si="12"/>
        <v>N/A</v>
      </c>
      <c r="G33" s="13">
        <v>44.474855589999997</v>
      </c>
      <c r="H33" s="11" t="str">
        <f t="shared" si="13"/>
        <v>N/A</v>
      </c>
      <c r="I33" s="12">
        <v>-0.70699999999999996</v>
      </c>
      <c r="J33" s="12">
        <v>-0.41099999999999998</v>
      </c>
      <c r="K33" s="43" t="s">
        <v>740</v>
      </c>
      <c r="L33" s="9" t="str">
        <f t="shared" si="4"/>
        <v>Yes</v>
      </c>
    </row>
    <row r="34" spans="1:12" x14ac:dyDescent="0.25">
      <c r="A34" s="2" t="s">
        <v>25</v>
      </c>
      <c r="B34" s="35" t="s">
        <v>213</v>
      </c>
      <c r="C34" s="13">
        <v>0.29082776230000001</v>
      </c>
      <c r="D34" s="11" t="str">
        <f t="shared" si="11"/>
        <v>N/A</v>
      </c>
      <c r="E34" s="13">
        <v>0.2971192473</v>
      </c>
      <c r="F34" s="11" t="str">
        <f t="shared" si="12"/>
        <v>N/A</v>
      </c>
      <c r="G34" s="13">
        <v>0.3070101401</v>
      </c>
      <c r="H34" s="11" t="str">
        <f t="shared" si="13"/>
        <v>N/A</v>
      </c>
      <c r="I34" s="12">
        <v>2.1629999999999998</v>
      </c>
      <c r="J34" s="12">
        <v>3.3290000000000002</v>
      </c>
      <c r="K34" s="43" t="s">
        <v>740</v>
      </c>
      <c r="L34" s="9" t="str">
        <f t="shared" si="4"/>
        <v>Yes</v>
      </c>
    </row>
    <row r="35" spans="1:12" x14ac:dyDescent="0.25">
      <c r="A35" s="2" t="s">
        <v>26</v>
      </c>
      <c r="B35" s="43" t="s">
        <v>213</v>
      </c>
      <c r="C35" s="13">
        <v>0.62991557899999995</v>
      </c>
      <c r="D35" s="11" t="str">
        <f t="shared" si="11"/>
        <v>N/A</v>
      </c>
      <c r="E35" s="13">
        <v>0.63298507979999996</v>
      </c>
      <c r="F35" s="11" t="str">
        <f t="shared" si="12"/>
        <v>N/A</v>
      </c>
      <c r="G35" s="13">
        <v>0.65103120560000005</v>
      </c>
      <c r="H35" s="11" t="str">
        <f t="shared" si="13"/>
        <v>N/A</v>
      </c>
      <c r="I35" s="12">
        <v>0.48730000000000001</v>
      </c>
      <c r="J35" s="12">
        <v>2.851</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8.2694334465000008</v>
      </c>
      <c r="D38" s="11" t="str">
        <f>IF($B38="N/A","N/A",IF(C38&gt;=5,"No",IF(C38&lt;0,"No","Yes")))</f>
        <v>No</v>
      </c>
      <c r="E38" s="13">
        <v>8.4234703714000005</v>
      </c>
      <c r="F38" s="11" t="str">
        <f>IF($B38="N/A","N/A",IF(E38&gt;=5,"No",IF(E38&lt;0,"No","Yes")))</f>
        <v>No</v>
      </c>
      <c r="G38" s="13">
        <v>8.4996041636000008</v>
      </c>
      <c r="H38" s="11" t="str">
        <f>IF($B38="N/A","N/A",IF(G38&gt;=5,"No",IF(G38&lt;0,"No","Yes")))</f>
        <v>No</v>
      </c>
      <c r="I38" s="12">
        <v>1.863</v>
      </c>
      <c r="J38" s="12">
        <v>0.90380000000000005</v>
      </c>
      <c r="K38" s="43" t="s">
        <v>740</v>
      </c>
      <c r="L38" s="9" t="str">
        <f t="shared" si="4"/>
        <v>Yes</v>
      </c>
    </row>
    <row r="39" spans="1:12" x14ac:dyDescent="0.25">
      <c r="A39" s="2" t="s">
        <v>63</v>
      </c>
      <c r="B39" s="43" t="s">
        <v>213</v>
      </c>
      <c r="C39" s="13">
        <v>5.2453316927999998</v>
      </c>
      <c r="D39" s="11" t="str">
        <f>IF($B39="N/A","N/A",IF(C39&gt;10,"No",IF(C39&lt;-10,"No","Yes")))</f>
        <v>N/A</v>
      </c>
      <c r="E39" s="13">
        <v>5.2886294606000002</v>
      </c>
      <c r="F39" s="11" t="str">
        <f>IF($B39="N/A","N/A",IF(E39&gt;10,"No",IF(E39&lt;-10,"No","Yes")))</f>
        <v>N/A</v>
      </c>
      <c r="G39" s="13">
        <v>5.1999447543999997</v>
      </c>
      <c r="H39" s="11" t="str">
        <f>IF($B39="N/A","N/A",IF(G39&gt;10,"No",IF(G39&lt;-10,"No","Yes")))</f>
        <v>N/A</v>
      </c>
      <c r="I39" s="12">
        <v>0.82550000000000001</v>
      </c>
      <c r="J39" s="12">
        <v>-1.68</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3.6477776489</v>
      </c>
      <c r="D41" s="11" t="str">
        <f>IF($B41="N/A","N/A",IF(C41&gt;8,"No",IF(C41&lt;2,"No","Yes")))</f>
        <v>Yes</v>
      </c>
      <c r="E41" s="8">
        <v>3.5466165196000001</v>
      </c>
      <c r="F41" s="11" t="str">
        <f>IF($B41="N/A","N/A",IF(E41&gt;8,"No",IF(E41&lt;2,"No","Yes")))</f>
        <v>Yes</v>
      </c>
      <c r="G41" s="8">
        <v>3.4105116444000001</v>
      </c>
      <c r="H41" s="11" t="str">
        <f>IF($B41="N/A","N/A",IF(G41&gt;8,"No",IF(G41&lt;2,"No","Yes")))</f>
        <v>Yes</v>
      </c>
      <c r="I41" s="12">
        <v>-2.77</v>
      </c>
      <c r="J41" s="12">
        <v>-3.84</v>
      </c>
      <c r="K41" s="43" t="s">
        <v>740</v>
      </c>
      <c r="L41" s="9" t="str">
        <f t="shared" si="4"/>
        <v>Yes</v>
      </c>
    </row>
    <row r="42" spans="1:12" x14ac:dyDescent="0.25">
      <c r="A42" s="3" t="s">
        <v>170</v>
      </c>
      <c r="B42" s="35" t="s">
        <v>213</v>
      </c>
      <c r="C42" s="8">
        <v>18.111852182</v>
      </c>
      <c r="D42" s="11" t="str">
        <f t="shared" ref="D42:D49" si="14">IF($B42="N/A","N/A",IF(C42&gt;10,"No",IF(C42&lt;-10,"No","Yes")))</f>
        <v>N/A</v>
      </c>
      <c r="E42" s="8">
        <v>17.899990965000001</v>
      </c>
      <c r="F42" s="11" t="str">
        <f t="shared" ref="F42:F49" si="15">IF($B42="N/A","N/A",IF(E42&gt;10,"No",IF(E42&lt;-10,"No","Yes")))</f>
        <v>N/A</v>
      </c>
      <c r="G42" s="8">
        <v>17.393239276999999</v>
      </c>
      <c r="H42" s="11" t="str">
        <f t="shared" ref="H42:H49" si="16">IF($B42="N/A","N/A",IF(G42&gt;10,"No",IF(G42&lt;-10,"No","Yes")))</f>
        <v>N/A</v>
      </c>
      <c r="I42" s="12">
        <v>-1.17</v>
      </c>
      <c r="J42" s="12">
        <v>-2.83</v>
      </c>
      <c r="K42" s="43" t="s">
        <v>740</v>
      </c>
      <c r="L42" s="9" t="str">
        <f>IF(J42="Div by 0", "N/A", IF(OR(J42="N/A",K42="N/A"),"N/A", IF(J42&gt;VALUE(MID(K42,1,2)), "No", IF(J42&lt;-1*VALUE(MID(K42,1,2)), "No", "Yes"))))</f>
        <v>Yes</v>
      </c>
    </row>
    <row r="43" spans="1:12" x14ac:dyDescent="0.25">
      <c r="A43" s="3" t="s">
        <v>171</v>
      </c>
      <c r="B43" s="35" t="s">
        <v>213</v>
      </c>
      <c r="C43" s="8">
        <v>31.141969380999999</v>
      </c>
      <c r="D43" s="11" t="str">
        <f t="shared" si="14"/>
        <v>N/A</v>
      </c>
      <c r="E43" s="8">
        <v>31.483183888999999</v>
      </c>
      <c r="F43" s="11" t="str">
        <f t="shared" si="15"/>
        <v>N/A</v>
      </c>
      <c r="G43" s="8">
        <v>31.741743178</v>
      </c>
      <c r="H43" s="11" t="str">
        <f t="shared" si="16"/>
        <v>N/A</v>
      </c>
      <c r="I43" s="12">
        <v>1.0960000000000001</v>
      </c>
      <c r="J43" s="12">
        <v>0.82130000000000003</v>
      </c>
      <c r="K43" s="43" t="s">
        <v>740</v>
      </c>
      <c r="L43" s="9" t="str">
        <f>IF(J43="Div by 0", "N/A", IF(OR(J43="N/A",K43="N/A"),"N/A", IF(J43&gt;VALUE(MID(K43,1,2)), "No", IF(J43&lt;-1*VALUE(MID(K43,1,2)), "No", "Yes"))))</f>
        <v>Yes</v>
      </c>
    </row>
    <row r="44" spans="1:12" x14ac:dyDescent="0.25">
      <c r="A44" s="3" t="s">
        <v>172</v>
      </c>
      <c r="B44" s="35" t="s">
        <v>213</v>
      </c>
      <c r="C44" s="8">
        <v>3.4588322237</v>
      </c>
      <c r="D44" s="11" t="str">
        <f t="shared" si="14"/>
        <v>N/A</v>
      </c>
      <c r="E44" s="8">
        <v>3.3728157311000002</v>
      </c>
      <c r="F44" s="11" t="str">
        <f t="shared" si="15"/>
        <v>N/A</v>
      </c>
      <c r="G44" s="8">
        <v>3.3135610738999999</v>
      </c>
      <c r="H44" s="11" t="str">
        <f t="shared" si="16"/>
        <v>N/A</v>
      </c>
      <c r="I44" s="12">
        <v>-2.4900000000000002</v>
      </c>
      <c r="J44" s="12">
        <v>-1.76</v>
      </c>
      <c r="K44" s="43" t="s">
        <v>740</v>
      </c>
      <c r="L44" s="9" t="str">
        <f t="shared" ref="L44:L53" si="17">IF(J44="Div by 0", "N/A", IF(OR(J44="N/A",K44="N/A"),"N/A", IF(J44&gt;VALUE(MID(K44,1,2)), "No", IF(J44&lt;-1*VALUE(MID(K44,1,2)), "No", "Yes"))))</f>
        <v>Yes</v>
      </c>
    </row>
    <row r="45" spans="1:12" x14ac:dyDescent="0.25">
      <c r="A45" s="3" t="s">
        <v>173</v>
      </c>
      <c r="B45" s="35" t="s">
        <v>213</v>
      </c>
      <c r="C45" s="8">
        <v>20.956660521</v>
      </c>
      <c r="D45" s="11" t="str">
        <f t="shared" si="14"/>
        <v>N/A</v>
      </c>
      <c r="E45" s="8">
        <v>21.144365491999999</v>
      </c>
      <c r="F45" s="11" t="str">
        <f t="shared" si="15"/>
        <v>N/A</v>
      </c>
      <c r="G45" s="8">
        <v>21.638302155000002</v>
      </c>
      <c r="H45" s="11" t="str">
        <f t="shared" si="16"/>
        <v>N/A</v>
      </c>
      <c r="I45" s="12">
        <v>0.89570000000000005</v>
      </c>
      <c r="J45" s="12">
        <v>2.3359999999999999</v>
      </c>
      <c r="K45" s="43" t="s">
        <v>740</v>
      </c>
      <c r="L45" s="9" t="str">
        <f t="shared" si="17"/>
        <v>Yes</v>
      </c>
    </row>
    <row r="46" spans="1:12" x14ac:dyDescent="0.25">
      <c r="A46" s="3" t="s">
        <v>174</v>
      </c>
      <c r="B46" s="35" t="s">
        <v>213</v>
      </c>
      <c r="C46" s="8">
        <v>11.224898678000001</v>
      </c>
      <c r="D46" s="11" t="str">
        <f t="shared" si="14"/>
        <v>N/A</v>
      </c>
      <c r="E46" s="8">
        <v>11.505966136</v>
      </c>
      <c r="F46" s="11" t="str">
        <f t="shared" si="15"/>
        <v>N/A</v>
      </c>
      <c r="G46" s="8">
        <v>11.748441252999999</v>
      </c>
      <c r="H46" s="11" t="str">
        <f t="shared" si="16"/>
        <v>N/A</v>
      </c>
      <c r="I46" s="12">
        <v>2.504</v>
      </c>
      <c r="J46" s="12">
        <v>2.1070000000000002</v>
      </c>
      <c r="K46" s="43" t="s">
        <v>740</v>
      </c>
      <c r="L46" s="9" t="str">
        <f t="shared" si="17"/>
        <v>Yes</v>
      </c>
    </row>
    <row r="47" spans="1:12" x14ac:dyDescent="0.25">
      <c r="A47" s="3" t="s">
        <v>175</v>
      </c>
      <c r="B47" s="35" t="s">
        <v>213</v>
      </c>
      <c r="C47" s="8">
        <v>5.0390321470000004</v>
      </c>
      <c r="D47" s="11" t="str">
        <f t="shared" si="14"/>
        <v>N/A</v>
      </c>
      <c r="E47" s="8">
        <v>4.9806127363000003</v>
      </c>
      <c r="F47" s="11" t="str">
        <f t="shared" si="15"/>
        <v>N/A</v>
      </c>
      <c r="G47" s="8">
        <v>4.9868159861999999</v>
      </c>
      <c r="H47" s="11" t="str">
        <f t="shared" si="16"/>
        <v>N/A</v>
      </c>
      <c r="I47" s="12">
        <v>-1.1599999999999999</v>
      </c>
      <c r="J47" s="12">
        <v>0.1245</v>
      </c>
      <c r="K47" s="43" t="s">
        <v>740</v>
      </c>
      <c r="L47" s="9" t="str">
        <f t="shared" si="17"/>
        <v>Yes</v>
      </c>
    </row>
    <row r="48" spans="1:12" x14ac:dyDescent="0.25">
      <c r="A48" s="3" t="s">
        <v>176</v>
      </c>
      <c r="B48" s="35" t="s">
        <v>213</v>
      </c>
      <c r="C48" s="8">
        <v>4.0438025803000004</v>
      </c>
      <c r="D48" s="11" t="str">
        <f t="shared" si="14"/>
        <v>N/A</v>
      </c>
      <c r="E48" s="8">
        <v>3.8300440649</v>
      </c>
      <c r="F48" s="11" t="str">
        <f t="shared" si="15"/>
        <v>N/A</v>
      </c>
      <c r="G48" s="8">
        <v>3.6326674677000002</v>
      </c>
      <c r="H48" s="11" t="str">
        <f t="shared" si="16"/>
        <v>N/A</v>
      </c>
      <c r="I48" s="12">
        <v>-5.29</v>
      </c>
      <c r="J48" s="12">
        <v>-5.15</v>
      </c>
      <c r="K48" s="43" t="s">
        <v>740</v>
      </c>
      <c r="L48" s="9" t="str">
        <f t="shared" si="17"/>
        <v>Yes</v>
      </c>
    </row>
    <row r="49" spans="1:12" x14ac:dyDescent="0.25">
      <c r="A49" s="3" t="s">
        <v>957</v>
      </c>
      <c r="B49" s="35" t="s">
        <v>213</v>
      </c>
      <c r="C49" s="8">
        <v>2.3751746379999998</v>
      </c>
      <c r="D49" s="11" t="str">
        <f t="shared" si="14"/>
        <v>N/A</v>
      </c>
      <c r="E49" s="8">
        <v>2.2364044659000002</v>
      </c>
      <c r="F49" s="11" t="str">
        <f t="shared" si="15"/>
        <v>N/A</v>
      </c>
      <c r="G49" s="8">
        <v>2.1347179632</v>
      </c>
      <c r="H49" s="11" t="str">
        <f t="shared" si="16"/>
        <v>N/A</v>
      </c>
      <c r="I49" s="12">
        <v>-5.84</v>
      </c>
      <c r="J49" s="12">
        <v>-4.55</v>
      </c>
      <c r="K49" s="43" t="s">
        <v>740</v>
      </c>
      <c r="L49" s="9" t="str">
        <f t="shared" si="17"/>
        <v>Yes</v>
      </c>
    </row>
    <row r="50" spans="1:12" x14ac:dyDescent="0.25">
      <c r="A50" s="2" t="s">
        <v>208</v>
      </c>
      <c r="B50" s="35" t="s">
        <v>213</v>
      </c>
      <c r="C50" s="36">
        <v>540240</v>
      </c>
      <c r="D50" s="9" t="str">
        <f t="shared" ref="D50:D53" si="18">IF($B50="N/A","N/A",IF(C50&lt;0,"No","Yes"))</f>
        <v>N/A</v>
      </c>
      <c r="E50" s="36">
        <v>565720</v>
      </c>
      <c r="F50" s="9" t="str">
        <f t="shared" ref="F50:F53" si="19">IF($B50="N/A","N/A",IF(E50&lt;0,"No","Yes"))</f>
        <v>N/A</v>
      </c>
      <c r="G50" s="36">
        <v>579340</v>
      </c>
      <c r="H50" s="9" t="str">
        <f t="shared" ref="H50:H53" si="20">IF($B50="N/A","N/A",IF(G50&lt;0,"No","Yes"))</f>
        <v>N/A</v>
      </c>
      <c r="I50" s="12">
        <v>4.7160000000000002</v>
      </c>
      <c r="J50" s="12">
        <v>2.4079999999999999</v>
      </c>
      <c r="K50" s="43" t="s">
        <v>740</v>
      </c>
      <c r="L50" s="9" t="str">
        <f t="shared" si="17"/>
        <v>Yes</v>
      </c>
    </row>
    <row r="51" spans="1:12" x14ac:dyDescent="0.25">
      <c r="A51" s="2" t="s">
        <v>209</v>
      </c>
      <c r="B51" s="35" t="s">
        <v>213</v>
      </c>
      <c r="C51" s="36">
        <v>35355</v>
      </c>
      <c r="D51" s="9" t="str">
        <f t="shared" si="18"/>
        <v>N/A</v>
      </c>
      <c r="E51" s="36">
        <v>36086</v>
      </c>
      <c r="F51" s="9" t="str">
        <f t="shared" si="19"/>
        <v>N/A</v>
      </c>
      <c r="G51" s="36">
        <v>36585</v>
      </c>
      <c r="H51" s="9" t="str">
        <f t="shared" si="20"/>
        <v>N/A</v>
      </c>
      <c r="I51" s="12">
        <v>2.0680000000000001</v>
      </c>
      <c r="J51" s="12">
        <v>1.383</v>
      </c>
      <c r="K51" s="43" t="s">
        <v>740</v>
      </c>
      <c r="L51" s="9" t="str">
        <f t="shared" si="17"/>
        <v>Yes</v>
      </c>
    </row>
    <row r="52" spans="1:12" x14ac:dyDescent="0.25">
      <c r="A52" s="2" t="s">
        <v>210</v>
      </c>
      <c r="B52" s="35" t="s">
        <v>213</v>
      </c>
      <c r="C52" s="36">
        <v>325355</v>
      </c>
      <c r="D52" s="9" t="str">
        <f t="shared" si="18"/>
        <v>N/A</v>
      </c>
      <c r="E52" s="36">
        <v>345683</v>
      </c>
      <c r="F52" s="9" t="str">
        <f t="shared" si="19"/>
        <v>N/A</v>
      </c>
      <c r="G52" s="36">
        <v>364963</v>
      </c>
      <c r="H52" s="9" t="str">
        <f t="shared" si="20"/>
        <v>N/A</v>
      </c>
      <c r="I52" s="12">
        <v>6.2480000000000002</v>
      </c>
      <c r="J52" s="12">
        <v>5.577</v>
      </c>
      <c r="K52" s="43" t="s">
        <v>740</v>
      </c>
      <c r="L52" s="9" t="str">
        <f t="shared" si="17"/>
        <v>Yes</v>
      </c>
    </row>
    <row r="53" spans="1:12" x14ac:dyDescent="0.25">
      <c r="A53" s="2" t="s">
        <v>958</v>
      </c>
      <c r="B53" s="35" t="s">
        <v>213</v>
      </c>
      <c r="C53" s="36">
        <v>97267</v>
      </c>
      <c r="D53" s="9" t="str">
        <f t="shared" si="18"/>
        <v>N/A</v>
      </c>
      <c r="E53" s="36">
        <v>98777</v>
      </c>
      <c r="F53" s="9" t="str">
        <f t="shared" si="19"/>
        <v>N/A</v>
      </c>
      <c r="G53" s="36">
        <v>99810</v>
      </c>
      <c r="H53" s="9" t="str">
        <f t="shared" si="20"/>
        <v>N/A</v>
      </c>
      <c r="I53" s="12">
        <v>1.552</v>
      </c>
      <c r="J53" s="12">
        <v>1.046</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99.467092004999998</v>
      </c>
      <c r="D55" s="11" t="str">
        <f>IF($B55="N/A","N/A",IF(C55&gt;10,"No",IF(C55&lt;-10,"No","Yes")))</f>
        <v>N/A</v>
      </c>
      <c r="E55" s="8">
        <v>99.455964413000004</v>
      </c>
      <c r="F55" s="11" t="str">
        <f>IF($B55="N/A","N/A",IF(E55&gt;10,"No",IF(E55&lt;-10,"No","Yes")))</f>
        <v>N/A</v>
      </c>
      <c r="G55" s="8">
        <v>99.467764837999994</v>
      </c>
      <c r="H55" s="11" t="str">
        <f>IF($B55="N/A","N/A",IF(G55&gt;10,"No",IF(G55&lt;-10,"No","Yes")))</f>
        <v>N/A</v>
      </c>
      <c r="I55" s="12">
        <v>-1.0999999999999999E-2</v>
      </c>
      <c r="J55" s="12">
        <v>1.1900000000000001E-2</v>
      </c>
      <c r="K55" s="35" t="s">
        <v>213</v>
      </c>
      <c r="L55" s="9" t="str">
        <f t="shared" si="4"/>
        <v>N/A</v>
      </c>
    </row>
    <row r="56" spans="1:12" x14ac:dyDescent="0.25">
      <c r="A56" s="2" t="s">
        <v>177</v>
      </c>
      <c r="B56" s="35" t="s">
        <v>213</v>
      </c>
      <c r="C56" s="8">
        <v>61.060570755999997</v>
      </c>
      <c r="D56" s="11" t="str">
        <f t="shared" ref="D56:D57" si="21">IF($B56="N/A","N/A",IF(C56&gt;10,"No",IF(C56&lt;-10,"No","Yes")))</f>
        <v>N/A</v>
      </c>
      <c r="E56" s="8">
        <v>60.883552539999997</v>
      </c>
      <c r="F56" s="11" t="str">
        <f t="shared" ref="F56:F57" si="22">IF($B56="N/A","N/A",IF(E56&gt;10,"No",IF(E56&lt;-10,"No","Yes")))</f>
        <v>N/A</v>
      </c>
      <c r="G56" s="8">
        <v>61.075338897999998</v>
      </c>
      <c r="H56" s="11" t="str">
        <f t="shared" ref="H56:H57" si="23">IF($B56="N/A","N/A",IF(G56&gt;10,"No",IF(G56&lt;-10,"No","Yes")))</f>
        <v>N/A</v>
      </c>
      <c r="I56" s="12">
        <v>-0.28999999999999998</v>
      </c>
      <c r="J56" s="12">
        <v>0.315</v>
      </c>
      <c r="K56" s="43" t="s">
        <v>740</v>
      </c>
      <c r="L56" s="9" t="str">
        <f>IF(J56="Div by 0", "N/A", IF(OR(J56="N/A",K56="N/A"),"N/A", IF(J56&gt;VALUE(MID(K56,1,2)), "No", IF(J56&lt;-1*VALUE(MID(K56,1,2)), "No", "Yes"))))</f>
        <v>Yes</v>
      </c>
    </row>
    <row r="57" spans="1:12" x14ac:dyDescent="0.25">
      <c r="A57" s="6" t="s">
        <v>178</v>
      </c>
      <c r="B57" s="35" t="s">
        <v>213</v>
      </c>
      <c r="C57" s="8">
        <v>38.406521249999997</v>
      </c>
      <c r="D57" s="11" t="str">
        <f t="shared" si="21"/>
        <v>N/A</v>
      </c>
      <c r="E57" s="8">
        <v>38.572411872000004</v>
      </c>
      <c r="F57" s="11" t="str">
        <f t="shared" si="22"/>
        <v>N/A</v>
      </c>
      <c r="G57" s="8">
        <v>38.392425940000003</v>
      </c>
      <c r="H57" s="11" t="str">
        <f t="shared" si="23"/>
        <v>N/A</v>
      </c>
      <c r="I57" s="12">
        <v>0.43190000000000001</v>
      </c>
      <c r="J57" s="12">
        <v>-0.46700000000000003</v>
      </c>
      <c r="K57" s="43" t="s">
        <v>740</v>
      </c>
      <c r="L57" s="9" t="str">
        <f>IF(J57="Div by 0", "N/A", IF(OR(J57="N/A",K57="N/A"),"N/A", IF(J57&gt;VALUE(MID(K57,1,2)), "No", IF(J57&lt;-1*VALUE(MID(K57,1,2)), "No", "Yes"))))</f>
        <v>Yes</v>
      </c>
    </row>
    <row r="58" spans="1:12" x14ac:dyDescent="0.25">
      <c r="A58" s="7" t="s">
        <v>686</v>
      </c>
      <c r="B58" s="35" t="s">
        <v>282</v>
      </c>
      <c r="C58" s="8">
        <v>64.452911349000004</v>
      </c>
      <c r="D58" s="11" t="str">
        <f>IF($B58="N/A","N/A",IF(C58&gt;70,"No",IF(C58&lt;40,"No","Yes")))</f>
        <v>Yes</v>
      </c>
      <c r="E58" s="8">
        <v>68.717907163000007</v>
      </c>
      <c r="F58" s="11" t="str">
        <f>IF($B58="N/A","N/A",IF(E58&gt;70,"No",IF(E58&lt;40,"No","Yes")))</f>
        <v>Yes</v>
      </c>
      <c r="G58" s="8">
        <v>66.317349729</v>
      </c>
      <c r="H58" s="11" t="str">
        <f>IF($B58="N/A","N/A",IF(G58&gt;70,"No",IF(G58&lt;40,"No","Yes")))</f>
        <v>Yes</v>
      </c>
      <c r="I58" s="12">
        <v>6.617</v>
      </c>
      <c r="J58" s="12">
        <v>-3.49</v>
      </c>
      <c r="K58" s="43" t="s">
        <v>740</v>
      </c>
      <c r="L58" s="9" t="str">
        <f t="shared" si="4"/>
        <v>Yes</v>
      </c>
    </row>
    <row r="59" spans="1:12" x14ac:dyDescent="0.25">
      <c r="A59" s="2" t="s">
        <v>687</v>
      </c>
      <c r="B59" s="35" t="s">
        <v>213</v>
      </c>
      <c r="C59" s="8">
        <v>78.601703762</v>
      </c>
      <c r="D59" s="11" t="str">
        <f>IF($B59="N/A","N/A",IF(C59&gt;10,"No",IF(C59&lt;-10,"No","Yes")))</f>
        <v>N/A</v>
      </c>
      <c r="E59" s="8">
        <v>79.234264128000007</v>
      </c>
      <c r="F59" s="11" t="str">
        <f>IF($B59="N/A","N/A",IF(E59&gt;10,"No",IF(E59&lt;-10,"No","Yes")))</f>
        <v>N/A</v>
      </c>
      <c r="G59" s="8">
        <v>80.790669493999999</v>
      </c>
      <c r="H59" s="11" t="str">
        <f>IF($B59="N/A","N/A",IF(G59&gt;10,"No",IF(G59&lt;-10,"No","Yes")))</f>
        <v>N/A</v>
      </c>
      <c r="I59" s="12">
        <v>0.80479999999999996</v>
      </c>
      <c r="J59" s="12">
        <v>1.964</v>
      </c>
      <c r="K59" s="35" t="s">
        <v>213</v>
      </c>
      <c r="L59" s="9" t="str">
        <f t="shared" si="4"/>
        <v>N/A</v>
      </c>
    </row>
    <row r="60" spans="1:12" x14ac:dyDescent="0.25">
      <c r="A60" s="2" t="s">
        <v>688</v>
      </c>
      <c r="B60" s="35" t="s">
        <v>213</v>
      </c>
      <c r="C60" s="8">
        <v>80.122257027000003</v>
      </c>
      <c r="D60" s="11" t="str">
        <f t="shared" ref="D60:D66" si="24">IF($B60="N/A","N/A",IF(C60&gt;10,"No",IF(C60&lt;-10,"No","Yes")))</f>
        <v>N/A</v>
      </c>
      <c r="E60" s="8">
        <v>80.312896819000002</v>
      </c>
      <c r="F60" s="11" t="str">
        <f t="shared" ref="F60:F66" si="25">IF($B60="N/A","N/A",IF(E60&gt;10,"No",IF(E60&lt;-10,"No","Yes")))</f>
        <v>N/A</v>
      </c>
      <c r="G60" s="8">
        <v>81.454603262999996</v>
      </c>
      <c r="H60" s="11" t="str">
        <f t="shared" ref="H60:H66" si="26">IF($B60="N/A","N/A",IF(G60&gt;10,"No",IF(G60&lt;-10,"No","Yes")))</f>
        <v>N/A</v>
      </c>
      <c r="I60" s="12">
        <v>0.2379</v>
      </c>
      <c r="J60" s="12">
        <v>1.4219999999999999</v>
      </c>
      <c r="K60" s="35" t="s">
        <v>213</v>
      </c>
      <c r="L60" s="9" t="str">
        <f t="shared" si="4"/>
        <v>N/A</v>
      </c>
    </row>
    <row r="61" spans="1:12" x14ac:dyDescent="0.25">
      <c r="A61" s="2" t="s">
        <v>1747</v>
      </c>
      <c r="B61" s="35" t="s">
        <v>213</v>
      </c>
      <c r="C61" s="8">
        <v>60.608708782000001</v>
      </c>
      <c r="D61" s="11" t="str">
        <f t="shared" si="24"/>
        <v>N/A</v>
      </c>
      <c r="E61" s="8">
        <v>66.480056989999994</v>
      </c>
      <c r="F61" s="11" t="str">
        <f t="shared" si="25"/>
        <v>N/A</v>
      </c>
      <c r="G61" s="8">
        <v>62.938616097000001</v>
      </c>
      <c r="H61" s="11" t="str">
        <f t="shared" si="26"/>
        <v>N/A</v>
      </c>
      <c r="I61" s="12">
        <v>9.6869999999999994</v>
      </c>
      <c r="J61" s="12">
        <v>-5.33</v>
      </c>
      <c r="K61" s="35" t="s">
        <v>213</v>
      </c>
      <c r="L61" s="9" t="str">
        <f t="shared" si="4"/>
        <v>N/A</v>
      </c>
    </row>
    <row r="62" spans="1:12" x14ac:dyDescent="0.25">
      <c r="A62" s="2" t="s">
        <v>689</v>
      </c>
      <c r="B62" s="35" t="s">
        <v>213</v>
      </c>
      <c r="C62" s="8">
        <v>45.886764245999998</v>
      </c>
      <c r="D62" s="11" t="str">
        <f t="shared" si="24"/>
        <v>N/A</v>
      </c>
      <c r="E62" s="8">
        <v>53.583941187000001</v>
      </c>
      <c r="F62" s="11" t="str">
        <f t="shared" si="25"/>
        <v>N/A</v>
      </c>
      <c r="G62" s="8">
        <v>48.561418920999998</v>
      </c>
      <c r="H62" s="11" t="str">
        <f t="shared" si="26"/>
        <v>N/A</v>
      </c>
      <c r="I62" s="12">
        <v>16.77</v>
      </c>
      <c r="J62" s="12">
        <v>-9.3699999999999992</v>
      </c>
      <c r="K62" s="35" t="s">
        <v>213</v>
      </c>
      <c r="L62" s="9" t="str">
        <f t="shared" si="4"/>
        <v>N/A</v>
      </c>
    </row>
    <row r="63" spans="1:12" x14ac:dyDescent="0.25">
      <c r="A63" s="2" t="s">
        <v>179</v>
      </c>
      <c r="B63" s="60" t="s">
        <v>217</v>
      </c>
      <c r="C63" s="36">
        <v>0</v>
      </c>
      <c r="D63" s="11" t="str">
        <f>IF(OR($B63="N/A",$C63="N/A"),"N/A",IF(C63&gt;0,"No",IF(C63&lt;0,"No","Yes")))</f>
        <v>Yes</v>
      </c>
      <c r="E63" s="36">
        <v>73</v>
      </c>
      <c r="F63" s="11" t="str">
        <f>IF(OR($B63="N/A",$E63="N/A"),"N/A",IF(E63&gt;0,"No",IF(E63&lt;0,"No","Yes")))</f>
        <v>No</v>
      </c>
      <c r="G63" s="36">
        <v>105</v>
      </c>
      <c r="H63" s="11" t="str">
        <f>IF($B63="N/A","N/A",IF(G63&gt;0,"No",IF(G63&lt;0,"No","Yes")))</f>
        <v>No</v>
      </c>
      <c r="I63" s="12" t="s">
        <v>1746</v>
      </c>
      <c r="J63" s="12">
        <v>43.84</v>
      </c>
      <c r="K63" s="35" t="s">
        <v>213</v>
      </c>
      <c r="L63" s="9" t="str">
        <f>IF(J63="Div by 0", "N/A", IF(K63="N/A","N/A", IF(J63&gt;VALUE(MID(K63,1,2)), "No", IF(J63&lt;-1*VALUE(MID(K63,1,2)), "No", "Yes"))))</f>
        <v>N/A</v>
      </c>
    </row>
    <row r="64" spans="1:12" x14ac:dyDescent="0.25">
      <c r="A64" s="3" t="s">
        <v>146</v>
      </c>
      <c r="B64" s="35" t="s">
        <v>213</v>
      </c>
      <c r="C64" s="8">
        <v>0.89422468519999998</v>
      </c>
      <c r="D64" s="11" t="str">
        <f t="shared" si="24"/>
        <v>N/A</v>
      </c>
      <c r="E64" s="8">
        <v>0.79812377109999999</v>
      </c>
      <c r="F64" s="11" t="str">
        <f t="shared" si="25"/>
        <v>N/A</v>
      </c>
      <c r="G64" s="8">
        <v>0.81658739410000003</v>
      </c>
      <c r="H64" s="11" t="str">
        <f t="shared" si="26"/>
        <v>N/A</v>
      </c>
      <c r="I64" s="12">
        <v>-10.7</v>
      </c>
      <c r="J64" s="12">
        <v>2.3130000000000002</v>
      </c>
      <c r="K64" s="35" t="s">
        <v>213</v>
      </c>
      <c r="L64" s="9" t="str">
        <f t="shared" si="4"/>
        <v>N/A</v>
      </c>
    </row>
    <row r="65" spans="1:12" x14ac:dyDescent="0.25">
      <c r="A65" s="3" t="s">
        <v>147</v>
      </c>
      <c r="B65" s="35" t="s">
        <v>213</v>
      </c>
      <c r="C65" s="8">
        <v>1.400809014</v>
      </c>
      <c r="D65" s="11" t="str">
        <f t="shared" si="24"/>
        <v>N/A</v>
      </c>
      <c r="E65" s="8">
        <v>1.3497037655999999</v>
      </c>
      <c r="F65" s="11" t="str">
        <f t="shared" si="25"/>
        <v>N/A</v>
      </c>
      <c r="G65" s="8">
        <v>1.3386219839</v>
      </c>
      <c r="H65" s="11" t="str">
        <f t="shared" si="26"/>
        <v>N/A</v>
      </c>
      <c r="I65" s="12">
        <v>-3.65</v>
      </c>
      <c r="J65" s="12">
        <v>-0.82099999999999995</v>
      </c>
      <c r="K65" s="35" t="s">
        <v>213</v>
      </c>
      <c r="L65" s="9" t="str">
        <f t="shared" si="4"/>
        <v>N/A</v>
      </c>
    </row>
    <row r="66" spans="1:12" x14ac:dyDescent="0.25">
      <c r="A66" s="3" t="s">
        <v>148</v>
      </c>
      <c r="B66" s="35" t="s">
        <v>213</v>
      </c>
      <c r="C66" s="8">
        <v>1.4977191030999999</v>
      </c>
      <c r="D66" s="11" t="str">
        <f t="shared" si="24"/>
        <v>N/A</v>
      </c>
      <c r="E66" s="8">
        <v>1.4379081315</v>
      </c>
      <c r="F66" s="11" t="str">
        <f t="shared" si="25"/>
        <v>N/A</v>
      </c>
      <c r="G66" s="8">
        <v>1.419233585</v>
      </c>
      <c r="H66" s="11" t="str">
        <f t="shared" si="26"/>
        <v>N/A</v>
      </c>
      <c r="I66" s="12">
        <v>-3.99</v>
      </c>
      <c r="J66" s="12">
        <v>-1.3</v>
      </c>
      <c r="K66" s="35" t="s">
        <v>213</v>
      </c>
      <c r="L66" s="9" t="str">
        <f t="shared" si="4"/>
        <v>N/A</v>
      </c>
    </row>
    <row r="67" spans="1:12" x14ac:dyDescent="0.25">
      <c r="A67" s="2" t="s">
        <v>960</v>
      </c>
      <c r="B67" s="43" t="s">
        <v>213</v>
      </c>
      <c r="C67" s="1">
        <v>7204</v>
      </c>
      <c r="D67" s="11" t="str">
        <f>IF($B67="N/A","N/A",IF(C67&gt;10,"No",IF(C67&lt;-10,"No","Yes")))</f>
        <v>N/A</v>
      </c>
      <c r="E67" s="1">
        <v>7841</v>
      </c>
      <c r="F67" s="11" t="str">
        <f>IF($B67="N/A","N/A",IF(E67&gt;10,"No",IF(E67&lt;-10,"No","Yes")))</f>
        <v>N/A</v>
      </c>
      <c r="G67" s="1">
        <v>7766</v>
      </c>
      <c r="H67" s="11" t="str">
        <f>IF($B67="N/A","N/A",IF(G67&gt;10,"No",IF(G67&lt;-10,"No","Yes")))</f>
        <v>N/A</v>
      </c>
      <c r="I67" s="12">
        <v>8.8420000000000005</v>
      </c>
      <c r="J67" s="12">
        <v>-0.95699999999999996</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0</v>
      </c>
      <c r="J68" s="12">
        <v>250</v>
      </c>
      <c r="K68" s="35" t="s">
        <v>213</v>
      </c>
      <c r="L68" s="9" t="str">
        <f t="shared" si="4"/>
        <v>N/A</v>
      </c>
    </row>
    <row r="69" spans="1:12" x14ac:dyDescent="0.25">
      <c r="A69" s="3" t="s">
        <v>202</v>
      </c>
      <c r="B69" s="43" t="s">
        <v>217</v>
      </c>
      <c r="C69" s="1">
        <v>381</v>
      </c>
      <c r="D69" s="11" t="str">
        <f t="shared" si="27"/>
        <v>No</v>
      </c>
      <c r="E69" s="1">
        <v>474</v>
      </c>
      <c r="F69" s="11" t="str">
        <f t="shared" si="28"/>
        <v>No</v>
      </c>
      <c r="G69" s="1">
        <v>604</v>
      </c>
      <c r="H69" s="11" t="str">
        <f t="shared" si="29"/>
        <v>No</v>
      </c>
      <c r="I69" s="12">
        <v>24.41</v>
      </c>
      <c r="J69" s="12">
        <v>27.43</v>
      </c>
      <c r="K69" s="35" t="s">
        <v>213</v>
      </c>
      <c r="L69" s="9" t="str">
        <f t="shared" si="4"/>
        <v>N/A</v>
      </c>
    </row>
    <row r="70" spans="1:12" x14ac:dyDescent="0.25">
      <c r="A70" s="3" t="s">
        <v>203</v>
      </c>
      <c r="B70" s="60" t="s">
        <v>213</v>
      </c>
      <c r="C70" s="13">
        <v>37.007874016000002</v>
      </c>
      <c r="D70" s="11" t="str">
        <f>IF($B70="N/A","N/A",IF(C70&gt;10,"No",IF(C70&lt;-10,"No","Yes")))</f>
        <v>N/A</v>
      </c>
      <c r="E70" s="13">
        <v>72.362869197999999</v>
      </c>
      <c r="F70" s="11" t="str">
        <f>IF($B70="N/A","N/A",IF(E70&gt;10,"No",IF(E70&lt;-10,"No","Yes")))</f>
        <v>N/A</v>
      </c>
      <c r="G70" s="13">
        <v>71.19205298</v>
      </c>
      <c r="H70" s="11" t="str">
        <f>IF($B70="N/A","N/A",IF(G70&gt;10,"No",IF(G70&lt;-10,"No","Yes")))</f>
        <v>N/A</v>
      </c>
      <c r="I70" s="12">
        <v>95.53</v>
      </c>
      <c r="J70" s="12">
        <v>-1.62</v>
      </c>
      <c r="K70" s="60" t="s">
        <v>213</v>
      </c>
      <c r="L70" s="9" t="str">
        <f t="shared" si="4"/>
        <v>N/A</v>
      </c>
    </row>
    <row r="71" spans="1:12" x14ac:dyDescent="0.25">
      <c r="A71" s="2" t="s">
        <v>65</v>
      </c>
      <c r="B71" s="43" t="s">
        <v>213</v>
      </c>
      <c r="C71" s="1">
        <v>207080</v>
      </c>
      <c r="D71" s="11" t="str">
        <f>IF($B71="N/A","N/A",IF(C71&gt;10,"No",IF(C71&lt;-10,"No","Yes")))</f>
        <v>N/A</v>
      </c>
      <c r="E71" s="1">
        <v>214073</v>
      </c>
      <c r="F71" s="11" t="str">
        <f>IF($B71="N/A","N/A",IF(E71&gt;10,"No",IF(E71&lt;-10,"No","Yes")))</f>
        <v>N/A</v>
      </c>
      <c r="G71" s="1">
        <v>218551</v>
      </c>
      <c r="H71" s="11" t="str">
        <f>IF($B71="N/A","N/A",IF(G71&gt;10,"No",IF(G71&lt;-10,"No","Yes")))</f>
        <v>N/A</v>
      </c>
      <c r="I71" s="12">
        <v>3.3769999999999998</v>
      </c>
      <c r="J71" s="12">
        <v>2.0920000000000001</v>
      </c>
      <c r="K71" s="43" t="s">
        <v>740</v>
      </c>
      <c r="L71" s="9" t="str">
        <f t="shared" ref="L71:L103" si="30">IF(J71="Div by 0", "N/A", IF(K71="N/A","N/A", IF(J71&gt;VALUE(MID(K71,1,2)), "No", IF(J71&lt;-1*VALUE(MID(K71,1,2)), "No", "Yes"))))</f>
        <v>Yes</v>
      </c>
    </row>
    <row r="72" spans="1:12" x14ac:dyDescent="0.25">
      <c r="A72" s="4" t="s">
        <v>66</v>
      </c>
      <c r="B72" s="43" t="s">
        <v>213</v>
      </c>
      <c r="C72" s="1">
        <v>186583.95</v>
      </c>
      <c r="D72" s="11" t="str">
        <f>IF($B72="N/A","N/A",IF(C72&gt;10,"No",IF(C72&lt;-10,"No","Yes")))</f>
        <v>N/A</v>
      </c>
      <c r="E72" s="1">
        <v>194168.18</v>
      </c>
      <c r="F72" s="11" t="str">
        <f>IF($B72="N/A","N/A",IF(E72&gt;10,"No",IF(E72&lt;-10,"No","Yes")))</f>
        <v>N/A</v>
      </c>
      <c r="G72" s="1">
        <v>199553.16</v>
      </c>
      <c r="H72" s="11" t="str">
        <f>IF($B72="N/A","N/A",IF(G72&gt;10,"No",IF(G72&lt;-10,"No","Yes")))</f>
        <v>N/A</v>
      </c>
      <c r="I72" s="12">
        <v>4.0650000000000004</v>
      </c>
      <c r="J72" s="12">
        <v>2.7730000000000001</v>
      </c>
      <c r="K72" s="43" t="s">
        <v>741</v>
      </c>
      <c r="L72" s="9" t="str">
        <f t="shared" si="30"/>
        <v>Yes</v>
      </c>
    </row>
    <row r="73" spans="1:12" x14ac:dyDescent="0.25">
      <c r="A73" s="3" t="s">
        <v>67</v>
      </c>
      <c r="B73" s="35" t="s">
        <v>283</v>
      </c>
      <c r="C73" s="8">
        <v>98.455634594000003</v>
      </c>
      <c r="D73" s="11" t="str">
        <f>IF($B73="N/A","N/A",IF(C73&gt;=90,"Yes","No"))</f>
        <v>Yes</v>
      </c>
      <c r="E73" s="8">
        <v>98.471409541</v>
      </c>
      <c r="F73" s="11" t="str">
        <f>IF($B73="N/A","N/A",IF(E73&gt;=90,"Yes","No"))</f>
        <v>Yes</v>
      </c>
      <c r="G73" s="8">
        <v>98.410180218999997</v>
      </c>
      <c r="H73" s="11" t="str">
        <f>IF($B73="N/A","N/A",IF(G73&gt;=90,"Yes","No"))</f>
        <v>Yes</v>
      </c>
      <c r="I73" s="12">
        <v>1.6E-2</v>
      </c>
      <c r="J73" s="12">
        <v>-6.2E-2</v>
      </c>
      <c r="K73" s="43" t="s">
        <v>740</v>
      </c>
      <c r="L73" s="9" t="str">
        <f t="shared" si="30"/>
        <v>Yes</v>
      </c>
    </row>
    <row r="74" spans="1:12" x14ac:dyDescent="0.25">
      <c r="A74" s="2" t="s">
        <v>961</v>
      </c>
      <c r="B74" s="35" t="s">
        <v>283</v>
      </c>
      <c r="C74" s="8">
        <v>98.959159811000006</v>
      </c>
      <c r="D74" s="11" t="str">
        <f>IF($B74="N/A","N/A",IF(C74&gt;=90,"Yes","No"))</f>
        <v>Yes</v>
      </c>
      <c r="E74" s="8">
        <v>98.949410383</v>
      </c>
      <c r="F74" s="11" t="str">
        <f>IF($B74="N/A","N/A",IF(E74&gt;=90,"Yes","No"))</f>
        <v>Yes</v>
      </c>
      <c r="G74" s="8">
        <v>98.916489952999996</v>
      </c>
      <c r="H74" s="11" t="str">
        <f>IF($B74="N/A","N/A",IF(G74&gt;=90,"Yes","No"))</f>
        <v>Yes</v>
      </c>
      <c r="I74" s="12">
        <v>-0.01</v>
      </c>
      <c r="J74" s="12">
        <v>-3.3000000000000002E-2</v>
      </c>
      <c r="K74" s="43" t="s">
        <v>740</v>
      </c>
      <c r="L74" s="9" t="str">
        <f t="shared" si="30"/>
        <v>Yes</v>
      </c>
    </row>
    <row r="75" spans="1:12" x14ac:dyDescent="0.25">
      <c r="A75" s="6" t="s">
        <v>962</v>
      </c>
      <c r="B75" s="43" t="s">
        <v>284</v>
      </c>
      <c r="C75" s="13">
        <v>47.057557054999997</v>
      </c>
      <c r="D75" s="11" t="str">
        <f>IF($B75="N/A","N/A",IF(C75&gt;55,"No",IF(C75&lt;30,"No","Yes")))</f>
        <v>Yes</v>
      </c>
      <c r="E75" s="13">
        <v>47.339888647000002</v>
      </c>
      <c r="F75" s="11" t="str">
        <f>IF($B75="N/A","N/A",IF(E75&gt;55,"No",IF(E75&lt;30,"No","Yes")))</f>
        <v>Yes</v>
      </c>
      <c r="G75" s="13">
        <v>47.574667646999998</v>
      </c>
      <c r="H75" s="11" t="str">
        <f>IF($B75="N/A","N/A",IF(G75&gt;55,"No",IF(G75&lt;30,"No","Yes")))</f>
        <v>Yes</v>
      </c>
      <c r="I75" s="12">
        <v>0.6</v>
      </c>
      <c r="J75" s="12">
        <v>0.49590000000000001</v>
      </c>
      <c r="K75" s="43" t="s">
        <v>740</v>
      </c>
      <c r="L75" s="9" t="str">
        <f t="shared" si="30"/>
        <v>Yes</v>
      </c>
    </row>
    <row r="76" spans="1:12" ht="25" x14ac:dyDescent="0.25">
      <c r="A76" s="2" t="s">
        <v>963</v>
      </c>
      <c r="B76" s="43" t="s">
        <v>278</v>
      </c>
      <c r="C76" s="13">
        <v>0.46938381299999998</v>
      </c>
      <c r="D76" s="11" t="str">
        <f>IF($B76="N/A","N/A",IF(C76&gt;=5,"No",IF(C76&lt;0,"No","Yes")))</f>
        <v>Yes</v>
      </c>
      <c r="E76" s="13">
        <v>0.55074670790000002</v>
      </c>
      <c r="F76" s="11" t="str">
        <f>IF($B76="N/A","N/A",IF(E76&gt;=5,"No",IF(E76&lt;0,"No","Yes")))</f>
        <v>Yes</v>
      </c>
      <c r="G76" s="13">
        <v>0.71150440859999997</v>
      </c>
      <c r="H76" s="11" t="str">
        <f>IF($B76="N/A","N/A",IF(G76&gt;=5,"No",IF(G76&lt;0,"No","Yes")))</f>
        <v>Yes</v>
      </c>
      <c r="I76" s="12">
        <v>17.329999999999998</v>
      </c>
      <c r="J76" s="12">
        <v>29.19</v>
      </c>
      <c r="K76" s="43" t="s">
        <v>213</v>
      </c>
      <c r="L76" s="9" t="str">
        <f t="shared" si="30"/>
        <v>N/A</v>
      </c>
    </row>
    <row r="77" spans="1:12" ht="25" x14ac:dyDescent="0.25">
      <c r="A77" s="2" t="s">
        <v>964</v>
      </c>
      <c r="B77" s="43" t="s">
        <v>213</v>
      </c>
      <c r="C77" s="13">
        <v>29.019219625000002</v>
      </c>
      <c r="D77" s="43" t="s">
        <v>213</v>
      </c>
      <c r="E77" s="13">
        <v>29.788903784999999</v>
      </c>
      <c r="F77" s="43" t="s">
        <v>213</v>
      </c>
      <c r="G77" s="13">
        <v>30.091374553000001</v>
      </c>
      <c r="H77" s="43" t="s">
        <v>213</v>
      </c>
      <c r="I77" s="12">
        <v>2.6520000000000001</v>
      </c>
      <c r="J77" s="12">
        <v>1.0149999999999999</v>
      </c>
      <c r="K77" s="43" t="s">
        <v>213</v>
      </c>
      <c r="L77" s="9" t="str">
        <f t="shared" si="30"/>
        <v>N/A</v>
      </c>
    </row>
    <row r="78" spans="1:12" ht="25" x14ac:dyDescent="0.25">
      <c r="A78" s="2" t="s">
        <v>965</v>
      </c>
      <c r="B78" s="43" t="s">
        <v>213</v>
      </c>
      <c r="C78" s="13">
        <v>35.569828086000001</v>
      </c>
      <c r="D78" s="43" t="s">
        <v>213</v>
      </c>
      <c r="E78" s="13">
        <v>34.231313616999998</v>
      </c>
      <c r="F78" s="43" t="s">
        <v>213</v>
      </c>
      <c r="G78" s="13">
        <v>34.193849491000002</v>
      </c>
      <c r="H78" s="43" t="s">
        <v>213</v>
      </c>
      <c r="I78" s="12">
        <v>-3.76</v>
      </c>
      <c r="J78" s="12">
        <v>-0.109</v>
      </c>
      <c r="K78" s="43" t="s">
        <v>213</v>
      </c>
      <c r="L78" s="9" t="str">
        <f t="shared" si="30"/>
        <v>N/A</v>
      </c>
    </row>
    <row r="79" spans="1:12" ht="25" x14ac:dyDescent="0.25">
      <c r="A79" s="2" t="s">
        <v>966</v>
      </c>
      <c r="B79" s="43" t="s">
        <v>213</v>
      </c>
      <c r="C79" s="13">
        <v>16.927274483000001</v>
      </c>
      <c r="D79" s="43" t="s">
        <v>213</v>
      </c>
      <c r="E79" s="13">
        <v>16.811087806</v>
      </c>
      <c r="F79" s="43" t="s">
        <v>213</v>
      </c>
      <c r="G79" s="13">
        <v>17.106762266</v>
      </c>
      <c r="H79" s="43" t="s">
        <v>213</v>
      </c>
      <c r="I79" s="12">
        <v>-0.68600000000000005</v>
      </c>
      <c r="J79" s="12">
        <v>1.7589999999999999</v>
      </c>
      <c r="K79" s="43" t="s">
        <v>213</v>
      </c>
      <c r="L79" s="9" t="str">
        <f t="shared" si="30"/>
        <v>N/A</v>
      </c>
    </row>
    <row r="80" spans="1:12" ht="25" x14ac:dyDescent="0.25">
      <c r="A80" s="2" t="s">
        <v>967</v>
      </c>
      <c r="B80" s="43" t="s">
        <v>213</v>
      </c>
      <c r="C80" s="13">
        <v>1.9963299208</v>
      </c>
      <c r="D80" s="43" t="s">
        <v>213</v>
      </c>
      <c r="E80" s="13">
        <v>1.9782971228999999</v>
      </c>
      <c r="F80" s="43" t="s">
        <v>213</v>
      </c>
      <c r="G80" s="13">
        <v>1.9912972257999999</v>
      </c>
      <c r="H80" s="43" t="s">
        <v>213</v>
      </c>
      <c r="I80" s="12">
        <v>-0.90300000000000002</v>
      </c>
      <c r="J80" s="12">
        <v>0.65710000000000002</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6.9977786362999996</v>
      </c>
      <c r="D82" s="43" t="s">
        <v>213</v>
      </c>
      <c r="E82" s="13">
        <v>7.8356448500999996</v>
      </c>
      <c r="F82" s="43" t="s">
        <v>213</v>
      </c>
      <c r="G82" s="13">
        <v>8.4177148583000001</v>
      </c>
      <c r="H82" s="43" t="s">
        <v>213</v>
      </c>
      <c r="I82" s="12">
        <v>11.97</v>
      </c>
      <c r="J82" s="12">
        <v>7.4279999999999999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9.0201854356000002</v>
      </c>
      <c r="D84" s="43" t="s">
        <v>213</v>
      </c>
      <c r="E84" s="13">
        <v>8.8040061100999996</v>
      </c>
      <c r="F84" s="43" t="s">
        <v>213</v>
      </c>
      <c r="G84" s="13">
        <v>7.4874971974999998</v>
      </c>
      <c r="H84" s="43" t="s">
        <v>213</v>
      </c>
      <c r="I84" s="12">
        <v>-2.4</v>
      </c>
      <c r="J84" s="12">
        <v>-15</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47.055727255000001</v>
      </c>
      <c r="D87" s="43" t="s">
        <v>213</v>
      </c>
      <c r="E87" s="13">
        <v>45.564363557999997</v>
      </c>
      <c r="F87" s="43" t="s">
        <v>213</v>
      </c>
      <c r="G87" s="13">
        <v>44.384148322000001</v>
      </c>
      <c r="H87" s="43" t="s">
        <v>213</v>
      </c>
      <c r="I87" s="12">
        <v>-3.17</v>
      </c>
      <c r="J87" s="12">
        <v>-2.59</v>
      </c>
      <c r="K87" s="43" t="s">
        <v>213</v>
      </c>
      <c r="L87" s="9" t="str">
        <f t="shared" si="30"/>
        <v>N/A</v>
      </c>
    </row>
    <row r="88" spans="1:12" x14ac:dyDescent="0.25">
      <c r="A88" s="2" t="s">
        <v>975</v>
      </c>
      <c r="B88" s="43" t="s">
        <v>213</v>
      </c>
      <c r="C88" s="13">
        <v>52.944272744999999</v>
      </c>
      <c r="D88" s="43" t="s">
        <v>213</v>
      </c>
      <c r="E88" s="13">
        <v>54.435636442000003</v>
      </c>
      <c r="F88" s="43" t="s">
        <v>213</v>
      </c>
      <c r="G88" s="13">
        <v>55.615851677999999</v>
      </c>
      <c r="H88" s="43" t="s">
        <v>213</v>
      </c>
      <c r="I88" s="12">
        <v>2.8170000000000002</v>
      </c>
      <c r="J88" s="12">
        <v>2.1680000000000001</v>
      </c>
      <c r="K88" s="43" t="s">
        <v>213</v>
      </c>
      <c r="L88" s="9" t="str">
        <f t="shared" si="30"/>
        <v>N/A</v>
      </c>
    </row>
    <row r="89" spans="1:12" x14ac:dyDescent="0.25">
      <c r="A89" s="6" t="s">
        <v>68</v>
      </c>
      <c r="B89" s="43" t="s">
        <v>213</v>
      </c>
      <c r="C89" s="1">
        <v>2234</v>
      </c>
      <c r="D89" s="11" t="str">
        <f>IF($B89="N/A","N/A",IF(C89&gt;10,"No",IF(C89&lt;-10,"No","Yes")))</f>
        <v>N/A</v>
      </c>
      <c r="E89" s="1">
        <v>1908</v>
      </c>
      <c r="F89" s="11" t="str">
        <f>IF($B89="N/A","N/A",IF(E89&gt;10,"No",IF(E89&lt;-10,"No","Yes")))</f>
        <v>N/A</v>
      </c>
      <c r="G89" s="1">
        <v>1902</v>
      </c>
      <c r="H89" s="11" t="str">
        <f>IF($B89="N/A","N/A",IF(G89&gt;10,"No",IF(G89&lt;-10,"No","Yes")))</f>
        <v>N/A</v>
      </c>
      <c r="I89" s="12">
        <v>-14.6</v>
      </c>
      <c r="J89" s="12">
        <v>-0.314</v>
      </c>
      <c r="K89" s="43" t="s">
        <v>740</v>
      </c>
      <c r="L89" s="9" t="str">
        <f t="shared" si="30"/>
        <v>Yes</v>
      </c>
    </row>
    <row r="90" spans="1:12" x14ac:dyDescent="0.25">
      <c r="A90" s="2" t="s">
        <v>109</v>
      </c>
      <c r="B90" s="43" t="s">
        <v>213</v>
      </c>
      <c r="C90" s="13">
        <v>4.4762757399999999E-2</v>
      </c>
      <c r="D90" s="11" t="str">
        <f>IF($B90="N/A","N/A",IF(C90&gt;10,"No",IF(C90&lt;-10,"No","Yes")))</f>
        <v>N/A</v>
      </c>
      <c r="E90" s="13">
        <v>0</v>
      </c>
      <c r="F90" s="11" t="str">
        <f>IF($B90="N/A","N/A",IF(E90&gt;10,"No",IF(E90&lt;-10,"No","Yes")))</f>
        <v>N/A</v>
      </c>
      <c r="G90" s="13">
        <v>0</v>
      </c>
      <c r="H90" s="11" t="str">
        <f>IF($B90="N/A","N/A",IF(G90&gt;10,"No",IF(G90&lt;-10,"No","Yes")))</f>
        <v>N/A</v>
      </c>
      <c r="I90" s="12">
        <v>-100</v>
      </c>
      <c r="J90" s="12" t="s">
        <v>1746</v>
      </c>
      <c r="K90" s="43" t="s">
        <v>740</v>
      </c>
      <c r="L90" s="9" t="str">
        <f t="shared" si="30"/>
        <v>N/A</v>
      </c>
    </row>
    <row r="91" spans="1:12" x14ac:dyDescent="0.25">
      <c r="A91" s="2" t="s">
        <v>110</v>
      </c>
      <c r="B91" s="43" t="s">
        <v>213</v>
      </c>
      <c r="C91" s="13">
        <v>17.367949866</v>
      </c>
      <c r="D91" s="11" t="str">
        <f>IF($B91="N/A","N/A",IF(C91&gt;10,"No",IF(C91&lt;-10,"No","Yes")))</f>
        <v>N/A</v>
      </c>
      <c r="E91" s="13">
        <v>0.73375262050000001</v>
      </c>
      <c r="F91" s="11" t="str">
        <f>IF($B91="N/A","N/A",IF(E91&gt;10,"No",IF(E91&lt;-10,"No","Yes")))</f>
        <v>N/A</v>
      </c>
      <c r="G91" s="13">
        <v>1.1041009464</v>
      </c>
      <c r="H91" s="11" t="str">
        <f>IF($B91="N/A","N/A",IF(G91&gt;10,"No",IF(G91&lt;-10,"No","Yes")))</f>
        <v>N/A</v>
      </c>
      <c r="I91" s="12">
        <v>-95.8</v>
      </c>
      <c r="J91" s="12">
        <v>50.47</v>
      </c>
      <c r="K91" s="43" t="s">
        <v>740</v>
      </c>
      <c r="L91" s="9" t="str">
        <f t="shared" si="30"/>
        <v>No</v>
      </c>
    </row>
    <row r="92" spans="1:12" x14ac:dyDescent="0.25">
      <c r="A92" s="4" t="s">
        <v>7</v>
      </c>
      <c r="B92" s="43" t="s">
        <v>213</v>
      </c>
      <c r="C92" s="13">
        <v>0.13279891830000001</v>
      </c>
      <c r="D92" s="11" t="str">
        <f>IF($B92="N/A","N/A",IF(C92&gt;10,"No",IF(C92&lt;-10,"No","Yes")))</f>
        <v>N/A</v>
      </c>
      <c r="E92" s="13">
        <v>0.14527754549999999</v>
      </c>
      <c r="F92" s="11" t="str">
        <f>IF($B92="N/A","N/A",IF(E92&gt;10,"No",IF(E92&lt;-10,"No","Yes")))</f>
        <v>N/A</v>
      </c>
      <c r="G92" s="13">
        <v>0.1628910415</v>
      </c>
      <c r="H92" s="11" t="str">
        <f>IF($B92="N/A","N/A",IF(G92&gt;10,"No",IF(G92&lt;-10,"No","Yes")))</f>
        <v>N/A</v>
      </c>
      <c r="I92" s="12">
        <v>9.3970000000000002</v>
      </c>
      <c r="J92" s="12">
        <v>12.12</v>
      </c>
      <c r="K92" s="43" t="s">
        <v>741</v>
      </c>
      <c r="L92" s="9" t="str">
        <f t="shared" si="30"/>
        <v>Yes</v>
      </c>
    </row>
    <row r="93" spans="1:12" x14ac:dyDescent="0.25">
      <c r="A93" s="4" t="s">
        <v>180</v>
      </c>
      <c r="B93" s="43" t="s">
        <v>213</v>
      </c>
      <c r="C93" s="13">
        <v>66.119374155000003</v>
      </c>
      <c r="D93" s="11" t="str">
        <f t="shared" ref="D93:D94" si="31">IF($B93="N/A","N/A",IF(C93&gt;10,"No",IF(C93&lt;-10,"No","Yes")))</f>
        <v>N/A</v>
      </c>
      <c r="E93" s="13">
        <v>65.647232485999993</v>
      </c>
      <c r="F93" s="11" t="str">
        <f t="shared" ref="F93:F94" si="32">IF($B93="N/A","N/A",IF(E93&gt;10,"No",IF(E93&lt;-10,"No","Yes")))</f>
        <v>N/A</v>
      </c>
      <c r="G93" s="13">
        <v>65.319307621999997</v>
      </c>
      <c r="H93" s="11" t="str">
        <f t="shared" ref="H93:H94" si="33">IF($B93="N/A","N/A",IF(G93&gt;10,"No",IF(G93&lt;-10,"No","Yes")))</f>
        <v>N/A</v>
      </c>
      <c r="I93" s="12">
        <v>-0.71399999999999997</v>
      </c>
      <c r="J93" s="12">
        <v>-0.5</v>
      </c>
      <c r="K93" s="43" t="s">
        <v>740</v>
      </c>
      <c r="L93" s="9" t="str">
        <f>IF(J93="Div by 0", "N/A", IF(OR(J93="N/A",K93="N/A"),"N/A", IF(J93&gt;VALUE(MID(K93,1,2)), "No", IF(J93&lt;-1*VALUE(MID(K93,1,2)), "No", "Yes"))))</f>
        <v>Yes</v>
      </c>
    </row>
    <row r="94" spans="1:12" x14ac:dyDescent="0.25">
      <c r="A94" s="4" t="s">
        <v>181</v>
      </c>
      <c r="B94" s="43" t="s">
        <v>213</v>
      </c>
      <c r="C94" s="13">
        <v>33.880625844999997</v>
      </c>
      <c r="D94" s="11" t="str">
        <f t="shared" si="31"/>
        <v>N/A</v>
      </c>
      <c r="E94" s="13">
        <v>34.352767514</v>
      </c>
      <c r="F94" s="11" t="str">
        <f t="shared" si="32"/>
        <v>N/A</v>
      </c>
      <c r="G94" s="13">
        <v>34.680692378000003</v>
      </c>
      <c r="H94" s="11" t="str">
        <f t="shared" si="33"/>
        <v>N/A</v>
      </c>
      <c r="I94" s="12">
        <v>1.3939999999999999</v>
      </c>
      <c r="J94" s="12">
        <v>0.9546</v>
      </c>
      <c r="K94" s="43" t="s">
        <v>740</v>
      </c>
      <c r="L94" s="9" t="str">
        <f>IF(J94="Div by 0", "N/A", IF(OR(J94="N/A",K94="N/A"),"N/A", IF(J94&gt;VALUE(MID(K94,1,2)), "No", IF(J94&lt;-1*VALUE(MID(K94,1,2)), "No", "Yes"))))</f>
        <v>Yes</v>
      </c>
    </row>
    <row r="95" spans="1:12" x14ac:dyDescent="0.25">
      <c r="A95" s="2" t="s">
        <v>8</v>
      </c>
      <c r="B95" s="43" t="s">
        <v>285</v>
      </c>
      <c r="C95" s="13">
        <v>6.0894340352</v>
      </c>
      <c r="D95" s="11" t="str">
        <f>IF($B95="N/A","N/A",IF(C95&gt;10,"No",IF(C95&lt;5,"No","Yes")))</f>
        <v>Yes</v>
      </c>
      <c r="E95" s="13">
        <v>5.8928496354000002</v>
      </c>
      <c r="F95" s="11" t="str">
        <f>IF($B95="N/A","N/A",IF(E95&gt;10,"No",IF(E95&lt;5,"No","Yes")))</f>
        <v>Yes</v>
      </c>
      <c r="G95" s="13">
        <v>5.7991040993</v>
      </c>
      <c r="H95" s="11" t="str">
        <f t="shared" ref="H95:H98" si="34">IF($B95="N/A","N/A",IF(G95&gt;10,"No",IF(G95&lt;5,"No","Yes")))</f>
        <v>Yes</v>
      </c>
      <c r="I95" s="12">
        <v>-3.23</v>
      </c>
      <c r="J95" s="12">
        <v>-1.59</v>
      </c>
      <c r="K95" s="43" t="s">
        <v>741</v>
      </c>
      <c r="L95" s="9" t="str">
        <f t="shared" si="30"/>
        <v>Yes</v>
      </c>
    </row>
    <row r="96" spans="1:12" x14ac:dyDescent="0.25">
      <c r="A96" s="2" t="s">
        <v>149</v>
      </c>
      <c r="B96" s="43" t="s">
        <v>285</v>
      </c>
      <c r="C96" s="13">
        <v>3.4943017191000001</v>
      </c>
      <c r="D96" s="11" t="str">
        <f>IF($B96="N/A","N/A",IF(C96&gt;10,"No",IF(C96&lt;5,"No","Yes")))</f>
        <v>No</v>
      </c>
      <c r="E96" s="13">
        <v>3.1489258336999999</v>
      </c>
      <c r="F96" s="11" t="str">
        <f t="shared" ref="F96:F98" si="35">IF($B96="N/A","N/A",IF(E96&gt;10,"No",IF(E96&lt;5,"No","Yes")))</f>
        <v>No</v>
      </c>
      <c r="G96" s="13">
        <v>3.2006259409000002</v>
      </c>
      <c r="H96" s="11" t="str">
        <f t="shared" si="34"/>
        <v>No</v>
      </c>
      <c r="I96" s="12">
        <v>-9.8800000000000008</v>
      </c>
      <c r="J96" s="12">
        <v>1.6419999999999999</v>
      </c>
      <c r="K96" s="43" t="s">
        <v>741</v>
      </c>
      <c r="L96" s="9" t="str">
        <f t="shared" si="30"/>
        <v>Yes</v>
      </c>
    </row>
    <row r="97" spans="1:12" x14ac:dyDescent="0.25">
      <c r="A97" s="2" t="s">
        <v>150</v>
      </c>
      <c r="B97" s="43" t="s">
        <v>285</v>
      </c>
      <c r="C97" s="13">
        <v>5.7711995364000002</v>
      </c>
      <c r="D97" s="11" t="str">
        <f>IF($B97="N/A","N/A",IF(C97&gt;10,"No",IF(C97&lt;5,"No","Yes")))</f>
        <v>Yes</v>
      </c>
      <c r="E97" s="13">
        <v>5.5878135028999996</v>
      </c>
      <c r="F97" s="11" t="str">
        <f t="shared" si="35"/>
        <v>Yes</v>
      </c>
      <c r="G97" s="13">
        <v>5.5172476904999996</v>
      </c>
      <c r="H97" s="11" t="str">
        <f t="shared" si="34"/>
        <v>Yes</v>
      </c>
      <c r="I97" s="12">
        <v>-3.18</v>
      </c>
      <c r="J97" s="12">
        <v>-1.26</v>
      </c>
      <c r="K97" s="43" t="s">
        <v>741</v>
      </c>
      <c r="L97" s="9" t="str">
        <f t="shared" si="30"/>
        <v>Yes</v>
      </c>
    </row>
    <row r="98" spans="1:12" x14ac:dyDescent="0.25">
      <c r="A98" s="2" t="s">
        <v>151</v>
      </c>
      <c r="B98" s="43" t="s">
        <v>285</v>
      </c>
      <c r="C98" s="13">
        <v>6.1029553796</v>
      </c>
      <c r="D98" s="11" t="str">
        <f>IF($B98="N/A","N/A",IF(C98&gt;10,"No",IF(C98&lt;5,"No","Yes")))</f>
        <v>Yes</v>
      </c>
      <c r="E98" s="13">
        <v>5.9021922428</v>
      </c>
      <c r="F98" s="11" t="str">
        <f t="shared" si="35"/>
        <v>Yes</v>
      </c>
      <c r="G98" s="13">
        <v>5.8091703996000001</v>
      </c>
      <c r="H98" s="11" t="str">
        <f t="shared" si="34"/>
        <v>Yes</v>
      </c>
      <c r="I98" s="12">
        <v>-3.29</v>
      </c>
      <c r="J98" s="12">
        <v>-1.58</v>
      </c>
      <c r="K98" s="43" t="s">
        <v>741</v>
      </c>
      <c r="L98" s="9" t="str">
        <f t="shared" si="30"/>
        <v>Yes</v>
      </c>
    </row>
    <row r="99" spans="1:12" x14ac:dyDescent="0.25">
      <c r="A99" s="2" t="s">
        <v>976</v>
      </c>
      <c r="B99" s="43" t="s">
        <v>213</v>
      </c>
      <c r="C99" s="1">
        <v>5693</v>
      </c>
      <c r="D99" s="11" t="str">
        <f t="shared" ref="D99:D110" si="36">IF($B99="N/A","N/A",IF(C99&gt;10,"No",IF(C99&lt;-10,"No","Yes")))</f>
        <v>N/A</v>
      </c>
      <c r="E99" s="1">
        <v>6155</v>
      </c>
      <c r="F99" s="11" t="str">
        <f t="shared" ref="F99:F110" si="37">IF($B99="N/A","N/A",IF(E99&gt;10,"No",IF(E99&lt;-10,"No","Yes")))</f>
        <v>N/A</v>
      </c>
      <c r="G99" s="1">
        <v>5954</v>
      </c>
      <c r="H99" s="11" t="str">
        <f t="shared" ref="H99:H110" si="38">IF($B99="N/A","N/A",IF(G99&gt;10,"No",IF(G99&lt;-10,"No","Yes")))</f>
        <v>N/A</v>
      </c>
      <c r="I99" s="12">
        <v>8.1150000000000002</v>
      </c>
      <c r="J99" s="12">
        <v>-3.27</v>
      </c>
      <c r="K99" s="43" t="s">
        <v>740</v>
      </c>
      <c r="L99" s="9" t="str">
        <f t="shared" si="30"/>
        <v>Yes</v>
      </c>
    </row>
    <row r="100" spans="1:12" x14ac:dyDescent="0.25">
      <c r="A100" s="2" t="s">
        <v>977</v>
      </c>
      <c r="B100" s="43" t="s">
        <v>213</v>
      </c>
      <c r="C100" s="1">
        <v>856</v>
      </c>
      <c r="D100" s="11" t="str">
        <f t="shared" si="36"/>
        <v>N/A</v>
      </c>
      <c r="E100" s="1">
        <v>817</v>
      </c>
      <c r="F100" s="11" t="str">
        <f t="shared" si="37"/>
        <v>N/A</v>
      </c>
      <c r="G100" s="1">
        <v>776</v>
      </c>
      <c r="H100" s="11" t="str">
        <f t="shared" si="38"/>
        <v>N/A</v>
      </c>
      <c r="I100" s="12">
        <v>-4.5599999999999996</v>
      </c>
      <c r="J100" s="12">
        <v>-5.0199999999999996</v>
      </c>
      <c r="K100" s="43" t="s">
        <v>740</v>
      </c>
      <c r="L100" s="9" t="str">
        <f t="shared" si="30"/>
        <v>Yes</v>
      </c>
    </row>
    <row r="101" spans="1:12" x14ac:dyDescent="0.25">
      <c r="A101" s="2" t="s">
        <v>1</v>
      </c>
      <c r="B101" s="43" t="s">
        <v>213</v>
      </c>
      <c r="C101" s="13">
        <v>99.290612323999994</v>
      </c>
      <c r="D101" s="11" t="str">
        <f t="shared" si="36"/>
        <v>N/A</v>
      </c>
      <c r="E101" s="13">
        <v>98.927468666999999</v>
      </c>
      <c r="F101" s="11" t="str">
        <f t="shared" si="37"/>
        <v>N/A</v>
      </c>
      <c r="G101" s="13">
        <v>99.247772831000006</v>
      </c>
      <c r="H101" s="11" t="str">
        <f t="shared" si="38"/>
        <v>N/A</v>
      </c>
      <c r="I101" s="12">
        <v>-0.36599999999999999</v>
      </c>
      <c r="J101" s="12">
        <v>0.32379999999999998</v>
      </c>
      <c r="K101" s="43" t="s">
        <v>741</v>
      </c>
      <c r="L101" s="9" t="str">
        <f t="shared" si="30"/>
        <v>Yes</v>
      </c>
    </row>
    <row r="102" spans="1:12" x14ac:dyDescent="0.25">
      <c r="A102" s="2" t="s">
        <v>69</v>
      </c>
      <c r="B102" s="43" t="s">
        <v>213</v>
      </c>
      <c r="C102" s="13">
        <v>98.662522918999997</v>
      </c>
      <c r="D102" s="11" t="str">
        <f t="shared" si="36"/>
        <v>N/A</v>
      </c>
      <c r="E102" s="13">
        <v>99.081581096999997</v>
      </c>
      <c r="F102" s="11" t="str">
        <f t="shared" si="37"/>
        <v>N/A</v>
      </c>
      <c r="G102" s="13">
        <v>99.207033429000006</v>
      </c>
      <c r="H102" s="11" t="str">
        <f t="shared" si="38"/>
        <v>N/A</v>
      </c>
      <c r="I102" s="12">
        <v>0.42470000000000002</v>
      </c>
      <c r="J102" s="12">
        <v>0.12659999999999999</v>
      </c>
      <c r="K102" s="43" t="s">
        <v>741</v>
      </c>
      <c r="L102" s="9" t="str">
        <f t="shared" si="30"/>
        <v>Yes</v>
      </c>
    </row>
    <row r="103" spans="1:12" x14ac:dyDescent="0.25">
      <c r="A103" s="4" t="s">
        <v>70</v>
      </c>
      <c r="B103" s="43" t="s">
        <v>213</v>
      </c>
      <c r="C103" s="1">
        <v>197405</v>
      </c>
      <c r="D103" s="11" t="str">
        <f t="shared" si="36"/>
        <v>N/A</v>
      </c>
      <c r="E103" s="1">
        <v>203852</v>
      </c>
      <c r="F103" s="11" t="str">
        <f t="shared" si="37"/>
        <v>N/A</v>
      </c>
      <c r="G103" s="1">
        <v>208834</v>
      </c>
      <c r="H103" s="11" t="str">
        <f t="shared" si="38"/>
        <v>N/A</v>
      </c>
      <c r="I103" s="12">
        <v>3.266</v>
      </c>
      <c r="J103" s="12">
        <v>2.444</v>
      </c>
      <c r="K103" s="43" t="s">
        <v>740</v>
      </c>
      <c r="L103" s="9" t="str">
        <f t="shared" si="30"/>
        <v>Yes</v>
      </c>
    </row>
    <row r="104" spans="1:12" x14ac:dyDescent="0.25">
      <c r="A104" s="2" t="s">
        <v>692</v>
      </c>
      <c r="B104" s="43" t="s">
        <v>213</v>
      </c>
      <c r="C104" s="13">
        <v>0.4842835794</v>
      </c>
      <c r="D104" s="11" t="str">
        <f t="shared" si="36"/>
        <v>N/A</v>
      </c>
      <c r="E104" s="13">
        <v>0.46062829900000002</v>
      </c>
      <c r="F104" s="11" t="str">
        <f t="shared" si="37"/>
        <v>N/A</v>
      </c>
      <c r="G104" s="13">
        <v>0.44532978350000002</v>
      </c>
      <c r="H104" s="11" t="str">
        <f t="shared" si="38"/>
        <v>N/A</v>
      </c>
      <c r="I104" s="12">
        <v>-4.88</v>
      </c>
      <c r="J104" s="12">
        <v>-3.32</v>
      </c>
      <c r="K104" s="43" t="s">
        <v>741</v>
      </c>
      <c r="L104" s="9" t="str">
        <f t="shared" ref="L104:L110" si="39">IF(J104="Div by 0", "N/A", IF(K104="N/A","N/A", IF(J104&gt;VALUE(MID(K104,1,2)), "No", IF(J104&lt;-1*VALUE(MID(K104,1,2)), "No", "Yes"))))</f>
        <v>Yes</v>
      </c>
    </row>
    <row r="105" spans="1:12" x14ac:dyDescent="0.25">
      <c r="A105" s="2" t="s">
        <v>691</v>
      </c>
      <c r="B105" s="43" t="s">
        <v>213</v>
      </c>
      <c r="C105" s="13">
        <v>2.5014563967000001</v>
      </c>
      <c r="D105" s="11" t="str">
        <f t="shared" si="36"/>
        <v>N/A</v>
      </c>
      <c r="E105" s="13">
        <v>2.4316661107000002</v>
      </c>
      <c r="F105" s="11" t="str">
        <f t="shared" si="37"/>
        <v>N/A</v>
      </c>
      <c r="G105" s="13">
        <v>2.2606472125999999</v>
      </c>
      <c r="H105" s="11" t="str">
        <f t="shared" si="38"/>
        <v>N/A</v>
      </c>
      <c r="I105" s="12">
        <v>-2.79</v>
      </c>
      <c r="J105" s="12">
        <v>-7.03</v>
      </c>
      <c r="K105" s="43" t="s">
        <v>741</v>
      </c>
      <c r="L105" s="9" t="str">
        <f t="shared" si="39"/>
        <v>Yes</v>
      </c>
    </row>
    <row r="106" spans="1:12" x14ac:dyDescent="0.25">
      <c r="A106" s="2" t="s">
        <v>690</v>
      </c>
      <c r="B106" s="43" t="s">
        <v>213</v>
      </c>
      <c r="C106" s="13">
        <v>97.014260023999995</v>
      </c>
      <c r="D106" s="11" t="str">
        <f t="shared" si="36"/>
        <v>N/A</v>
      </c>
      <c r="E106" s="13">
        <v>97.107705589999995</v>
      </c>
      <c r="F106" s="11" t="str">
        <f t="shared" si="37"/>
        <v>N/A</v>
      </c>
      <c r="G106" s="13">
        <v>97.294023003999996</v>
      </c>
      <c r="H106" s="11" t="str">
        <f t="shared" si="38"/>
        <v>N/A</v>
      </c>
      <c r="I106" s="12">
        <v>9.6299999999999997E-2</v>
      </c>
      <c r="J106" s="12">
        <v>0.19189999999999999</v>
      </c>
      <c r="K106" s="43" t="s">
        <v>741</v>
      </c>
      <c r="L106" s="9" t="str">
        <f t="shared" si="39"/>
        <v>Yes</v>
      </c>
    </row>
    <row r="107" spans="1:12" ht="25" x14ac:dyDescent="0.25">
      <c r="A107" s="4" t="s">
        <v>978</v>
      </c>
      <c r="B107" s="43" t="s">
        <v>213</v>
      </c>
      <c r="C107" s="13">
        <v>42.114158779</v>
      </c>
      <c r="D107" s="11" t="str">
        <f t="shared" si="36"/>
        <v>N/A</v>
      </c>
      <c r="E107" s="13">
        <v>40.562798671000003</v>
      </c>
      <c r="F107" s="11" t="str">
        <f t="shared" si="37"/>
        <v>N/A</v>
      </c>
      <c r="G107" s="13">
        <v>39.313020758999997</v>
      </c>
      <c r="H107" s="11" t="str">
        <f t="shared" si="38"/>
        <v>N/A</v>
      </c>
      <c r="I107" s="12">
        <v>-3.68</v>
      </c>
      <c r="J107" s="12">
        <v>-3.08</v>
      </c>
      <c r="K107" s="43" t="s">
        <v>741</v>
      </c>
      <c r="L107" s="9" t="str">
        <f t="shared" si="39"/>
        <v>Yes</v>
      </c>
    </row>
    <row r="108" spans="1:12" ht="25" x14ac:dyDescent="0.25">
      <c r="A108" s="4" t="s">
        <v>979</v>
      </c>
      <c r="B108" s="43" t="s">
        <v>213</v>
      </c>
      <c r="C108" s="13">
        <v>56.417326637000002</v>
      </c>
      <c r="D108" s="11" t="str">
        <f t="shared" si="36"/>
        <v>N/A</v>
      </c>
      <c r="E108" s="13">
        <v>57.988162916</v>
      </c>
      <c r="F108" s="11" t="str">
        <f t="shared" si="37"/>
        <v>N/A</v>
      </c>
      <c r="G108" s="13">
        <v>59.236059318000002</v>
      </c>
      <c r="H108" s="11" t="str">
        <f t="shared" si="38"/>
        <v>N/A</v>
      </c>
      <c r="I108" s="12">
        <v>2.7839999999999998</v>
      </c>
      <c r="J108" s="12">
        <v>2.1520000000000001</v>
      </c>
      <c r="K108" s="43" t="s">
        <v>741</v>
      </c>
      <c r="L108" s="9" t="str">
        <f t="shared" si="39"/>
        <v>Yes</v>
      </c>
    </row>
    <row r="109" spans="1:12" ht="25" x14ac:dyDescent="0.25">
      <c r="A109" s="4" t="s">
        <v>980</v>
      </c>
      <c r="B109" s="43" t="s">
        <v>213</v>
      </c>
      <c r="C109" s="13">
        <v>0.50705041529999995</v>
      </c>
      <c r="D109" s="11" t="str">
        <f t="shared" si="36"/>
        <v>N/A</v>
      </c>
      <c r="E109" s="13">
        <v>0.49842810630000001</v>
      </c>
      <c r="F109" s="11" t="str">
        <f t="shared" si="37"/>
        <v>N/A</v>
      </c>
      <c r="G109" s="13">
        <v>0.49096091990000001</v>
      </c>
      <c r="H109" s="11" t="str">
        <f t="shared" si="38"/>
        <v>N/A</v>
      </c>
      <c r="I109" s="12">
        <v>-1.7</v>
      </c>
      <c r="J109" s="12">
        <v>-1.5</v>
      </c>
      <c r="K109" s="43" t="s">
        <v>741</v>
      </c>
      <c r="L109" s="9" t="str">
        <f t="shared" si="39"/>
        <v>Yes</v>
      </c>
    </row>
    <row r="110" spans="1:12" ht="25" x14ac:dyDescent="0.25">
      <c r="A110" s="4" t="s">
        <v>981</v>
      </c>
      <c r="B110" s="43" t="s">
        <v>213</v>
      </c>
      <c r="C110" s="13">
        <v>0.96146416840000004</v>
      </c>
      <c r="D110" s="11" t="str">
        <f t="shared" si="36"/>
        <v>N/A</v>
      </c>
      <c r="E110" s="13">
        <v>0.95061030580000005</v>
      </c>
      <c r="F110" s="11" t="str">
        <f t="shared" si="37"/>
        <v>N/A</v>
      </c>
      <c r="G110" s="13">
        <v>0.95995900270000001</v>
      </c>
      <c r="H110" s="11" t="str">
        <f t="shared" si="38"/>
        <v>N/A</v>
      </c>
      <c r="I110" s="12">
        <v>-1.1299999999999999</v>
      </c>
      <c r="J110" s="12">
        <v>0.98340000000000005</v>
      </c>
      <c r="K110" s="43" t="s">
        <v>741</v>
      </c>
      <c r="L110" s="9" t="str">
        <f t="shared" si="39"/>
        <v>Yes</v>
      </c>
    </row>
    <row r="111" spans="1:12" x14ac:dyDescent="0.25">
      <c r="A111" s="2" t="s">
        <v>982</v>
      </c>
      <c r="B111" s="43" t="s">
        <v>286</v>
      </c>
      <c r="C111" s="13">
        <v>99.909174426999996</v>
      </c>
      <c r="D111" s="11" t="str">
        <f>IF($B111="N/A","N/A",IF(C111&gt;=99,"Yes","No"))</f>
        <v>Yes</v>
      </c>
      <c r="E111" s="13">
        <v>99.998979019000004</v>
      </c>
      <c r="F111" s="11" t="str">
        <f>IF($B111="N/A","N/A",IF(E111&gt;=99,"Yes","No"))</f>
        <v>Yes</v>
      </c>
      <c r="G111" s="13">
        <v>99.998990204999998</v>
      </c>
      <c r="H111" s="11" t="str">
        <f>IF($B111="N/A","N/A",IF(G111&gt;=99,"Yes","No"))</f>
        <v>Yes</v>
      </c>
      <c r="I111" s="12">
        <v>8.9899999999999994E-2</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9.2098042029999991</v>
      </c>
      <c r="D112" s="11" t="str">
        <f>IF($B112="N/A","N/A",IF(C112&gt;10,"No",IF(C112&lt;-10,"No","Yes")))</f>
        <v>N/A</v>
      </c>
      <c r="E112" s="13">
        <v>8.4080845244999995</v>
      </c>
      <c r="F112" s="11" t="str">
        <f>IF($B112="N/A","N/A",IF(E112&gt;10,"No",IF(E112&lt;-10,"No","Yes")))</f>
        <v>N/A</v>
      </c>
      <c r="G112" s="13">
        <v>7.9895872663</v>
      </c>
      <c r="H112" s="11" t="str">
        <f>IF($B112="N/A","N/A",IF(G112&gt;10,"No",IF(G112&lt;-10,"No","Yes")))</f>
        <v>N/A</v>
      </c>
      <c r="I112" s="12">
        <v>-8.7100000000000009</v>
      </c>
      <c r="J112" s="12">
        <v>-4.9800000000000004</v>
      </c>
      <c r="K112" s="43" t="s">
        <v>740</v>
      </c>
      <c r="L112" s="9" t="str">
        <f t="shared" si="40"/>
        <v>Yes</v>
      </c>
    </row>
    <row r="113" spans="1:12" x14ac:dyDescent="0.25">
      <c r="A113" s="3" t="s">
        <v>984</v>
      </c>
      <c r="B113" s="43" t="s">
        <v>280</v>
      </c>
      <c r="C113" s="8">
        <v>99.916007625000006</v>
      </c>
      <c r="D113" s="11" t="str">
        <f>IF($B113="N/A","N/A",IF(C113&gt;=98,"Yes","No"))</f>
        <v>Yes</v>
      </c>
      <c r="E113" s="8">
        <v>99.886667001999996</v>
      </c>
      <c r="F113" s="11" t="str">
        <f>IF($B113="N/A","N/A",IF(E113&gt;=98,"Yes","No"))</f>
        <v>Yes</v>
      </c>
      <c r="G113" s="8">
        <v>99.967920569</v>
      </c>
      <c r="H113" s="11" t="str">
        <f>IF($B113="N/A","N/A",IF(G113&gt;=98,"Yes","No"))</f>
        <v>Yes</v>
      </c>
      <c r="I113" s="12">
        <v>-2.9000000000000001E-2</v>
      </c>
      <c r="J113" s="12">
        <v>8.1299999999999997E-2</v>
      </c>
      <c r="K113" s="43" t="s">
        <v>740</v>
      </c>
      <c r="L113" s="9" t="str">
        <f t="shared" si="40"/>
        <v>Yes</v>
      </c>
    </row>
    <row r="114" spans="1:12" x14ac:dyDescent="0.25">
      <c r="A114" s="3" t="s">
        <v>985</v>
      </c>
      <c r="B114" s="43" t="s">
        <v>287</v>
      </c>
      <c r="C114" s="8">
        <v>95.741252442999993</v>
      </c>
      <c r="D114" s="11" t="str">
        <f>IF($B114="N/A","N/A",IF(C114&gt;=80,"Yes","No"))</f>
        <v>Yes</v>
      </c>
      <c r="E114" s="8">
        <v>95.624605134999996</v>
      </c>
      <c r="F114" s="11" t="str">
        <f>IF($B114="N/A","N/A",IF(E114&gt;=80,"Yes","No"))</f>
        <v>Yes</v>
      </c>
      <c r="G114" s="8">
        <v>96.211102600000004</v>
      </c>
      <c r="H114" s="11" t="str">
        <f>IF($B114="N/A","N/A",IF(G114&gt;=80,"Yes","No"))</f>
        <v>Yes</v>
      </c>
      <c r="I114" s="12">
        <v>-0.122</v>
      </c>
      <c r="J114" s="12">
        <v>0.61329999999999996</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99.998736991000001</v>
      </c>
      <c r="D116" s="11" t="str">
        <f>IF($B116="N/A","N/A",IF(C116&gt;=100,"Yes","No"))</f>
        <v>No</v>
      </c>
      <c r="E116" s="13">
        <v>99.993254864999997</v>
      </c>
      <c r="F116" s="11" t="str">
        <f t="shared" si="41"/>
        <v>No</v>
      </c>
      <c r="G116" s="13">
        <v>99.99790668</v>
      </c>
      <c r="H116" s="11" t="str">
        <f t="shared" si="42"/>
        <v>No</v>
      </c>
      <c r="I116" s="12">
        <v>-5.0000000000000001E-3</v>
      </c>
      <c r="J116" s="12">
        <v>4.7000000000000002E-3</v>
      </c>
      <c r="K116" s="43" t="s">
        <v>739</v>
      </c>
      <c r="L116" s="9" t="str">
        <f t="shared" si="40"/>
        <v>Yes</v>
      </c>
    </row>
    <row r="117" spans="1:12" ht="25" x14ac:dyDescent="0.25">
      <c r="A117" s="2" t="s">
        <v>988</v>
      </c>
      <c r="B117" s="43" t="s">
        <v>213</v>
      </c>
      <c r="C117" s="13">
        <v>89.858388883000003</v>
      </c>
      <c r="D117" s="36" t="s">
        <v>742</v>
      </c>
      <c r="E117" s="13">
        <v>90.019442135999995</v>
      </c>
      <c r="F117" s="36" t="s">
        <v>742</v>
      </c>
      <c r="G117" s="13">
        <v>90.795323447000001</v>
      </c>
      <c r="H117" s="11" t="str">
        <f>IF($B117="N/A","N/A",IF(G117&lt;100,"No",IF(G117=100,"No","Yes")))</f>
        <v>N/A</v>
      </c>
      <c r="I117" s="12">
        <v>0.1792</v>
      </c>
      <c r="J117" s="12">
        <v>0.8619</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95788</v>
      </c>
      <c r="D119" s="11" t="str">
        <f t="shared" ref="D119:D145" si="43">IF($B119="N/A","N/A",IF(C119&gt;10,"No",IF(C119&lt;-10,"No","Yes")))</f>
        <v>N/A</v>
      </c>
      <c r="E119" s="36">
        <v>97945</v>
      </c>
      <c r="F119" s="11" t="str">
        <f t="shared" ref="F119:F145" si="44">IF($B119="N/A","N/A",IF(E119&gt;10,"No",IF(E119&lt;-10,"No","Yes")))</f>
        <v>N/A</v>
      </c>
      <c r="G119" s="36">
        <v>99030</v>
      </c>
      <c r="H119" s="11" t="str">
        <f t="shared" ref="H119:H145" si="45">IF($B119="N/A","N/A",IF(G119&gt;10,"No",IF(G119&lt;-10,"No","Yes")))</f>
        <v>N/A</v>
      </c>
      <c r="I119" s="12">
        <v>2.2519999999999998</v>
      </c>
      <c r="J119" s="12">
        <v>1.1080000000000001</v>
      </c>
      <c r="K119" s="43" t="s">
        <v>740</v>
      </c>
      <c r="L119" s="9" t="str">
        <f t="shared" si="40"/>
        <v>Yes</v>
      </c>
    </row>
    <row r="120" spans="1:12" x14ac:dyDescent="0.25">
      <c r="A120" s="2" t="s">
        <v>990</v>
      </c>
      <c r="B120" s="35" t="s">
        <v>213</v>
      </c>
      <c r="C120" s="36">
        <v>13618</v>
      </c>
      <c r="D120" s="11" t="str">
        <f t="shared" si="43"/>
        <v>N/A</v>
      </c>
      <c r="E120" s="36">
        <v>12683</v>
      </c>
      <c r="F120" s="11" t="str">
        <f t="shared" si="44"/>
        <v>N/A</v>
      </c>
      <c r="G120" s="36">
        <v>11952</v>
      </c>
      <c r="H120" s="11" t="str">
        <f t="shared" si="45"/>
        <v>N/A</v>
      </c>
      <c r="I120" s="12">
        <v>-6.87</v>
      </c>
      <c r="J120" s="12">
        <v>-5.76</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64883</v>
      </c>
      <c r="D122" s="11" t="str">
        <f t="shared" si="43"/>
        <v>N/A</v>
      </c>
      <c r="E122" s="36">
        <v>66770</v>
      </c>
      <c r="F122" s="11" t="str">
        <f t="shared" si="44"/>
        <v>N/A</v>
      </c>
      <c r="G122" s="36">
        <v>68242</v>
      </c>
      <c r="H122" s="11" t="str">
        <f t="shared" si="45"/>
        <v>N/A</v>
      </c>
      <c r="I122" s="12">
        <v>2.9079999999999999</v>
      </c>
      <c r="J122" s="12">
        <v>2.2050000000000001</v>
      </c>
      <c r="K122" s="43" t="s">
        <v>740</v>
      </c>
      <c r="L122" s="9" t="str">
        <f t="shared" si="40"/>
        <v>Yes</v>
      </c>
    </row>
    <row r="123" spans="1:12" x14ac:dyDescent="0.25">
      <c r="A123" s="2" t="s">
        <v>993</v>
      </c>
      <c r="B123" s="35" t="s">
        <v>213</v>
      </c>
      <c r="C123" s="36">
        <v>17287</v>
      </c>
      <c r="D123" s="11" t="str">
        <f t="shared" si="43"/>
        <v>N/A</v>
      </c>
      <c r="E123" s="36">
        <v>18492</v>
      </c>
      <c r="F123" s="11" t="str">
        <f t="shared" si="44"/>
        <v>N/A</v>
      </c>
      <c r="G123" s="36">
        <v>18836</v>
      </c>
      <c r="H123" s="11" t="str">
        <f t="shared" si="45"/>
        <v>N/A</v>
      </c>
      <c r="I123" s="12">
        <v>6.9710000000000001</v>
      </c>
      <c r="J123" s="12">
        <v>1.86</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236878</v>
      </c>
      <c r="D125" s="11" t="str">
        <f t="shared" si="43"/>
        <v>N/A</v>
      </c>
      <c r="E125" s="36">
        <v>245704</v>
      </c>
      <c r="F125" s="11" t="str">
        <f t="shared" si="44"/>
        <v>N/A</v>
      </c>
      <c r="G125" s="36">
        <v>251615</v>
      </c>
      <c r="H125" s="11" t="str">
        <f t="shared" si="45"/>
        <v>N/A</v>
      </c>
      <c r="I125" s="12">
        <v>3.726</v>
      </c>
      <c r="J125" s="12">
        <v>2.4060000000000001</v>
      </c>
      <c r="K125" s="43" t="s">
        <v>740</v>
      </c>
      <c r="L125" s="9" t="str">
        <f t="shared" si="40"/>
        <v>Yes</v>
      </c>
    </row>
    <row r="126" spans="1:12" x14ac:dyDescent="0.25">
      <c r="A126" s="2" t="s">
        <v>995</v>
      </c>
      <c r="B126" s="35" t="s">
        <v>213</v>
      </c>
      <c r="C126" s="36">
        <v>179378</v>
      </c>
      <c r="D126" s="11" t="str">
        <f t="shared" si="43"/>
        <v>N/A</v>
      </c>
      <c r="E126" s="36">
        <v>184049</v>
      </c>
      <c r="F126" s="11" t="str">
        <f t="shared" si="44"/>
        <v>N/A</v>
      </c>
      <c r="G126" s="36">
        <v>187391</v>
      </c>
      <c r="H126" s="11" t="str">
        <f t="shared" si="45"/>
        <v>N/A</v>
      </c>
      <c r="I126" s="12">
        <v>2.6040000000000001</v>
      </c>
      <c r="J126" s="12">
        <v>1.8160000000000001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46560</v>
      </c>
      <c r="D128" s="11" t="str">
        <f t="shared" si="43"/>
        <v>N/A</v>
      </c>
      <c r="E128" s="36">
        <v>51904</v>
      </c>
      <c r="F128" s="11" t="str">
        <f t="shared" si="44"/>
        <v>N/A</v>
      </c>
      <c r="G128" s="36">
        <v>55625</v>
      </c>
      <c r="H128" s="11" t="str">
        <f t="shared" si="45"/>
        <v>N/A</v>
      </c>
      <c r="I128" s="12">
        <v>11.48</v>
      </c>
      <c r="J128" s="12">
        <v>7.1689999999999996</v>
      </c>
      <c r="K128" s="43" t="s">
        <v>740</v>
      </c>
      <c r="L128" s="9" t="str">
        <f t="shared" si="40"/>
        <v>Yes</v>
      </c>
    </row>
    <row r="129" spans="1:12" x14ac:dyDescent="0.25">
      <c r="A129" s="2" t="s">
        <v>998</v>
      </c>
      <c r="B129" s="35" t="s">
        <v>213</v>
      </c>
      <c r="C129" s="36">
        <v>10940</v>
      </c>
      <c r="D129" s="11" t="str">
        <f t="shared" si="43"/>
        <v>N/A</v>
      </c>
      <c r="E129" s="36">
        <v>9751</v>
      </c>
      <c r="F129" s="11" t="str">
        <f t="shared" si="44"/>
        <v>N/A</v>
      </c>
      <c r="G129" s="36">
        <v>8599</v>
      </c>
      <c r="H129" s="11" t="str">
        <f t="shared" si="45"/>
        <v>N/A</v>
      </c>
      <c r="I129" s="12">
        <v>-10.9</v>
      </c>
      <c r="J129" s="12">
        <v>-11.8</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529810</v>
      </c>
      <c r="D131" s="11" t="str">
        <f t="shared" si="43"/>
        <v>N/A</v>
      </c>
      <c r="E131" s="36">
        <v>555884</v>
      </c>
      <c r="F131" s="11" t="str">
        <f t="shared" si="44"/>
        <v>N/A</v>
      </c>
      <c r="G131" s="36">
        <v>570459</v>
      </c>
      <c r="H131" s="11" t="str">
        <f t="shared" si="45"/>
        <v>N/A</v>
      </c>
      <c r="I131" s="12">
        <v>4.9210000000000003</v>
      </c>
      <c r="J131" s="12">
        <v>2.6219999999999999</v>
      </c>
      <c r="K131" s="43" t="s">
        <v>740</v>
      </c>
      <c r="L131" s="9" t="str">
        <f t="shared" si="40"/>
        <v>Yes</v>
      </c>
    </row>
    <row r="132" spans="1:12" x14ac:dyDescent="0.25">
      <c r="A132" s="2" t="s">
        <v>1000</v>
      </c>
      <c r="B132" s="35" t="s">
        <v>213</v>
      </c>
      <c r="C132" s="36">
        <v>56023</v>
      </c>
      <c r="D132" s="11" t="str">
        <f t="shared" si="43"/>
        <v>N/A</v>
      </c>
      <c r="E132" s="36">
        <v>58026</v>
      </c>
      <c r="F132" s="11" t="str">
        <f t="shared" si="44"/>
        <v>N/A</v>
      </c>
      <c r="G132" s="36">
        <v>56305</v>
      </c>
      <c r="H132" s="11" t="str">
        <f t="shared" si="45"/>
        <v>N/A</v>
      </c>
      <c r="I132" s="12">
        <v>3.5750000000000002</v>
      </c>
      <c r="J132" s="12">
        <v>-2.97</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449215</v>
      </c>
      <c r="D135" s="11" t="str">
        <f t="shared" si="43"/>
        <v>N/A</v>
      </c>
      <c r="E135" s="36">
        <v>472564</v>
      </c>
      <c r="F135" s="11" t="str">
        <f t="shared" si="44"/>
        <v>N/A</v>
      </c>
      <c r="G135" s="36">
        <v>489075</v>
      </c>
      <c r="H135" s="11" t="str">
        <f t="shared" si="45"/>
        <v>N/A</v>
      </c>
      <c r="I135" s="12">
        <v>5.1980000000000004</v>
      </c>
      <c r="J135" s="12">
        <v>3.4940000000000002</v>
      </c>
      <c r="K135" s="43" t="s">
        <v>740</v>
      </c>
      <c r="L135" s="9" t="str">
        <f t="shared" si="40"/>
        <v>Yes</v>
      </c>
    </row>
    <row r="136" spans="1:12" x14ac:dyDescent="0.25">
      <c r="A136" s="2" t="s">
        <v>1004</v>
      </c>
      <c r="B136" s="35" t="s">
        <v>213</v>
      </c>
      <c r="C136" s="36">
        <v>2179</v>
      </c>
      <c r="D136" s="11" t="str">
        <f t="shared" si="43"/>
        <v>N/A</v>
      </c>
      <c r="E136" s="36">
        <v>2265</v>
      </c>
      <c r="F136" s="11" t="str">
        <f t="shared" si="44"/>
        <v>N/A</v>
      </c>
      <c r="G136" s="36">
        <v>2326</v>
      </c>
      <c r="H136" s="11" t="str">
        <f t="shared" si="45"/>
        <v>N/A</v>
      </c>
      <c r="I136" s="12">
        <v>3.9470000000000001</v>
      </c>
      <c r="J136" s="12">
        <v>2.6930000000000001</v>
      </c>
      <c r="K136" s="43" t="s">
        <v>740</v>
      </c>
      <c r="L136" s="9" t="str">
        <f t="shared" si="40"/>
        <v>Yes</v>
      </c>
    </row>
    <row r="137" spans="1:12" x14ac:dyDescent="0.25">
      <c r="A137" s="2" t="s">
        <v>1005</v>
      </c>
      <c r="B137" s="35" t="s">
        <v>213</v>
      </c>
      <c r="C137" s="36">
        <v>10462</v>
      </c>
      <c r="D137" s="11" t="str">
        <f t="shared" si="43"/>
        <v>N/A</v>
      </c>
      <c r="E137" s="36">
        <v>11421</v>
      </c>
      <c r="F137" s="11" t="str">
        <f t="shared" si="44"/>
        <v>N/A</v>
      </c>
      <c r="G137" s="36">
        <v>10795</v>
      </c>
      <c r="H137" s="11" t="str">
        <f t="shared" si="45"/>
        <v>N/A</v>
      </c>
      <c r="I137" s="12">
        <v>9.1669999999999998</v>
      </c>
      <c r="J137" s="12">
        <v>-5.48</v>
      </c>
      <c r="K137" s="43" t="s">
        <v>740</v>
      </c>
      <c r="L137" s="9" t="str">
        <f t="shared" si="40"/>
        <v>Yes</v>
      </c>
    </row>
    <row r="138" spans="1:12" x14ac:dyDescent="0.25">
      <c r="A138" s="2" t="s">
        <v>1006</v>
      </c>
      <c r="B138" s="35" t="s">
        <v>213</v>
      </c>
      <c r="C138" s="36">
        <v>11931</v>
      </c>
      <c r="D138" s="11" t="str">
        <f t="shared" si="43"/>
        <v>N/A</v>
      </c>
      <c r="E138" s="36">
        <v>11608</v>
      </c>
      <c r="F138" s="11" t="str">
        <f t="shared" si="44"/>
        <v>N/A</v>
      </c>
      <c r="G138" s="36">
        <v>11958</v>
      </c>
      <c r="H138" s="11" t="str">
        <f t="shared" si="45"/>
        <v>N/A</v>
      </c>
      <c r="I138" s="12">
        <v>-2.71</v>
      </c>
      <c r="J138" s="12">
        <v>3.0150000000000001</v>
      </c>
      <c r="K138" s="43" t="s">
        <v>740</v>
      </c>
      <c r="L138" s="9" t="str">
        <f t="shared" si="40"/>
        <v>Yes</v>
      </c>
    </row>
    <row r="139" spans="1:12" x14ac:dyDescent="0.25">
      <c r="A139" s="7" t="s">
        <v>105</v>
      </c>
      <c r="B139" s="35" t="s">
        <v>213</v>
      </c>
      <c r="C139" s="36">
        <v>163217</v>
      </c>
      <c r="D139" s="11" t="str">
        <f t="shared" si="43"/>
        <v>N/A</v>
      </c>
      <c r="E139" s="36">
        <v>174110</v>
      </c>
      <c r="F139" s="11" t="str">
        <f t="shared" si="44"/>
        <v>N/A</v>
      </c>
      <c r="G139" s="36">
        <v>186677</v>
      </c>
      <c r="H139" s="11" t="str">
        <f t="shared" si="45"/>
        <v>N/A</v>
      </c>
      <c r="I139" s="12">
        <v>6.6740000000000004</v>
      </c>
      <c r="J139" s="12">
        <v>7.218</v>
      </c>
      <c r="K139" s="43" t="s">
        <v>740</v>
      </c>
      <c r="L139" s="9" t="str">
        <f t="shared" si="40"/>
        <v>Yes</v>
      </c>
    </row>
    <row r="140" spans="1:12" x14ac:dyDescent="0.25">
      <c r="A140" s="2" t="s">
        <v>1007</v>
      </c>
      <c r="B140" s="35" t="s">
        <v>213</v>
      </c>
      <c r="C140" s="36">
        <v>34298</v>
      </c>
      <c r="D140" s="11" t="str">
        <f t="shared" si="43"/>
        <v>N/A</v>
      </c>
      <c r="E140" s="36">
        <v>37892</v>
      </c>
      <c r="F140" s="11" t="str">
        <f t="shared" si="44"/>
        <v>N/A</v>
      </c>
      <c r="G140" s="36">
        <v>37374</v>
      </c>
      <c r="H140" s="11" t="str">
        <f t="shared" si="45"/>
        <v>N/A</v>
      </c>
      <c r="I140" s="12">
        <v>10.48</v>
      </c>
      <c r="J140" s="12">
        <v>-1.37</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31911</v>
      </c>
      <c r="D143" s="11" t="str">
        <f t="shared" si="43"/>
        <v>N/A</v>
      </c>
      <c r="E143" s="36">
        <v>32309</v>
      </c>
      <c r="F143" s="11" t="str">
        <f t="shared" si="44"/>
        <v>N/A</v>
      </c>
      <c r="G143" s="36">
        <v>31520</v>
      </c>
      <c r="H143" s="11" t="str">
        <f t="shared" si="45"/>
        <v>N/A</v>
      </c>
      <c r="I143" s="12">
        <v>1.2470000000000001</v>
      </c>
      <c r="J143" s="12">
        <v>-2.44</v>
      </c>
      <c r="K143" s="43" t="s">
        <v>740</v>
      </c>
      <c r="L143" s="9" t="str">
        <f t="shared" si="40"/>
        <v>Yes</v>
      </c>
    </row>
    <row r="144" spans="1:12" x14ac:dyDescent="0.25">
      <c r="A144" s="2" t="s">
        <v>1011</v>
      </c>
      <c r="B144" s="35" t="s">
        <v>213</v>
      </c>
      <c r="C144" s="36">
        <v>559</v>
      </c>
      <c r="D144" s="11" t="str">
        <f t="shared" si="43"/>
        <v>N/A</v>
      </c>
      <c r="E144" s="36">
        <v>690</v>
      </c>
      <c r="F144" s="11" t="str">
        <f t="shared" si="44"/>
        <v>N/A</v>
      </c>
      <c r="G144" s="36">
        <v>670</v>
      </c>
      <c r="H144" s="11" t="str">
        <f t="shared" si="45"/>
        <v>N/A</v>
      </c>
      <c r="I144" s="12">
        <v>23.43</v>
      </c>
      <c r="J144" s="12">
        <v>-2.9</v>
      </c>
      <c r="K144" s="43" t="s">
        <v>740</v>
      </c>
      <c r="L144" s="9" t="str">
        <f t="shared" si="40"/>
        <v>Yes</v>
      </c>
    </row>
    <row r="145" spans="1:12" x14ac:dyDescent="0.25">
      <c r="A145" s="2" t="s">
        <v>1012</v>
      </c>
      <c r="B145" s="35" t="s">
        <v>213</v>
      </c>
      <c r="C145" s="36">
        <v>96449</v>
      </c>
      <c r="D145" s="11" t="str">
        <f t="shared" si="43"/>
        <v>N/A</v>
      </c>
      <c r="E145" s="36">
        <v>103219</v>
      </c>
      <c r="F145" s="11" t="str">
        <f t="shared" si="44"/>
        <v>N/A</v>
      </c>
      <c r="G145" s="36">
        <v>117113</v>
      </c>
      <c r="H145" s="11" t="str">
        <f t="shared" si="45"/>
        <v>N/A</v>
      </c>
      <c r="I145" s="12">
        <v>7.0190000000000001</v>
      </c>
      <c r="J145" s="12">
        <v>13.46</v>
      </c>
      <c r="K145" s="43" t="s">
        <v>740</v>
      </c>
      <c r="L145" s="9" t="str">
        <f t="shared" si="40"/>
        <v>No</v>
      </c>
    </row>
    <row r="146" spans="1:12" ht="25" x14ac:dyDescent="0.25">
      <c r="A146" s="18" t="s">
        <v>1013</v>
      </c>
      <c r="B146" s="1" t="s">
        <v>213</v>
      </c>
      <c r="C146" s="1">
        <v>27476</v>
      </c>
      <c r="D146" s="11" t="str">
        <f t="shared" ref="D146:D151" si="46">IF($B146="N/A","N/A",IF(C146&gt;10,"No",IF(C146&lt;-10,"No","Yes")))</f>
        <v>N/A</v>
      </c>
      <c r="E146" s="1">
        <v>27377</v>
      </c>
      <c r="F146" s="11" t="str">
        <f t="shared" ref="F146:F151" si="47">IF($B146="N/A","N/A",IF(E146&gt;10,"No",IF(E146&lt;-10,"No","Yes")))</f>
        <v>N/A</v>
      </c>
      <c r="G146" s="1">
        <v>27083</v>
      </c>
      <c r="H146" s="11" t="str">
        <f t="shared" ref="H146:H151" si="48">IF($B146="N/A","N/A",IF(G146&gt;10,"No",IF(G146&lt;-10,"No","Yes")))</f>
        <v>N/A</v>
      </c>
      <c r="I146" s="12">
        <v>-0.36</v>
      </c>
      <c r="J146" s="12">
        <v>-1.07</v>
      </c>
      <c r="K146" s="43" t="s">
        <v>739</v>
      </c>
      <c r="L146" s="9" t="str">
        <f t="shared" ref="L146:L151" si="49">IF(J146="Div by 0", "N/A", IF(K146="N/A","N/A", IF(J146&gt;VALUE(MID(K146,1,2)), "No", IF(J146&lt;-1*VALUE(MID(K146,1,2)), "No", "Yes"))))</f>
        <v>Yes</v>
      </c>
    </row>
    <row r="147" spans="1:12" x14ac:dyDescent="0.25">
      <c r="A147" s="6" t="s">
        <v>326</v>
      </c>
      <c r="B147" s="43" t="s">
        <v>213</v>
      </c>
      <c r="C147" s="13">
        <v>2.6787742530999998</v>
      </c>
      <c r="D147" s="11" t="str">
        <f t="shared" si="46"/>
        <v>N/A</v>
      </c>
      <c r="E147" s="13">
        <v>2.5499164992000001</v>
      </c>
      <c r="F147" s="11" t="str">
        <f t="shared" si="47"/>
        <v>N/A</v>
      </c>
      <c r="G147" s="13">
        <v>2.444797302</v>
      </c>
      <c r="H147" s="11" t="str">
        <f t="shared" si="48"/>
        <v>N/A</v>
      </c>
      <c r="I147" s="12">
        <v>-4.8099999999999996</v>
      </c>
      <c r="J147" s="12">
        <v>-4.12</v>
      </c>
      <c r="K147" s="43" t="s">
        <v>739</v>
      </c>
      <c r="L147" s="9" t="str">
        <f t="shared" si="49"/>
        <v>Yes</v>
      </c>
    </row>
    <row r="148" spans="1:12" x14ac:dyDescent="0.25">
      <c r="A148" s="2" t="s">
        <v>327</v>
      </c>
      <c r="B148" s="43" t="s">
        <v>213</v>
      </c>
      <c r="C148" s="13">
        <v>17.757965507000002</v>
      </c>
      <c r="D148" s="11" t="str">
        <f t="shared" si="46"/>
        <v>N/A</v>
      </c>
      <c r="E148" s="13">
        <v>17.977436315999999</v>
      </c>
      <c r="F148" s="11" t="str">
        <f t="shared" si="47"/>
        <v>N/A</v>
      </c>
      <c r="G148" s="13">
        <v>17.880440271000001</v>
      </c>
      <c r="H148" s="11" t="str">
        <f t="shared" si="48"/>
        <v>N/A</v>
      </c>
      <c r="I148" s="12">
        <v>1.236</v>
      </c>
      <c r="J148" s="12">
        <v>-0.54</v>
      </c>
      <c r="K148" s="43" t="s">
        <v>739</v>
      </c>
      <c r="L148" s="9" t="str">
        <f t="shared" si="49"/>
        <v>Yes</v>
      </c>
    </row>
    <row r="149" spans="1:12" x14ac:dyDescent="0.25">
      <c r="A149" s="2" t="s">
        <v>328</v>
      </c>
      <c r="B149" s="43" t="s">
        <v>213</v>
      </c>
      <c r="C149" s="13">
        <v>3.7614299344000002</v>
      </c>
      <c r="D149" s="11" t="str">
        <f t="shared" si="46"/>
        <v>N/A</v>
      </c>
      <c r="E149" s="13">
        <v>3.265311106</v>
      </c>
      <c r="F149" s="11" t="str">
        <f t="shared" si="47"/>
        <v>N/A</v>
      </c>
      <c r="G149" s="13">
        <v>2.9763726328</v>
      </c>
      <c r="H149" s="11" t="str">
        <f t="shared" si="48"/>
        <v>N/A</v>
      </c>
      <c r="I149" s="12">
        <v>-13.2</v>
      </c>
      <c r="J149" s="12">
        <v>-8.85</v>
      </c>
      <c r="K149" s="43" t="s">
        <v>739</v>
      </c>
      <c r="L149" s="9" t="str">
        <f t="shared" si="49"/>
        <v>Yes</v>
      </c>
    </row>
    <row r="150" spans="1:12" x14ac:dyDescent="0.25">
      <c r="A150" s="2" t="s">
        <v>329</v>
      </c>
      <c r="B150" s="43" t="s">
        <v>213</v>
      </c>
      <c r="C150" s="13">
        <v>0.29255770939999998</v>
      </c>
      <c r="D150" s="11" t="str">
        <f t="shared" si="46"/>
        <v>N/A</v>
      </c>
      <c r="E150" s="13">
        <v>0.31355462649999999</v>
      </c>
      <c r="F150" s="11" t="str">
        <f t="shared" si="47"/>
        <v>N/A</v>
      </c>
      <c r="G150" s="13">
        <v>0.32973447700000003</v>
      </c>
      <c r="H150" s="11" t="str">
        <f t="shared" si="48"/>
        <v>N/A</v>
      </c>
      <c r="I150" s="12">
        <v>7.1769999999999996</v>
      </c>
      <c r="J150" s="12">
        <v>5.16</v>
      </c>
      <c r="K150" s="43" t="s">
        <v>739</v>
      </c>
      <c r="L150" s="9" t="str">
        <f t="shared" si="49"/>
        <v>Yes</v>
      </c>
    </row>
    <row r="151" spans="1:12" x14ac:dyDescent="0.25">
      <c r="A151" s="2" t="s">
        <v>330</v>
      </c>
      <c r="B151" s="43" t="s">
        <v>213</v>
      </c>
      <c r="C151" s="13">
        <v>3.6760877E-3</v>
      </c>
      <c r="D151" s="11" t="str">
        <f t="shared" si="46"/>
        <v>N/A</v>
      </c>
      <c r="E151" s="13">
        <v>1.7230486E-3</v>
      </c>
      <c r="F151" s="11" t="str">
        <f t="shared" si="47"/>
        <v>N/A</v>
      </c>
      <c r="G151" s="13">
        <v>3.2141078000000002E-3</v>
      </c>
      <c r="H151" s="11" t="str">
        <f t="shared" si="48"/>
        <v>N/A</v>
      </c>
      <c r="I151" s="12">
        <v>-53.1</v>
      </c>
      <c r="J151" s="12">
        <v>86.54</v>
      </c>
      <c r="K151" s="43" t="s">
        <v>739</v>
      </c>
      <c r="L151" s="9" t="str">
        <f t="shared" si="49"/>
        <v>No</v>
      </c>
    </row>
    <row r="152" spans="1:12" x14ac:dyDescent="0.25">
      <c r="A152" s="18" t="s">
        <v>1014</v>
      </c>
      <c r="B152" s="35" t="s">
        <v>213</v>
      </c>
      <c r="C152" s="36">
        <v>140233</v>
      </c>
      <c r="D152" s="11" t="str">
        <f t="shared" ref="D152:D158" si="50">IF($B152="N/A","N/A",IF(C152&gt;10,"No",IF(C152&lt;-10,"No","Yes")))</f>
        <v>N/A</v>
      </c>
      <c r="E152" s="36">
        <v>156296</v>
      </c>
      <c r="F152" s="11" t="str">
        <f t="shared" ref="F152:F158" si="51">IF($B152="N/A","N/A",IF(E152&gt;10,"No",IF(E152&lt;-10,"No","Yes")))</f>
        <v>N/A</v>
      </c>
      <c r="G152" s="36">
        <v>173105</v>
      </c>
      <c r="H152" s="11" t="str">
        <f t="shared" ref="H152:H158" si="52">IF($B152="N/A","N/A",IF(G152&gt;10,"No",IF(G152&lt;-10,"No","Yes")))</f>
        <v>N/A</v>
      </c>
      <c r="I152" s="12">
        <v>11.45</v>
      </c>
      <c r="J152" s="12">
        <v>10.75</v>
      </c>
      <c r="K152" s="43" t="s">
        <v>739</v>
      </c>
      <c r="L152" s="9" t="str">
        <f t="shared" ref="L152:L159" si="53">IF(J152="Div by 0", "N/A", IF(K152="N/A","N/A", IF(J152&gt;VALUE(MID(K152,1,2)), "No", IF(J152&lt;-1*VALUE(MID(K152,1,2)), "No", "Yes"))))</f>
        <v>Yes</v>
      </c>
    </row>
    <row r="153" spans="1:12" x14ac:dyDescent="0.25">
      <c r="A153" s="6" t="s">
        <v>1015</v>
      </c>
      <c r="B153" s="35" t="s">
        <v>213</v>
      </c>
      <c r="C153" s="8">
        <v>13.672024670000001</v>
      </c>
      <c r="D153" s="11" t="str">
        <f t="shared" si="50"/>
        <v>N/A</v>
      </c>
      <c r="E153" s="8">
        <v>14.557539145</v>
      </c>
      <c r="F153" s="11" t="str">
        <f t="shared" si="51"/>
        <v>N/A</v>
      </c>
      <c r="G153" s="8">
        <v>15.626283534000001</v>
      </c>
      <c r="H153" s="11" t="str">
        <f t="shared" si="52"/>
        <v>N/A</v>
      </c>
      <c r="I153" s="12">
        <v>6.4770000000000003</v>
      </c>
      <c r="J153" s="12">
        <v>7.3419999999999996</v>
      </c>
      <c r="K153" s="43" t="s">
        <v>739</v>
      </c>
      <c r="L153" s="9" t="str">
        <f t="shared" si="53"/>
        <v>Yes</v>
      </c>
    </row>
    <row r="154" spans="1:12" x14ac:dyDescent="0.25">
      <c r="A154" s="18" t="s">
        <v>1016</v>
      </c>
      <c r="B154" s="35" t="s">
        <v>213</v>
      </c>
      <c r="C154" s="8">
        <v>8.1941370527000004</v>
      </c>
      <c r="D154" s="11" t="str">
        <f t="shared" si="50"/>
        <v>N/A</v>
      </c>
      <c r="E154" s="8">
        <v>8.4435142172000006</v>
      </c>
      <c r="F154" s="11" t="str">
        <f t="shared" si="51"/>
        <v>N/A</v>
      </c>
      <c r="G154" s="8">
        <v>8.5428657981999994</v>
      </c>
      <c r="H154" s="11" t="str">
        <f t="shared" si="52"/>
        <v>N/A</v>
      </c>
      <c r="I154" s="12">
        <v>3.0430000000000001</v>
      </c>
      <c r="J154" s="12">
        <v>1.177</v>
      </c>
      <c r="K154" s="43" t="s">
        <v>739</v>
      </c>
      <c r="L154" s="9" t="str">
        <f t="shared" si="53"/>
        <v>Yes</v>
      </c>
    </row>
    <row r="155" spans="1:12" x14ac:dyDescent="0.25">
      <c r="A155" s="18" t="s">
        <v>1017</v>
      </c>
      <c r="B155" s="35" t="s">
        <v>213</v>
      </c>
      <c r="C155" s="8">
        <v>18.954060739999999</v>
      </c>
      <c r="D155" s="11" t="str">
        <f t="shared" si="50"/>
        <v>N/A</v>
      </c>
      <c r="E155" s="8">
        <v>19.508432911</v>
      </c>
      <c r="F155" s="11" t="str">
        <f t="shared" si="51"/>
        <v>N/A</v>
      </c>
      <c r="G155" s="8">
        <v>20.613238479</v>
      </c>
      <c r="H155" s="11" t="str">
        <f t="shared" si="52"/>
        <v>N/A</v>
      </c>
      <c r="I155" s="12">
        <v>2.9249999999999998</v>
      </c>
      <c r="J155" s="12">
        <v>5.6630000000000003</v>
      </c>
      <c r="K155" s="43" t="s">
        <v>739</v>
      </c>
      <c r="L155" s="9" t="str">
        <f t="shared" si="53"/>
        <v>Yes</v>
      </c>
    </row>
    <row r="156" spans="1:12" x14ac:dyDescent="0.25">
      <c r="A156" s="18" t="s">
        <v>1018</v>
      </c>
      <c r="B156" s="35" t="s">
        <v>213</v>
      </c>
      <c r="C156" s="8">
        <v>14.572582624000001</v>
      </c>
      <c r="D156" s="11" t="str">
        <f t="shared" si="50"/>
        <v>N/A</v>
      </c>
      <c r="E156" s="8">
        <v>15.804376453</v>
      </c>
      <c r="F156" s="11" t="str">
        <f t="shared" si="51"/>
        <v>N/A</v>
      </c>
      <c r="G156" s="8">
        <v>17.420533290000002</v>
      </c>
      <c r="H156" s="11" t="str">
        <f t="shared" si="52"/>
        <v>N/A</v>
      </c>
      <c r="I156" s="12">
        <v>8.4529999999999994</v>
      </c>
      <c r="J156" s="12">
        <v>10.23</v>
      </c>
      <c r="K156" s="43" t="s">
        <v>739</v>
      </c>
      <c r="L156" s="9" t="str">
        <f t="shared" si="53"/>
        <v>Yes</v>
      </c>
    </row>
    <row r="157" spans="1:12" x14ac:dyDescent="0.25">
      <c r="A157" s="18" t="s">
        <v>1019</v>
      </c>
      <c r="B157" s="35" t="s">
        <v>213</v>
      </c>
      <c r="C157" s="8">
        <v>6.2977508469999997</v>
      </c>
      <c r="D157" s="11" t="str">
        <f t="shared" si="50"/>
        <v>N/A</v>
      </c>
      <c r="E157" s="8">
        <v>7.0294641319000002</v>
      </c>
      <c r="F157" s="11" t="str">
        <f t="shared" si="51"/>
        <v>N/A</v>
      </c>
      <c r="G157" s="8">
        <v>7.1792454346000003</v>
      </c>
      <c r="H157" s="11" t="str">
        <f t="shared" si="52"/>
        <v>N/A</v>
      </c>
      <c r="I157" s="12">
        <v>11.62</v>
      </c>
      <c r="J157" s="12">
        <v>2.1309999999999998</v>
      </c>
      <c r="K157" s="43" t="s">
        <v>739</v>
      </c>
      <c r="L157" s="9" t="str">
        <f t="shared" si="53"/>
        <v>Yes</v>
      </c>
    </row>
    <row r="158" spans="1:12" x14ac:dyDescent="0.25">
      <c r="A158" s="2" t="s">
        <v>1020</v>
      </c>
      <c r="B158" s="35" t="s">
        <v>213</v>
      </c>
      <c r="C158" s="36">
        <v>5003</v>
      </c>
      <c r="D158" s="11" t="str">
        <f t="shared" si="50"/>
        <v>N/A</v>
      </c>
      <c r="E158" s="36">
        <v>5449</v>
      </c>
      <c r="F158" s="11" t="str">
        <f t="shared" si="51"/>
        <v>N/A</v>
      </c>
      <c r="G158" s="36">
        <v>5266</v>
      </c>
      <c r="H158" s="11" t="str">
        <f t="shared" si="52"/>
        <v>N/A</v>
      </c>
      <c r="I158" s="12">
        <v>8.9149999999999991</v>
      </c>
      <c r="J158" s="12">
        <v>-3.36</v>
      </c>
      <c r="K158" s="43" t="s">
        <v>739</v>
      </c>
      <c r="L158" s="9" t="str">
        <f t="shared" si="53"/>
        <v>Yes</v>
      </c>
    </row>
    <row r="159" spans="1:12" ht="25" x14ac:dyDescent="0.25">
      <c r="A159" s="18" t="s">
        <v>1021</v>
      </c>
      <c r="B159" s="35" t="s">
        <v>213</v>
      </c>
      <c r="C159" s="36">
        <v>140374</v>
      </c>
      <c r="D159" s="11" t="str">
        <f>IF($B159="N/A","N/A",IF(C159&gt;10,"No",IF(C159&lt;-10,"No","Yes")))</f>
        <v>N/A</v>
      </c>
      <c r="E159" s="36">
        <v>156412</v>
      </c>
      <c r="F159" s="11" t="str">
        <f>IF($B159="N/A","N/A",IF(E159&gt;10,"No",IF(E159&lt;-10,"No","Yes")))</f>
        <v>N/A</v>
      </c>
      <c r="G159" s="36">
        <v>173217</v>
      </c>
      <c r="H159" s="11" t="str">
        <f>IF($B159="N/A","N/A",IF(G159&gt;10,"No",IF(G159&lt;-10,"No","Yes")))</f>
        <v>N/A</v>
      </c>
      <c r="I159" s="12">
        <v>11.43</v>
      </c>
      <c r="J159" s="12">
        <v>10.74</v>
      </c>
      <c r="K159" s="43" t="s">
        <v>739</v>
      </c>
      <c r="L159" s="9" t="str">
        <f t="shared" si="53"/>
        <v>Yes</v>
      </c>
    </row>
    <row r="160" spans="1:12" x14ac:dyDescent="0.25">
      <c r="A160" s="4" t="s">
        <v>1022</v>
      </c>
      <c r="B160" s="35" t="s">
        <v>213</v>
      </c>
      <c r="C160" s="36">
        <v>14992</v>
      </c>
      <c r="D160" s="11" t="str">
        <f t="shared" ref="D160:D234" si="54">IF($B160="N/A","N/A",IF(C160&gt;10,"No",IF(C160&lt;-10,"No","Yes")))</f>
        <v>N/A</v>
      </c>
      <c r="E160" s="36">
        <v>14386</v>
      </c>
      <c r="F160" s="11" t="str">
        <f t="shared" ref="F160:F234" si="55">IF($B160="N/A","N/A",IF(E160&gt;10,"No",IF(E160&lt;-10,"No","Yes")))</f>
        <v>N/A</v>
      </c>
      <c r="G160" s="36">
        <v>13631</v>
      </c>
      <c r="H160" s="11" t="str">
        <f t="shared" ref="H160:H223" si="56">IF($B160="N/A","N/A",IF(G160&gt;10,"No",IF(G160&lt;-10,"No","Yes")))</f>
        <v>N/A</v>
      </c>
      <c r="I160" s="12">
        <v>-4.04</v>
      </c>
      <c r="J160" s="12">
        <v>-5.25</v>
      </c>
      <c r="K160" s="43" t="s">
        <v>739</v>
      </c>
      <c r="L160" s="9" t="str">
        <f t="shared" ref="L160:L223" si="57">IF(J160="Div by 0", "N/A", IF(K160="N/A","N/A", IF(J160&gt;VALUE(MID(K160,1,2)), "No", IF(J160&lt;-1*VALUE(MID(K160,1,2)), "No", "Yes"))))</f>
        <v>Yes</v>
      </c>
    </row>
    <row r="161" spans="1:12" x14ac:dyDescent="0.25">
      <c r="A161" s="53" t="s">
        <v>71</v>
      </c>
      <c r="B161" s="35" t="s">
        <v>213</v>
      </c>
      <c r="C161" s="8">
        <v>1.4616459311000001</v>
      </c>
      <c r="D161" s="11" t="str">
        <f t="shared" si="54"/>
        <v>N/A</v>
      </c>
      <c r="E161" s="8">
        <v>1.3399239784999999</v>
      </c>
      <c r="F161" s="11" t="str">
        <f t="shared" si="55"/>
        <v>N/A</v>
      </c>
      <c r="G161" s="8">
        <v>1.2304778651999999</v>
      </c>
      <c r="H161" s="11" t="str">
        <f t="shared" si="56"/>
        <v>N/A</v>
      </c>
      <c r="I161" s="12">
        <v>-8.33</v>
      </c>
      <c r="J161" s="12">
        <v>-8.17</v>
      </c>
      <c r="K161" s="43" t="s">
        <v>739</v>
      </c>
      <c r="L161" s="9" t="str">
        <f t="shared" si="57"/>
        <v>Yes</v>
      </c>
    </row>
    <row r="162" spans="1:12" x14ac:dyDescent="0.25">
      <c r="A162" s="4" t="s">
        <v>111</v>
      </c>
      <c r="B162" s="35" t="s">
        <v>213</v>
      </c>
      <c r="C162" s="8">
        <v>2.9043303962999998</v>
      </c>
      <c r="D162" s="11" t="str">
        <f t="shared" si="54"/>
        <v>N/A</v>
      </c>
      <c r="E162" s="8">
        <v>2.8097401603000001</v>
      </c>
      <c r="F162" s="11" t="str">
        <f t="shared" si="55"/>
        <v>N/A</v>
      </c>
      <c r="G162" s="8">
        <v>2.6850449359000002</v>
      </c>
      <c r="H162" s="11" t="str">
        <f t="shared" si="56"/>
        <v>N/A</v>
      </c>
      <c r="I162" s="12">
        <v>-3.26</v>
      </c>
      <c r="J162" s="12">
        <v>-4.4400000000000004</v>
      </c>
      <c r="K162" s="43" t="s">
        <v>739</v>
      </c>
      <c r="L162" s="9" t="str">
        <f t="shared" si="57"/>
        <v>Yes</v>
      </c>
    </row>
    <row r="163" spans="1:12" x14ac:dyDescent="0.25">
      <c r="A163" s="4" t="s">
        <v>112</v>
      </c>
      <c r="B163" s="35" t="s">
        <v>213</v>
      </c>
      <c r="C163" s="8">
        <v>5.1456868091999999</v>
      </c>
      <c r="D163" s="11" t="str">
        <f t="shared" si="54"/>
        <v>N/A</v>
      </c>
      <c r="E163" s="8">
        <v>4.7268257740999999</v>
      </c>
      <c r="F163" s="11" t="str">
        <f t="shared" si="55"/>
        <v>N/A</v>
      </c>
      <c r="G163" s="8">
        <v>4.3526816763999996</v>
      </c>
      <c r="H163" s="11" t="str">
        <f t="shared" si="56"/>
        <v>N/A</v>
      </c>
      <c r="I163" s="12">
        <v>-8.14</v>
      </c>
      <c r="J163" s="12">
        <v>-7.92</v>
      </c>
      <c r="K163" s="43" t="s">
        <v>739</v>
      </c>
      <c r="L163" s="9" t="str">
        <f t="shared" si="57"/>
        <v>Yes</v>
      </c>
    </row>
    <row r="164" spans="1:12" x14ac:dyDescent="0.25">
      <c r="A164" s="4" t="s">
        <v>113</v>
      </c>
      <c r="B164" s="35" t="s">
        <v>213</v>
      </c>
      <c r="C164" s="8">
        <v>3.9636851000000002E-3</v>
      </c>
      <c r="D164" s="11" t="str">
        <f t="shared" si="54"/>
        <v>N/A</v>
      </c>
      <c r="E164" s="8">
        <v>3.4179792999999999E-3</v>
      </c>
      <c r="F164" s="11" t="str">
        <f t="shared" si="55"/>
        <v>N/A</v>
      </c>
      <c r="G164" s="8">
        <v>3.5059486999999999E-3</v>
      </c>
      <c r="H164" s="11" t="str">
        <f t="shared" si="56"/>
        <v>N/A</v>
      </c>
      <c r="I164" s="12">
        <v>-13.8</v>
      </c>
      <c r="J164" s="12">
        <v>2.5739999999999998</v>
      </c>
      <c r="K164" s="43" t="s">
        <v>739</v>
      </c>
      <c r="L164" s="9" t="str">
        <f t="shared" si="57"/>
        <v>Yes</v>
      </c>
    </row>
    <row r="165" spans="1:12" x14ac:dyDescent="0.25">
      <c r="A165" s="4" t="s">
        <v>114</v>
      </c>
      <c r="B165" s="35" t="s">
        <v>213</v>
      </c>
      <c r="C165" s="8">
        <v>0</v>
      </c>
      <c r="D165" s="11" t="str">
        <f t="shared" si="54"/>
        <v>N/A</v>
      </c>
      <c r="E165" s="8">
        <v>5.7434949999999999E-4</v>
      </c>
      <c r="F165" s="11" t="str">
        <f t="shared" si="55"/>
        <v>N/A</v>
      </c>
      <c r="G165" s="8">
        <v>0</v>
      </c>
      <c r="H165" s="11" t="str">
        <f t="shared" si="56"/>
        <v>N/A</v>
      </c>
      <c r="I165" s="12" t="s">
        <v>1746</v>
      </c>
      <c r="J165" s="12">
        <v>-100</v>
      </c>
      <c r="K165" s="43" t="s">
        <v>739</v>
      </c>
      <c r="L165" s="9" t="str">
        <f t="shared" si="57"/>
        <v>No</v>
      </c>
    </row>
    <row r="166" spans="1:12" x14ac:dyDescent="0.25">
      <c r="A166" s="4" t="s">
        <v>428</v>
      </c>
      <c r="B166" s="35" t="s">
        <v>213</v>
      </c>
      <c r="C166" s="36">
        <v>2744</v>
      </c>
      <c r="D166" s="11" t="str">
        <f>IF($B166="N/A","N/A",IF(C166&gt;10,"No",IF(C166&lt;-10,"No","Yes")))</f>
        <v>N/A</v>
      </c>
      <c r="E166" s="36">
        <v>2716</v>
      </c>
      <c r="F166" s="11" t="str">
        <f>IF($B166="N/A","N/A",IF(E166&gt;10,"No",IF(E166&lt;-10,"No","Yes")))</f>
        <v>N/A</v>
      </c>
      <c r="G166" s="36">
        <v>2633</v>
      </c>
      <c r="H166" s="11" t="str">
        <f>IF($B166="N/A","N/A",IF(G166&gt;10,"No",IF(G166&lt;-10,"No","Yes")))</f>
        <v>N/A</v>
      </c>
      <c r="I166" s="12">
        <v>-1.02</v>
      </c>
      <c r="J166" s="12">
        <v>-3.06</v>
      </c>
      <c r="K166" s="43" t="s">
        <v>739</v>
      </c>
      <c r="L166" s="9" t="str">
        <f t="shared" si="57"/>
        <v>Yes</v>
      </c>
    </row>
    <row r="167" spans="1:12" x14ac:dyDescent="0.25">
      <c r="A167" s="4" t="s">
        <v>429</v>
      </c>
      <c r="B167" s="35" t="s">
        <v>213</v>
      </c>
      <c r="C167" s="36">
        <v>38</v>
      </c>
      <c r="D167" s="11" t="str">
        <f>IF($B167="N/A","N/A",IF(C167&gt;10,"No",IF(C167&lt;-10,"No","Yes")))</f>
        <v>N/A</v>
      </c>
      <c r="E167" s="36">
        <v>36</v>
      </c>
      <c r="F167" s="11" t="str">
        <f>IF($B167="N/A","N/A",IF(E167&gt;10,"No",IF(E167&lt;-10,"No","Yes")))</f>
        <v>N/A</v>
      </c>
      <c r="G167" s="36">
        <v>26</v>
      </c>
      <c r="H167" s="11" t="str">
        <f>IF($B167="N/A","N/A",IF(G167&gt;10,"No",IF(G167&lt;-10,"No","Yes")))</f>
        <v>N/A</v>
      </c>
      <c r="I167" s="12">
        <v>-5.26</v>
      </c>
      <c r="J167" s="12">
        <v>-27.8</v>
      </c>
      <c r="K167" s="43" t="s">
        <v>739</v>
      </c>
      <c r="L167" s="9" t="str">
        <f t="shared" si="57"/>
        <v>Yes</v>
      </c>
    </row>
    <row r="168" spans="1:12" x14ac:dyDescent="0.25">
      <c r="A168" s="4" t="s">
        <v>430</v>
      </c>
      <c r="B168" s="35" t="s">
        <v>213</v>
      </c>
      <c r="C168" s="36">
        <v>7758</v>
      </c>
      <c r="D168" s="11" t="str">
        <f>IF($B168="N/A","N/A",IF(C168&gt;10,"No",IF(C168&lt;-10,"No","Yes")))</f>
        <v>N/A</v>
      </c>
      <c r="E168" s="36">
        <v>7451</v>
      </c>
      <c r="F168" s="11" t="str">
        <f>IF($B168="N/A","N/A",IF(E168&gt;10,"No",IF(E168&lt;-10,"No","Yes")))</f>
        <v>N/A</v>
      </c>
      <c r="G168" s="36">
        <v>7073</v>
      </c>
      <c r="H168" s="11" t="str">
        <f>IF($B168="N/A","N/A",IF(G168&gt;10,"No",IF(G168&lt;-10,"No","Yes")))</f>
        <v>N/A</v>
      </c>
      <c r="I168" s="12">
        <v>-3.96</v>
      </c>
      <c r="J168" s="12">
        <v>-5.07</v>
      </c>
      <c r="K168" s="43" t="s">
        <v>739</v>
      </c>
      <c r="L168" s="9" t="str">
        <f t="shared" si="57"/>
        <v>Yes</v>
      </c>
    </row>
    <row r="169" spans="1:12" x14ac:dyDescent="0.25">
      <c r="A169" s="4" t="s">
        <v>431</v>
      </c>
      <c r="B169" s="35" t="s">
        <v>213</v>
      </c>
      <c r="C169" s="36">
        <v>4431</v>
      </c>
      <c r="D169" s="11" t="str">
        <f>IF($B169="N/A","N/A",IF(C169&gt;10,"No",IF(C169&lt;-10,"No","Yes")))</f>
        <v>N/A</v>
      </c>
      <c r="E169" s="36">
        <v>4163</v>
      </c>
      <c r="F169" s="11" t="str">
        <f>IF($B169="N/A","N/A",IF(E169&gt;10,"No",IF(E169&lt;-10,"No","Yes")))</f>
        <v>N/A</v>
      </c>
      <c r="G169" s="36">
        <v>3879</v>
      </c>
      <c r="H169" s="11" t="str">
        <f>IF($B169="N/A","N/A",IF(G169&gt;10,"No",IF(G169&lt;-10,"No","Yes")))</f>
        <v>N/A</v>
      </c>
      <c r="I169" s="12">
        <v>-6.05</v>
      </c>
      <c r="J169" s="12">
        <v>-6.82</v>
      </c>
      <c r="K169" s="43" t="s">
        <v>739</v>
      </c>
      <c r="L169" s="9" t="str">
        <f t="shared" si="57"/>
        <v>Yes</v>
      </c>
    </row>
    <row r="170" spans="1:12" x14ac:dyDescent="0.25">
      <c r="A170" s="4" t="s">
        <v>432</v>
      </c>
      <c r="B170" s="35" t="s">
        <v>213</v>
      </c>
      <c r="C170" s="36">
        <v>21</v>
      </c>
      <c r="D170" s="11" t="str">
        <f>IF($B170="N/A","N/A",IF(C170&gt;10,"No",IF(C170&lt;-10,"No","Yes")))</f>
        <v>N/A</v>
      </c>
      <c r="E170" s="36">
        <v>20</v>
      </c>
      <c r="F170" s="11" t="str">
        <f>IF($B170="N/A","N/A",IF(E170&gt;10,"No",IF(E170&lt;-10,"No","Yes")))</f>
        <v>N/A</v>
      </c>
      <c r="G170" s="36">
        <v>20</v>
      </c>
      <c r="H170" s="11" t="str">
        <f>IF($B170="N/A","N/A",IF(G170&gt;10,"No",IF(G170&lt;-10,"No","Yes")))</f>
        <v>N/A</v>
      </c>
      <c r="I170" s="12">
        <v>-4.76</v>
      </c>
      <c r="J170" s="12">
        <v>0</v>
      </c>
      <c r="K170" s="43" t="s">
        <v>739</v>
      </c>
      <c r="L170" s="9" t="str">
        <f t="shared" si="57"/>
        <v>Yes</v>
      </c>
    </row>
    <row r="171" spans="1:12" x14ac:dyDescent="0.25">
      <c r="A171" s="6" t="s">
        <v>1023</v>
      </c>
      <c r="B171" s="35" t="s">
        <v>213</v>
      </c>
      <c r="C171" s="36">
        <v>8686</v>
      </c>
      <c r="D171" s="11" t="str">
        <f t="shared" si="54"/>
        <v>N/A</v>
      </c>
      <c r="E171" s="36">
        <v>8085</v>
      </c>
      <c r="F171" s="11" t="str">
        <f t="shared" si="55"/>
        <v>N/A</v>
      </c>
      <c r="G171" s="36">
        <v>7461</v>
      </c>
      <c r="H171" s="11" t="str">
        <f t="shared" si="56"/>
        <v>N/A</v>
      </c>
      <c r="I171" s="12">
        <v>-6.92</v>
      </c>
      <c r="J171" s="12">
        <v>-7.72</v>
      </c>
      <c r="K171" s="43" t="s">
        <v>739</v>
      </c>
      <c r="L171" s="9" t="str">
        <f t="shared" si="57"/>
        <v>Yes</v>
      </c>
    </row>
    <row r="172" spans="1:12" x14ac:dyDescent="0.25">
      <c r="A172" s="4" t="s">
        <v>1024</v>
      </c>
      <c r="B172" s="35" t="s">
        <v>213</v>
      </c>
      <c r="C172" s="36">
        <v>2709</v>
      </c>
      <c r="D172" s="11" t="str">
        <f>IF($B172="N/A","N/A",IF(C172&gt;10,"No",IF(C172&lt;-10,"No","Yes")))</f>
        <v>N/A</v>
      </c>
      <c r="E172" s="36">
        <v>2608</v>
      </c>
      <c r="F172" s="11" t="str">
        <f>IF($B172="N/A","N/A",IF(E172&gt;10,"No",IF(E172&lt;-10,"No","Yes")))</f>
        <v>N/A</v>
      </c>
      <c r="G172" s="36">
        <v>2459</v>
      </c>
      <c r="H172" s="11" t="str">
        <f>IF($B172="N/A","N/A",IF(G172&gt;10,"No",IF(G172&lt;-10,"No","Yes")))</f>
        <v>N/A</v>
      </c>
      <c r="I172" s="12">
        <v>-3.73</v>
      </c>
      <c r="J172" s="12">
        <v>-5.71</v>
      </c>
      <c r="K172" s="43" t="s">
        <v>739</v>
      </c>
      <c r="L172" s="9" t="str">
        <f t="shared" si="57"/>
        <v>Yes</v>
      </c>
    </row>
    <row r="173" spans="1:12" x14ac:dyDescent="0.25">
      <c r="A173" s="4" t="s">
        <v>1025</v>
      </c>
      <c r="B173" s="35" t="s">
        <v>213</v>
      </c>
      <c r="C173" s="36">
        <v>38</v>
      </c>
      <c r="D173" s="11" t="str">
        <f>IF($B173="N/A","N/A",IF(C173&gt;10,"No",IF(C173&lt;-10,"No","Yes")))</f>
        <v>N/A</v>
      </c>
      <c r="E173" s="36">
        <v>35</v>
      </c>
      <c r="F173" s="11" t="str">
        <f>IF($B173="N/A","N/A",IF(E173&gt;10,"No",IF(E173&lt;-10,"No","Yes")))</f>
        <v>N/A</v>
      </c>
      <c r="G173" s="36">
        <v>24</v>
      </c>
      <c r="H173" s="11" t="str">
        <f>IF($B173="N/A","N/A",IF(G173&gt;10,"No",IF(G173&lt;-10,"No","Yes")))</f>
        <v>N/A</v>
      </c>
      <c r="I173" s="12">
        <v>-7.89</v>
      </c>
      <c r="J173" s="12">
        <v>-31.4</v>
      </c>
      <c r="K173" s="43" t="s">
        <v>739</v>
      </c>
      <c r="L173" s="9" t="str">
        <f t="shared" si="57"/>
        <v>No</v>
      </c>
    </row>
    <row r="174" spans="1:12" ht="25" x14ac:dyDescent="0.25">
      <c r="A174" s="4" t="s">
        <v>1026</v>
      </c>
      <c r="B174" s="35" t="s">
        <v>213</v>
      </c>
      <c r="C174" s="36">
        <v>3982</v>
      </c>
      <c r="D174" s="11" t="str">
        <f>IF($B174="N/A","N/A",IF(C174&gt;10,"No",IF(C174&lt;-10,"No","Yes")))</f>
        <v>N/A</v>
      </c>
      <c r="E174" s="36">
        <v>3646</v>
      </c>
      <c r="F174" s="11" t="str">
        <f>IF($B174="N/A","N/A",IF(E174&gt;10,"No",IF(E174&lt;-10,"No","Yes")))</f>
        <v>N/A</v>
      </c>
      <c r="G174" s="36">
        <v>3348</v>
      </c>
      <c r="H174" s="11" t="str">
        <f>IF($B174="N/A","N/A",IF(G174&gt;10,"No",IF(G174&lt;-10,"No","Yes")))</f>
        <v>N/A</v>
      </c>
      <c r="I174" s="12">
        <v>-8.44</v>
      </c>
      <c r="J174" s="12">
        <v>-8.17</v>
      </c>
      <c r="K174" s="43" t="s">
        <v>739</v>
      </c>
      <c r="L174" s="9" t="str">
        <f t="shared" si="57"/>
        <v>Yes</v>
      </c>
    </row>
    <row r="175" spans="1:12" x14ac:dyDescent="0.25">
      <c r="A175" s="4" t="s">
        <v>1027</v>
      </c>
      <c r="B175" s="35" t="s">
        <v>213</v>
      </c>
      <c r="C175" s="36">
        <v>1941</v>
      </c>
      <c r="D175" s="11" t="str">
        <f>IF($B175="N/A","N/A",IF(C175&gt;10,"No",IF(C175&lt;-10,"No","Yes")))</f>
        <v>N/A</v>
      </c>
      <c r="E175" s="36">
        <v>1781</v>
      </c>
      <c r="F175" s="11" t="str">
        <f>IF($B175="N/A","N/A",IF(E175&gt;10,"No",IF(E175&lt;-10,"No","Yes")))</f>
        <v>N/A</v>
      </c>
      <c r="G175" s="36">
        <v>1614</v>
      </c>
      <c r="H175" s="11" t="str">
        <f>IF($B175="N/A","N/A",IF(G175&gt;10,"No",IF(G175&lt;-10,"No","Yes")))</f>
        <v>N/A</v>
      </c>
      <c r="I175" s="12">
        <v>-8.24</v>
      </c>
      <c r="J175" s="12">
        <v>-9.3800000000000008</v>
      </c>
      <c r="K175" s="43" t="s">
        <v>739</v>
      </c>
      <c r="L175" s="9" t="str">
        <f t="shared" si="57"/>
        <v>Yes</v>
      </c>
    </row>
    <row r="176" spans="1:12" ht="25" x14ac:dyDescent="0.25">
      <c r="A176" s="4" t="s">
        <v>1028</v>
      </c>
      <c r="B176" s="35" t="s">
        <v>213</v>
      </c>
      <c r="C176" s="36">
        <v>16</v>
      </c>
      <c r="D176" s="11" t="str">
        <f>IF($B176="N/A","N/A",IF(C176&gt;10,"No",IF(C176&lt;-10,"No","Yes")))</f>
        <v>N/A</v>
      </c>
      <c r="E176" s="36">
        <v>15</v>
      </c>
      <c r="F176" s="11" t="str">
        <f>IF($B176="N/A","N/A",IF(E176&gt;10,"No",IF(E176&lt;-10,"No","Yes")))</f>
        <v>N/A</v>
      </c>
      <c r="G176" s="36">
        <v>16</v>
      </c>
      <c r="H176" s="11" t="str">
        <f>IF($B176="N/A","N/A",IF(G176&gt;10,"No",IF(G176&lt;-10,"No","Yes")))</f>
        <v>N/A</v>
      </c>
      <c r="I176" s="12">
        <v>-6.25</v>
      </c>
      <c r="J176" s="12">
        <v>6.6669999999999998</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510</v>
      </c>
      <c r="D183" s="11" t="str">
        <f t="shared" si="54"/>
        <v>N/A</v>
      </c>
      <c r="E183" s="1">
        <v>482</v>
      </c>
      <c r="F183" s="11" t="str">
        <f t="shared" si="55"/>
        <v>N/A</v>
      </c>
      <c r="G183" s="1">
        <v>469</v>
      </c>
      <c r="H183" s="11" t="str">
        <f t="shared" si="56"/>
        <v>N/A</v>
      </c>
      <c r="I183" s="12">
        <v>-5.49</v>
      </c>
      <c r="J183" s="12">
        <v>-2.7</v>
      </c>
      <c r="K183" s="43" t="s">
        <v>739</v>
      </c>
      <c r="L183" s="11" t="str">
        <f t="shared" si="57"/>
        <v>Yes</v>
      </c>
    </row>
    <row r="184" spans="1:12" x14ac:dyDescent="0.25">
      <c r="A184" s="4" t="s">
        <v>1036</v>
      </c>
      <c r="B184" s="35" t="s">
        <v>213</v>
      </c>
      <c r="C184" s="36">
        <v>11</v>
      </c>
      <c r="D184" s="11" t="str">
        <f t="shared" si="54"/>
        <v>N/A</v>
      </c>
      <c r="E184" s="36">
        <v>17</v>
      </c>
      <c r="F184" s="11" t="str">
        <f t="shared" si="55"/>
        <v>N/A</v>
      </c>
      <c r="G184" s="36">
        <v>33</v>
      </c>
      <c r="H184" s="11" t="str">
        <f t="shared" si="56"/>
        <v>N/A</v>
      </c>
      <c r="I184" s="12">
        <v>750</v>
      </c>
      <c r="J184" s="12">
        <v>94.12</v>
      </c>
      <c r="K184" s="43" t="s">
        <v>739</v>
      </c>
      <c r="L184" s="9" t="str">
        <f t="shared" si="57"/>
        <v>No</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390</v>
      </c>
      <c r="D186" s="11" t="str">
        <f t="shared" si="54"/>
        <v>N/A</v>
      </c>
      <c r="E186" s="36">
        <v>355</v>
      </c>
      <c r="F186" s="11" t="str">
        <f t="shared" si="55"/>
        <v>N/A</v>
      </c>
      <c r="G186" s="36">
        <v>321</v>
      </c>
      <c r="H186" s="11" t="str">
        <f t="shared" si="56"/>
        <v>N/A</v>
      </c>
      <c r="I186" s="12">
        <v>-8.9700000000000006</v>
      </c>
      <c r="J186" s="12">
        <v>-9.58</v>
      </c>
      <c r="K186" s="43" t="s">
        <v>739</v>
      </c>
      <c r="L186" s="9" t="str">
        <f t="shared" si="57"/>
        <v>Yes</v>
      </c>
    </row>
    <row r="187" spans="1:12" x14ac:dyDescent="0.25">
      <c r="A187" s="4" t="s">
        <v>1039</v>
      </c>
      <c r="B187" s="35" t="s">
        <v>213</v>
      </c>
      <c r="C187" s="36">
        <v>118</v>
      </c>
      <c r="D187" s="11" t="str">
        <f t="shared" si="54"/>
        <v>N/A</v>
      </c>
      <c r="E187" s="36">
        <v>109</v>
      </c>
      <c r="F187" s="11" t="str">
        <f t="shared" si="55"/>
        <v>N/A</v>
      </c>
      <c r="G187" s="36">
        <v>115</v>
      </c>
      <c r="H187" s="11" t="str">
        <f t="shared" si="56"/>
        <v>N/A</v>
      </c>
      <c r="I187" s="12">
        <v>-7.63</v>
      </c>
      <c r="J187" s="12">
        <v>5.5049999999999999</v>
      </c>
      <c r="K187" s="43" t="s">
        <v>739</v>
      </c>
      <c r="L187" s="9" t="str">
        <f t="shared" si="57"/>
        <v>Yes</v>
      </c>
    </row>
    <row r="188" spans="1:12" ht="25" x14ac:dyDescent="0.25">
      <c r="A188" s="4" t="s">
        <v>1040</v>
      </c>
      <c r="B188" s="35" t="s">
        <v>213</v>
      </c>
      <c r="C188" s="36">
        <v>0</v>
      </c>
      <c r="D188" s="11" t="str">
        <f t="shared" si="54"/>
        <v>N/A</v>
      </c>
      <c r="E188" s="36">
        <v>11</v>
      </c>
      <c r="F188" s="11" t="str">
        <f t="shared" si="55"/>
        <v>N/A</v>
      </c>
      <c r="G188" s="36">
        <v>0</v>
      </c>
      <c r="H188" s="11" t="str">
        <f t="shared" si="56"/>
        <v>N/A</v>
      </c>
      <c r="I188" s="12" t="s">
        <v>1746</v>
      </c>
      <c r="J188" s="12">
        <v>-100</v>
      </c>
      <c r="K188" s="43" t="s">
        <v>739</v>
      </c>
      <c r="L188" s="9" t="str">
        <f t="shared" si="57"/>
        <v>No</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63</v>
      </c>
      <c r="D195" s="11" t="str">
        <f t="shared" si="54"/>
        <v>N/A</v>
      </c>
      <c r="E195" s="1">
        <v>68</v>
      </c>
      <c r="F195" s="11" t="str">
        <f t="shared" si="55"/>
        <v>N/A</v>
      </c>
      <c r="G195" s="1">
        <v>54</v>
      </c>
      <c r="H195" s="11" t="str">
        <f t="shared" si="56"/>
        <v>N/A</v>
      </c>
      <c r="I195" s="12">
        <v>7.9370000000000003</v>
      </c>
      <c r="J195" s="12">
        <v>-20.6</v>
      </c>
      <c r="K195" s="43" t="s">
        <v>739</v>
      </c>
      <c r="L195" s="11" t="str">
        <f t="shared" si="57"/>
        <v>Yes</v>
      </c>
    </row>
    <row r="196" spans="1:12" x14ac:dyDescent="0.25">
      <c r="A196" s="4" t="s">
        <v>1048</v>
      </c>
      <c r="B196" s="35" t="s">
        <v>213</v>
      </c>
      <c r="C196" s="36">
        <v>0</v>
      </c>
      <c r="D196" s="11" t="str">
        <f t="shared" si="54"/>
        <v>N/A</v>
      </c>
      <c r="E196" s="36">
        <v>0</v>
      </c>
      <c r="F196" s="11" t="str">
        <f t="shared" si="55"/>
        <v>N/A</v>
      </c>
      <c r="G196" s="36">
        <v>11</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51</v>
      </c>
      <c r="D198" s="11" t="str">
        <f t="shared" si="54"/>
        <v>N/A</v>
      </c>
      <c r="E198" s="36">
        <v>57</v>
      </c>
      <c r="F198" s="11" t="str">
        <f t="shared" si="55"/>
        <v>N/A</v>
      </c>
      <c r="G198" s="36">
        <v>45</v>
      </c>
      <c r="H198" s="11" t="str">
        <f t="shared" si="56"/>
        <v>N/A</v>
      </c>
      <c r="I198" s="12">
        <v>11.76</v>
      </c>
      <c r="J198" s="12">
        <v>-21.1</v>
      </c>
      <c r="K198" s="43" t="s">
        <v>739</v>
      </c>
      <c r="L198" s="9" t="str">
        <f t="shared" si="57"/>
        <v>Yes</v>
      </c>
    </row>
    <row r="199" spans="1:12" ht="25" x14ac:dyDescent="0.25">
      <c r="A199" s="4" t="s">
        <v>1051</v>
      </c>
      <c r="B199" s="35" t="s">
        <v>213</v>
      </c>
      <c r="C199" s="36">
        <v>12</v>
      </c>
      <c r="D199" s="11" t="str">
        <f t="shared" si="54"/>
        <v>N/A</v>
      </c>
      <c r="E199" s="36">
        <v>11</v>
      </c>
      <c r="F199" s="11" t="str">
        <f t="shared" si="55"/>
        <v>N/A</v>
      </c>
      <c r="G199" s="36">
        <v>11</v>
      </c>
      <c r="H199" s="11" t="str">
        <f t="shared" si="56"/>
        <v>N/A</v>
      </c>
      <c r="I199" s="12">
        <v>-8.33</v>
      </c>
      <c r="J199" s="12">
        <v>-45.5</v>
      </c>
      <c r="K199" s="43" t="s">
        <v>739</v>
      </c>
      <c r="L199" s="9" t="str">
        <f t="shared" si="57"/>
        <v>No</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5728</v>
      </c>
      <c r="D201" s="11" t="str">
        <f t="shared" si="54"/>
        <v>N/A</v>
      </c>
      <c r="E201" s="1">
        <v>5739</v>
      </c>
      <c r="F201" s="11" t="str">
        <f t="shared" si="55"/>
        <v>N/A</v>
      </c>
      <c r="G201" s="1">
        <v>5630</v>
      </c>
      <c r="H201" s="11" t="str">
        <f t="shared" si="56"/>
        <v>N/A</v>
      </c>
      <c r="I201" s="12">
        <v>0.192</v>
      </c>
      <c r="J201" s="12">
        <v>-1.9</v>
      </c>
      <c r="K201" s="43" t="s">
        <v>739</v>
      </c>
      <c r="L201" s="11" t="str">
        <f t="shared" si="57"/>
        <v>Yes</v>
      </c>
    </row>
    <row r="202" spans="1:12" x14ac:dyDescent="0.25">
      <c r="A202" s="4" t="s">
        <v>1054</v>
      </c>
      <c r="B202" s="35" t="s">
        <v>213</v>
      </c>
      <c r="C202" s="36">
        <v>33</v>
      </c>
      <c r="D202" s="11" t="str">
        <f t="shared" si="54"/>
        <v>N/A</v>
      </c>
      <c r="E202" s="36">
        <v>91</v>
      </c>
      <c r="F202" s="11" t="str">
        <f t="shared" si="55"/>
        <v>N/A</v>
      </c>
      <c r="G202" s="36">
        <v>138</v>
      </c>
      <c r="H202" s="11" t="str">
        <f t="shared" si="56"/>
        <v>N/A</v>
      </c>
      <c r="I202" s="12">
        <v>175.8</v>
      </c>
      <c r="J202" s="12">
        <v>51.65</v>
      </c>
      <c r="K202" s="43" t="s">
        <v>739</v>
      </c>
      <c r="L202" s="9" t="str">
        <f t="shared" si="57"/>
        <v>No</v>
      </c>
    </row>
    <row r="203" spans="1:12" x14ac:dyDescent="0.25">
      <c r="A203" s="4" t="s">
        <v>1055</v>
      </c>
      <c r="B203" s="35" t="s">
        <v>213</v>
      </c>
      <c r="C203" s="36">
        <v>0</v>
      </c>
      <c r="D203" s="11" t="str">
        <f t="shared" si="54"/>
        <v>N/A</v>
      </c>
      <c r="E203" s="36">
        <v>11</v>
      </c>
      <c r="F203" s="11" t="str">
        <f t="shared" si="55"/>
        <v>N/A</v>
      </c>
      <c r="G203" s="36">
        <v>11</v>
      </c>
      <c r="H203" s="11" t="str">
        <f t="shared" si="56"/>
        <v>N/A</v>
      </c>
      <c r="I203" s="12" t="s">
        <v>1746</v>
      </c>
      <c r="J203" s="12">
        <v>100</v>
      </c>
      <c r="K203" s="43" t="s">
        <v>739</v>
      </c>
      <c r="L203" s="9" t="str">
        <f t="shared" si="57"/>
        <v>No</v>
      </c>
    </row>
    <row r="204" spans="1:12" x14ac:dyDescent="0.25">
      <c r="A204" s="4" t="s">
        <v>1056</v>
      </c>
      <c r="B204" s="35" t="s">
        <v>213</v>
      </c>
      <c r="C204" s="36">
        <v>3332</v>
      </c>
      <c r="D204" s="11" t="str">
        <f t="shared" si="54"/>
        <v>N/A</v>
      </c>
      <c r="E204" s="36">
        <v>3387</v>
      </c>
      <c r="F204" s="11" t="str">
        <f t="shared" si="55"/>
        <v>N/A</v>
      </c>
      <c r="G204" s="36">
        <v>3352</v>
      </c>
      <c r="H204" s="11" t="str">
        <f t="shared" si="56"/>
        <v>N/A</v>
      </c>
      <c r="I204" s="12">
        <v>1.651</v>
      </c>
      <c r="J204" s="12">
        <v>-1.03</v>
      </c>
      <c r="K204" s="43" t="s">
        <v>739</v>
      </c>
      <c r="L204" s="9" t="str">
        <f t="shared" si="57"/>
        <v>Yes</v>
      </c>
    </row>
    <row r="205" spans="1:12" x14ac:dyDescent="0.25">
      <c r="A205" s="4" t="s">
        <v>1057</v>
      </c>
      <c r="B205" s="35" t="s">
        <v>213</v>
      </c>
      <c r="C205" s="36">
        <v>2358</v>
      </c>
      <c r="D205" s="11" t="str">
        <f t="shared" si="54"/>
        <v>N/A</v>
      </c>
      <c r="E205" s="36">
        <v>2256</v>
      </c>
      <c r="F205" s="11" t="str">
        <f t="shared" si="55"/>
        <v>N/A</v>
      </c>
      <c r="G205" s="36">
        <v>2134</v>
      </c>
      <c r="H205" s="11" t="str">
        <f t="shared" si="56"/>
        <v>N/A</v>
      </c>
      <c r="I205" s="12">
        <v>-4.33</v>
      </c>
      <c r="J205" s="12">
        <v>-5.41</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-20</v>
      </c>
      <c r="J206" s="12">
        <v>0</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11</v>
      </c>
      <c r="D213" s="11" t="str">
        <f t="shared" si="54"/>
        <v>N/A</v>
      </c>
      <c r="E213" s="36">
        <v>12</v>
      </c>
      <c r="F213" s="11" t="str">
        <f t="shared" si="55"/>
        <v>N/A</v>
      </c>
      <c r="G213" s="36">
        <v>17</v>
      </c>
      <c r="H213" s="11" t="str">
        <f t="shared" si="56"/>
        <v>N/A</v>
      </c>
      <c r="I213" s="12">
        <v>140</v>
      </c>
      <c r="J213" s="12">
        <v>41.67</v>
      </c>
      <c r="K213" s="43" t="s">
        <v>739</v>
      </c>
      <c r="L213" s="9" t="str">
        <f t="shared" si="57"/>
        <v>No</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100</v>
      </c>
      <c r="J216" s="12">
        <v>16.670000000000002</v>
      </c>
      <c r="K216" s="43" t="s">
        <v>739</v>
      </c>
      <c r="L216" s="9" t="str">
        <f t="shared" si="57"/>
        <v>Yes</v>
      </c>
    </row>
    <row r="217" spans="1:12" ht="25" x14ac:dyDescent="0.25">
      <c r="A217" s="4" t="s">
        <v>1069</v>
      </c>
      <c r="B217" s="35" t="s">
        <v>213</v>
      </c>
      <c r="C217" s="36">
        <v>11</v>
      </c>
      <c r="D217" s="11" t="str">
        <f t="shared" si="54"/>
        <v>N/A</v>
      </c>
      <c r="E217" s="36">
        <v>11</v>
      </c>
      <c r="F217" s="11" t="str">
        <f t="shared" si="55"/>
        <v>N/A</v>
      </c>
      <c r="G217" s="36">
        <v>11</v>
      </c>
      <c r="H217" s="11" t="str">
        <f t="shared" si="56"/>
        <v>N/A</v>
      </c>
      <c r="I217" s="12">
        <v>200</v>
      </c>
      <c r="J217" s="12">
        <v>66.67</v>
      </c>
      <c r="K217" s="43" t="s">
        <v>739</v>
      </c>
      <c r="L217" s="9" t="str">
        <f t="shared" si="57"/>
        <v>No</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1.1872998933000001</v>
      </c>
      <c r="D231" s="11" t="str">
        <f>IF($B231="N/A","N/A",IF(C231&lt;15,"Yes","No"))</f>
        <v>Yes</v>
      </c>
      <c r="E231" s="8">
        <v>1.0635339913999999</v>
      </c>
      <c r="F231" s="11" t="str">
        <f>IF($B231="N/A","N/A",IF(E231&lt;15,"Yes","No"))</f>
        <v>Yes</v>
      </c>
      <c r="G231" s="8">
        <v>1.1151052747000001</v>
      </c>
      <c r="H231" s="11" t="str">
        <f>IF($B231="N/A","N/A",IF(G231&lt;15,"Yes","No"))</f>
        <v>Yes</v>
      </c>
      <c r="I231" s="12">
        <v>-10.4</v>
      </c>
      <c r="J231" s="12">
        <v>4.8490000000000002</v>
      </c>
      <c r="K231" s="43" t="s">
        <v>739</v>
      </c>
      <c r="L231" s="9" t="str">
        <f t="shared" si="59"/>
        <v>Yes</v>
      </c>
    </row>
    <row r="232" spans="1:12" x14ac:dyDescent="0.25">
      <c r="A232" s="18" t="s">
        <v>1084</v>
      </c>
      <c r="B232" s="35" t="s">
        <v>213</v>
      </c>
      <c r="C232" s="36">
        <v>174</v>
      </c>
      <c r="D232" s="11" t="str">
        <f t="shared" ref="D232" si="60">IF($B232="N/A","N/A",IF(C232&gt;10,"No",IF(C232&lt;-10,"No","Yes")))</f>
        <v>N/A</v>
      </c>
      <c r="E232" s="36">
        <v>177</v>
      </c>
      <c r="F232" s="11" t="str">
        <f t="shared" ref="F232" si="61">IF($B232="N/A","N/A",IF(E232&gt;10,"No",IF(E232&lt;-10,"No","Yes")))</f>
        <v>N/A</v>
      </c>
      <c r="G232" s="36">
        <v>152</v>
      </c>
      <c r="H232" s="11" t="str">
        <f t="shared" ref="H232" si="62">IF($B232="N/A","N/A",IF(G232&gt;10,"No",IF(G232&lt;-10,"No","Yes")))</f>
        <v>N/A</v>
      </c>
      <c r="I232" s="12">
        <v>1.724</v>
      </c>
      <c r="J232" s="12">
        <v>-14.1</v>
      </c>
      <c r="K232" s="43" t="s">
        <v>739</v>
      </c>
      <c r="L232" s="9" t="str">
        <f t="shared" si="59"/>
        <v>Yes</v>
      </c>
    </row>
    <row r="233" spans="1:12" x14ac:dyDescent="0.25">
      <c r="A233" s="18" t="s">
        <v>1085</v>
      </c>
      <c r="B233" s="35" t="s">
        <v>279</v>
      </c>
      <c r="C233" s="8">
        <v>1.1609287429999999</v>
      </c>
      <c r="D233" s="11" t="str">
        <f>IF($B233="N/A","N/A",IF(C233&lt;10,"Yes","No"))</f>
        <v>Yes</v>
      </c>
      <c r="E233" s="8">
        <v>1.2283136711</v>
      </c>
      <c r="F233" s="11" t="str">
        <f>IF($B233="N/A","N/A",IF(E233&lt;10,"Yes","No"))</f>
        <v>Yes</v>
      </c>
      <c r="G233" s="8">
        <v>1.1151052747000001</v>
      </c>
      <c r="H233" s="11" t="str">
        <f>IF($B233="N/A","N/A",IF(G233&lt;10,"Yes","No"))</f>
        <v>Yes</v>
      </c>
      <c r="I233" s="12">
        <v>5.8040000000000003</v>
      </c>
      <c r="J233" s="12">
        <v>-9.2200000000000006</v>
      </c>
      <c r="K233" s="43" t="s">
        <v>739</v>
      </c>
      <c r="L233" s="9" t="str">
        <f t="shared" si="59"/>
        <v>Yes</v>
      </c>
    </row>
    <row r="234" spans="1:12" x14ac:dyDescent="0.25">
      <c r="A234" s="2" t="s">
        <v>72</v>
      </c>
      <c r="B234" s="35" t="s">
        <v>213</v>
      </c>
      <c r="C234" s="8">
        <v>6.9170224119999997</v>
      </c>
      <c r="D234" s="11" t="str">
        <f t="shared" si="54"/>
        <v>N/A</v>
      </c>
      <c r="E234" s="8">
        <v>8.4318087028999997</v>
      </c>
      <c r="F234" s="11" t="str">
        <f t="shared" si="55"/>
        <v>N/A</v>
      </c>
      <c r="G234" s="8">
        <v>8.9575232924999995</v>
      </c>
      <c r="H234" s="11" t="str">
        <f>IF($B234="N/A","N/A",IF(G234&gt;10,"No",IF(G234&lt;-10,"No","Yes")))</f>
        <v>N/A</v>
      </c>
      <c r="I234" s="12">
        <v>21.9</v>
      </c>
      <c r="J234" s="12">
        <v>6.2350000000000003</v>
      </c>
      <c r="K234" s="43" t="s">
        <v>739</v>
      </c>
      <c r="L234" s="9" t="str">
        <f t="shared" si="59"/>
        <v>Yes</v>
      </c>
    </row>
    <row r="235" spans="1:12" ht="25" x14ac:dyDescent="0.25">
      <c r="A235" s="18" t="s">
        <v>1086</v>
      </c>
      <c r="B235" s="35" t="s">
        <v>289</v>
      </c>
      <c r="C235" s="9">
        <v>1.1072572037999999</v>
      </c>
      <c r="D235" s="11" t="str">
        <f>IF($B235="N/A","N/A",IF(C235&lt;15,"Yes","No"))</f>
        <v>Yes</v>
      </c>
      <c r="E235" s="9">
        <v>0.95231475050000003</v>
      </c>
      <c r="F235" s="11" t="str">
        <f>IF($B235="N/A","N/A",IF(E235&lt;15,"Yes","No"))</f>
        <v>Yes</v>
      </c>
      <c r="G235" s="9">
        <v>1.0417430856000001</v>
      </c>
      <c r="H235" s="11" t="str">
        <f>IF($B235="N/A","N/A",IF(G235&lt;15,"Yes","No"))</f>
        <v>Yes</v>
      </c>
      <c r="I235" s="12">
        <v>-14</v>
      </c>
      <c r="J235" s="12">
        <v>9.391</v>
      </c>
      <c r="K235" s="43" t="s">
        <v>739</v>
      </c>
      <c r="L235" s="9" t="str">
        <f t="shared" si="59"/>
        <v>Yes</v>
      </c>
    </row>
    <row r="236" spans="1:12" ht="25" x14ac:dyDescent="0.25">
      <c r="A236" s="18" t="s">
        <v>152</v>
      </c>
      <c r="B236" s="35" t="s">
        <v>213</v>
      </c>
      <c r="C236" s="36">
        <v>29</v>
      </c>
      <c r="D236" s="11" t="str">
        <f>IF($B236="N/A","N/A",IF(C236&gt;10,"No",IF(C236&lt;-10,"No","Yes")))</f>
        <v>N/A</v>
      </c>
      <c r="E236" s="36">
        <v>24</v>
      </c>
      <c r="F236" s="11" t="str">
        <f>IF($B236="N/A","N/A",IF(E236&gt;10,"No",IF(E236&lt;-10,"No","Yes")))</f>
        <v>N/A</v>
      </c>
      <c r="G236" s="36">
        <v>23</v>
      </c>
      <c r="H236" s="11" t="str">
        <f>IF($B236="N/A","N/A",IF(G236&gt;10,"No",IF(G236&lt;-10,"No","Yes")))</f>
        <v>N/A</v>
      </c>
      <c r="I236" s="12">
        <v>-17.2</v>
      </c>
      <c r="J236" s="12">
        <v>-4.17</v>
      </c>
      <c r="K236" s="43" t="s">
        <v>739</v>
      </c>
      <c r="L236" s="9" t="str">
        <f>IF(J236="Div by 0", "N/A", IF(K236="N/A","N/A", IF(J236&gt;VALUE(MID(K236,1,2)), "No", IF(J236&lt;-1*VALUE(MID(K236,1,2)), "No", "Yes"))))</f>
        <v>Yes</v>
      </c>
    </row>
    <row r="237" spans="1:12" x14ac:dyDescent="0.25">
      <c r="A237" s="18" t="s">
        <v>1087</v>
      </c>
      <c r="B237" s="35" t="s">
        <v>213</v>
      </c>
      <c r="C237" s="36">
        <v>14988</v>
      </c>
      <c r="D237" s="11" t="str">
        <f t="shared" ref="D237:D242" si="63">IF($B237="N/A","N/A",IF(C237&gt;10,"No",IF(C237&lt;-10,"No","Yes")))</f>
        <v>N/A</v>
      </c>
      <c r="E237" s="36">
        <v>14410</v>
      </c>
      <c r="F237" s="11" t="str">
        <f t="shared" ref="F237:F242" si="64">IF($B237="N/A","N/A",IF(E237&gt;10,"No",IF(E237&lt;-10,"No","Yes")))</f>
        <v>N/A</v>
      </c>
      <c r="G237" s="36">
        <v>13631</v>
      </c>
      <c r="H237" s="11" t="str">
        <f>IF($B237="N/A","N/A",IF(G237&gt;10,"No",IF(G237&lt;-10,"No","Yes")))</f>
        <v>N/A</v>
      </c>
      <c r="I237" s="12">
        <v>-3.86</v>
      </c>
      <c r="J237" s="12">
        <v>-5.41</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v>0</v>
      </c>
      <c r="F239" s="11" t="str">
        <f t="shared" si="64"/>
        <v>N/A</v>
      </c>
      <c r="G239" s="36">
        <v>0</v>
      </c>
      <c r="H239" s="11" t="str">
        <f t="shared" si="65"/>
        <v>N/A</v>
      </c>
      <c r="I239" s="12" t="s">
        <v>213</v>
      </c>
      <c r="J239" s="12" t="s">
        <v>1746</v>
      </c>
      <c r="K239" s="43" t="s">
        <v>213</v>
      </c>
      <c r="L239" s="9" t="str">
        <f t="shared" si="66"/>
        <v>N/A</v>
      </c>
    </row>
    <row r="240" spans="1:12" ht="25" x14ac:dyDescent="0.25">
      <c r="A240" s="18" t="s">
        <v>1090</v>
      </c>
      <c r="B240" s="35" t="s">
        <v>213</v>
      </c>
      <c r="C240" s="8" t="s">
        <v>213</v>
      </c>
      <c r="D240" s="11" t="str">
        <f t="shared" si="63"/>
        <v>N/A</v>
      </c>
      <c r="E240" s="8" t="s">
        <v>1746</v>
      </c>
      <c r="F240" s="11" t="str">
        <f t="shared" si="64"/>
        <v>N/A</v>
      </c>
      <c r="G240" s="8" t="s">
        <v>1746</v>
      </c>
      <c r="H240" s="11" t="str">
        <f t="shared" si="65"/>
        <v>N/A</v>
      </c>
      <c r="I240" s="12" t="s">
        <v>213</v>
      </c>
      <c r="J240" s="12" t="s">
        <v>1746</v>
      </c>
      <c r="K240" s="43" t="s">
        <v>213</v>
      </c>
      <c r="L240" s="9" t="str">
        <f t="shared" si="66"/>
        <v>N/A</v>
      </c>
    </row>
    <row r="241" spans="1:12" x14ac:dyDescent="0.25">
      <c r="A241" s="18" t="s">
        <v>1091</v>
      </c>
      <c r="B241" s="35" t="s">
        <v>213</v>
      </c>
      <c r="C241" s="36" t="s">
        <v>213</v>
      </c>
      <c r="D241" s="11" t="str">
        <f t="shared" si="63"/>
        <v>N/A</v>
      </c>
      <c r="E241" s="36">
        <v>0</v>
      </c>
      <c r="F241" s="11" t="str">
        <f t="shared" si="64"/>
        <v>N/A</v>
      </c>
      <c r="G241" s="36">
        <v>0</v>
      </c>
      <c r="H241" s="11" t="str">
        <f t="shared" si="65"/>
        <v>N/A</v>
      </c>
      <c r="I241" s="12" t="s">
        <v>213</v>
      </c>
      <c r="J241" s="12" t="s">
        <v>1746</v>
      </c>
      <c r="K241" s="43" t="s">
        <v>213</v>
      </c>
      <c r="L241" s="9" t="str">
        <f t="shared" si="66"/>
        <v>N/A</v>
      </c>
    </row>
    <row r="242" spans="1:12" ht="25" x14ac:dyDescent="0.25">
      <c r="A242" s="18" t="s">
        <v>1092</v>
      </c>
      <c r="B242" s="35" t="s">
        <v>213</v>
      </c>
      <c r="C242" s="8" t="s">
        <v>213</v>
      </c>
      <c r="D242" s="11" t="str">
        <f t="shared" si="63"/>
        <v>N/A</v>
      </c>
      <c r="E242" s="8">
        <v>1.0635339913999999</v>
      </c>
      <c r="F242" s="11" t="str">
        <f t="shared" si="64"/>
        <v>N/A</v>
      </c>
      <c r="G242" s="8">
        <v>1.1151052747000001</v>
      </c>
      <c r="H242" s="11" t="str">
        <f t="shared" si="65"/>
        <v>N/A</v>
      </c>
      <c r="I242" s="12" t="s">
        <v>213</v>
      </c>
      <c r="J242" s="12">
        <v>4.8490000000000002</v>
      </c>
      <c r="K242" s="43" t="s">
        <v>213</v>
      </c>
      <c r="L242" s="9" t="str">
        <f t="shared" si="66"/>
        <v>N/A</v>
      </c>
    </row>
    <row r="243" spans="1:12" x14ac:dyDescent="0.25">
      <c r="A243" s="6" t="s">
        <v>1093</v>
      </c>
      <c r="B243" s="35" t="s">
        <v>213</v>
      </c>
      <c r="C243" s="36">
        <v>120612</v>
      </c>
      <c r="D243" s="11" t="str">
        <f>IF($B243="N/A","N/A",IF(C243&gt;10,"No",IF(C243&lt;-10,"No","Yes")))</f>
        <v>N/A</v>
      </c>
      <c r="E243" s="36">
        <v>127558</v>
      </c>
      <c r="F243" s="11" t="str">
        <f>IF($B243="N/A","N/A",IF(E243&gt;10,"No",IF(E243&lt;-10,"No","Yes")))</f>
        <v>N/A</v>
      </c>
      <c r="G243" s="36">
        <v>142156</v>
      </c>
      <c r="H243" s="11" t="str">
        <f>IF($B243="N/A","N/A",IF(G243&gt;10,"No",IF(G243&lt;-10,"No","Yes")))</f>
        <v>N/A</v>
      </c>
      <c r="I243" s="12">
        <v>5.7590000000000003</v>
      </c>
      <c r="J243" s="12">
        <v>11.44</v>
      </c>
      <c r="K243" s="43" t="s">
        <v>739</v>
      </c>
      <c r="L243" s="9" t="str">
        <f t="shared" ref="L243:L276" si="67">IF(J243="Div by 0", "N/A", IF(K243="N/A","N/A", IF(J243&gt;VALUE(MID(K243,1,2)), "No", IF(J243&lt;-1*VALUE(MID(K243,1,2)), "No", "Yes"))))</f>
        <v>Yes</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0.20136948129999999</v>
      </c>
      <c r="D245" s="11" t="str">
        <f>IF($B245="N/A","N/A",IF(C245&gt;10,"No",IF(C245&lt;-10,"No","Yes")))</f>
        <v>N/A</v>
      </c>
      <c r="E245" s="8">
        <v>0.25030117540000002</v>
      </c>
      <c r="F245" s="11" t="str">
        <f>IF($B245="N/A","N/A",IF(E245&gt;10,"No",IF(E245&lt;-10,"No","Yes")))</f>
        <v>N/A</v>
      </c>
      <c r="G245" s="8">
        <v>0.24640820299999999</v>
      </c>
      <c r="H245" s="11" t="str">
        <f>IF($B245="N/A","N/A",IF(G245&gt;10,"No",IF(G245&lt;-10,"No","Yes")))</f>
        <v>N/A</v>
      </c>
      <c r="I245" s="12">
        <v>24.3</v>
      </c>
      <c r="J245" s="12">
        <v>-1.56</v>
      </c>
      <c r="K245" s="43" t="s">
        <v>739</v>
      </c>
      <c r="L245" s="9" t="str">
        <f t="shared" si="67"/>
        <v>Yes</v>
      </c>
    </row>
    <row r="246" spans="1:12" x14ac:dyDescent="0.25">
      <c r="A246" s="2" t="s">
        <v>1096</v>
      </c>
      <c r="B246" s="35" t="s">
        <v>213</v>
      </c>
      <c r="C246" s="8">
        <v>2.3121496385000002</v>
      </c>
      <c r="D246" s="11" t="str">
        <f t="shared" ref="D246:D274" si="68">IF($B246="N/A","N/A",IF(C246&gt;10,"No",IF(C246&lt;-10,"No","Yes")))</f>
        <v>N/A</v>
      </c>
      <c r="E246" s="8">
        <v>2.0901842831000002</v>
      </c>
      <c r="F246" s="11" t="str">
        <f t="shared" ref="F246:F274" si="69">IF($B246="N/A","N/A",IF(E246&gt;10,"No",IF(E246&lt;-10,"No","Yes")))</f>
        <v>N/A</v>
      </c>
      <c r="G246" s="8">
        <v>2.0974338208000001</v>
      </c>
      <c r="H246" s="11" t="str">
        <f t="shared" ref="H246:H274" si="70">IF($B246="N/A","N/A",IF(G246&gt;10,"No",IF(G246&lt;-10,"No","Yes")))</f>
        <v>N/A</v>
      </c>
      <c r="I246" s="12">
        <v>-9.6</v>
      </c>
      <c r="J246" s="12">
        <v>0.3468</v>
      </c>
      <c r="K246" s="43" t="s">
        <v>739</v>
      </c>
      <c r="L246" s="9" t="str">
        <f t="shared" si="67"/>
        <v>Yes</v>
      </c>
    </row>
    <row r="247" spans="1:12" x14ac:dyDescent="0.25">
      <c r="A247" s="2" t="s">
        <v>1097</v>
      </c>
      <c r="B247" s="35" t="s">
        <v>213</v>
      </c>
      <c r="C247" s="8">
        <v>66.099119576999996</v>
      </c>
      <c r="D247" s="11" t="str">
        <f t="shared" si="68"/>
        <v>N/A</v>
      </c>
      <c r="E247" s="8">
        <v>66.236287404999999</v>
      </c>
      <c r="F247" s="11" t="str">
        <f t="shared" si="69"/>
        <v>N/A</v>
      </c>
      <c r="G247" s="8">
        <v>69.409193419999994</v>
      </c>
      <c r="H247" s="11" t="str">
        <f t="shared" si="70"/>
        <v>N/A</v>
      </c>
      <c r="I247" s="12">
        <v>0.20749999999999999</v>
      </c>
      <c r="J247" s="12">
        <v>4.79</v>
      </c>
      <c r="K247" s="43" t="s">
        <v>739</v>
      </c>
      <c r="L247" s="9" t="str">
        <f t="shared" si="67"/>
        <v>Yes</v>
      </c>
    </row>
    <row r="248" spans="1:12" x14ac:dyDescent="0.25">
      <c r="A248" s="2" t="s">
        <v>1098</v>
      </c>
      <c r="B248" s="35" t="s">
        <v>213</v>
      </c>
      <c r="C248" s="8">
        <v>8.291049E-3</v>
      </c>
      <c r="D248" s="11" t="str">
        <f t="shared" si="68"/>
        <v>N/A</v>
      </c>
      <c r="E248" s="8">
        <v>1.0191442300000001E-2</v>
      </c>
      <c r="F248" s="11" t="str">
        <f t="shared" si="69"/>
        <v>N/A</v>
      </c>
      <c r="G248" s="8">
        <v>1.8289766200000002E-2</v>
      </c>
      <c r="H248" s="11" t="str">
        <f t="shared" si="70"/>
        <v>N/A</v>
      </c>
      <c r="I248" s="12">
        <v>22.92</v>
      </c>
      <c r="J248" s="12">
        <v>79.459999999999994</v>
      </c>
      <c r="K248" s="43" t="s">
        <v>739</v>
      </c>
      <c r="L248" s="9" t="str">
        <f t="shared" si="67"/>
        <v>No</v>
      </c>
    </row>
    <row r="249" spans="1:12" x14ac:dyDescent="0.25">
      <c r="A249" s="6" t="s">
        <v>1099</v>
      </c>
      <c r="B249" s="35" t="s">
        <v>213</v>
      </c>
      <c r="C249" s="36">
        <v>696462</v>
      </c>
      <c r="D249" s="11" t="str">
        <f t="shared" si="68"/>
        <v>N/A</v>
      </c>
      <c r="E249" s="36">
        <v>741408</v>
      </c>
      <c r="F249" s="11" t="str">
        <f t="shared" si="69"/>
        <v>N/A</v>
      </c>
      <c r="G249" s="36">
        <v>760342</v>
      </c>
      <c r="H249" s="11" t="str">
        <f t="shared" si="70"/>
        <v>N/A</v>
      </c>
      <c r="I249" s="12">
        <v>6.4530000000000003</v>
      </c>
      <c r="J249" s="12">
        <v>2.5539999999999998</v>
      </c>
      <c r="K249" s="43" t="s">
        <v>739</v>
      </c>
      <c r="L249" s="9" t="str">
        <f t="shared" si="67"/>
        <v>Yes</v>
      </c>
    </row>
    <row r="250" spans="1:12" x14ac:dyDescent="0.25">
      <c r="A250" s="2" t="s">
        <v>1100</v>
      </c>
      <c r="B250" s="35" t="s">
        <v>213</v>
      </c>
      <c r="C250" s="8">
        <v>10.815551008</v>
      </c>
      <c r="D250" s="11" t="str">
        <f t="shared" si="68"/>
        <v>N/A</v>
      </c>
      <c r="E250" s="8">
        <v>14.222267599</v>
      </c>
      <c r="F250" s="11" t="str">
        <f t="shared" si="69"/>
        <v>N/A</v>
      </c>
      <c r="G250" s="8">
        <v>14.646066848</v>
      </c>
      <c r="H250" s="11" t="str">
        <f t="shared" si="70"/>
        <v>N/A</v>
      </c>
      <c r="I250" s="12">
        <v>31.5</v>
      </c>
      <c r="J250" s="12">
        <v>2.98</v>
      </c>
      <c r="K250" s="43" t="s">
        <v>739</v>
      </c>
      <c r="L250" s="9" t="str">
        <f t="shared" si="67"/>
        <v>Yes</v>
      </c>
    </row>
    <row r="251" spans="1:12" x14ac:dyDescent="0.25">
      <c r="A251" s="2" t="s">
        <v>1101</v>
      </c>
      <c r="B251" s="35" t="s">
        <v>213</v>
      </c>
      <c r="C251" s="8">
        <v>54.181055227000002</v>
      </c>
      <c r="D251" s="11" t="str">
        <f t="shared" si="68"/>
        <v>N/A</v>
      </c>
      <c r="E251" s="8">
        <v>55.178588871000002</v>
      </c>
      <c r="F251" s="11" t="str">
        <f t="shared" si="69"/>
        <v>N/A</v>
      </c>
      <c r="G251" s="8">
        <v>55.163245433999997</v>
      </c>
      <c r="H251" s="11" t="str">
        <f t="shared" si="70"/>
        <v>N/A</v>
      </c>
      <c r="I251" s="12">
        <v>1.841</v>
      </c>
      <c r="J251" s="12">
        <v>-2.8000000000000001E-2</v>
      </c>
      <c r="K251" s="43" t="s">
        <v>739</v>
      </c>
      <c r="L251" s="9" t="str">
        <f t="shared" si="67"/>
        <v>Yes</v>
      </c>
    </row>
    <row r="252" spans="1:12" x14ac:dyDescent="0.25">
      <c r="A252" s="2" t="s">
        <v>1102</v>
      </c>
      <c r="B252" s="35" t="s">
        <v>213</v>
      </c>
      <c r="C252" s="8">
        <v>91.049999056000004</v>
      </c>
      <c r="D252" s="11" t="str">
        <f t="shared" si="68"/>
        <v>N/A</v>
      </c>
      <c r="E252" s="8">
        <v>91.965769836999996</v>
      </c>
      <c r="F252" s="11" t="str">
        <f t="shared" si="69"/>
        <v>N/A</v>
      </c>
      <c r="G252" s="8">
        <v>92.137033512000002</v>
      </c>
      <c r="H252" s="11" t="str">
        <f t="shared" si="70"/>
        <v>N/A</v>
      </c>
      <c r="I252" s="12">
        <v>1.006</v>
      </c>
      <c r="J252" s="12">
        <v>0.1862</v>
      </c>
      <c r="K252" s="43" t="s">
        <v>739</v>
      </c>
      <c r="L252" s="9" t="str">
        <f t="shared" si="67"/>
        <v>Yes</v>
      </c>
    </row>
    <row r="253" spans="1:12" x14ac:dyDescent="0.25">
      <c r="A253" s="2" t="s">
        <v>1103</v>
      </c>
      <c r="B253" s="35" t="s">
        <v>213</v>
      </c>
      <c r="C253" s="8">
        <v>46.175949809000002</v>
      </c>
      <c r="D253" s="11" t="str">
        <f t="shared" si="68"/>
        <v>N/A</v>
      </c>
      <c r="E253" s="8">
        <v>46.337947274999998</v>
      </c>
      <c r="F253" s="11" t="str">
        <f t="shared" si="69"/>
        <v>N/A</v>
      </c>
      <c r="G253" s="8">
        <v>43.623477985999997</v>
      </c>
      <c r="H253" s="11" t="str">
        <f t="shared" si="70"/>
        <v>N/A</v>
      </c>
      <c r="I253" s="12">
        <v>0.3508</v>
      </c>
      <c r="J253" s="12">
        <v>-5.86</v>
      </c>
      <c r="K253" s="43" t="s">
        <v>739</v>
      </c>
      <c r="L253" s="9" t="str">
        <f t="shared" si="67"/>
        <v>Yes</v>
      </c>
    </row>
    <row r="254" spans="1:12" x14ac:dyDescent="0.25">
      <c r="A254" s="2" t="s">
        <v>1104</v>
      </c>
      <c r="B254" s="35" t="s">
        <v>213</v>
      </c>
      <c r="C254" s="8">
        <v>3.2949392787999998</v>
      </c>
      <c r="D254" s="11" t="str">
        <f t="shared" si="68"/>
        <v>N/A</v>
      </c>
      <c r="E254" s="8">
        <v>4.1329470412999996</v>
      </c>
      <c r="F254" s="11" t="str">
        <f t="shared" si="69"/>
        <v>N/A</v>
      </c>
      <c r="G254" s="8">
        <v>4.2655804888000004</v>
      </c>
      <c r="H254" s="11" t="str">
        <f t="shared" si="70"/>
        <v>N/A</v>
      </c>
      <c r="I254" s="12">
        <v>25.43</v>
      </c>
      <c r="J254" s="12">
        <v>3.2090000000000001</v>
      </c>
      <c r="K254" s="43" t="s">
        <v>739</v>
      </c>
      <c r="L254" s="9" t="str">
        <f t="shared" si="67"/>
        <v>Yes</v>
      </c>
    </row>
    <row r="255" spans="1:12" x14ac:dyDescent="0.25">
      <c r="A255" s="2" t="s">
        <v>1105</v>
      </c>
      <c r="B255" s="35" t="s">
        <v>213</v>
      </c>
      <c r="C255" s="8">
        <v>97.925371377000005</v>
      </c>
      <c r="D255" s="11" t="str">
        <f t="shared" si="68"/>
        <v>N/A</v>
      </c>
      <c r="E255" s="8">
        <v>4.1329470412999996</v>
      </c>
      <c r="F255" s="11" t="str">
        <f t="shared" si="69"/>
        <v>N/A</v>
      </c>
      <c r="G255" s="8">
        <v>4.2655804888000004</v>
      </c>
      <c r="H255" s="11" t="str">
        <f t="shared" si="70"/>
        <v>N/A</v>
      </c>
      <c r="I255" s="12">
        <v>-95.8</v>
      </c>
      <c r="J255" s="12">
        <v>3.2090000000000001</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120612</v>
      </c>
      <c r="D273" s="11" t="str">
        <f t="shared" si="68"/>
        <v>N/A</v>
      </c>
      <c r="E273" s="36">
        <v>127558</v>
      </c>
      <c r="F273" s="11" t="str">
        <f t="shared" si="69"/>
        <v>N/A</v>
      </c>
      <c r="G273" s="36">
        <v>142156</v>
      </c>
      <c r="H273" s="11" t="str">
        <f t="shared" si="70"/>
        <v>N/A</v>
      </c>
      <c r="I273" s="12">
        <v>5.7590000000000003</v>
      </c>
      <c r="J273" s="12">
        <v>11.44</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1</v>
      </c>
      <c r="H276" s="11" t="str">
        <f t="shared" si="73"/>
        <v>No</v>
      </c>
      <c r="I276" s="12" t="s">
        <v>1746</v>
      </c>
      <c r="J276" s="12" t="s">
        <v>1746</v>
      </c>
      <c r="K276" s="43" t="s">
        <v>739</v>
      </c>
      <c r="L276" s="9" t="str">
        <f t="shared" si="67"/>
        <v>N/A</v>
      </c>
    </row>
    <row r="277" spans="1:12" x14ac:dyDescent="0.25">
      <c r="A277" s="18" t="s">
        <v>693</v>
      </c>
      <c r="B277" s="1" t="s">
        <v>213</v>
      </c>
      <c r="C277" s="1">
        <v>785796</v>
      </c>
      <c r="D277" s="11" t="str">
        <f t="shared" ref="D277:D284" si="74">IF($B277="N/A","N/A",IF(C277&gt;10,"No",IF(C277&lt;-10,"No","Yes")))</f>
        <v>N/A</v>
      </c>
      <c r="E277" s="1">
        <v>820633</v>
      </c>
      <c r="F277" s="11" t="str">
        <f t="shared" ref="F277:F278" si="75">IF($B277="N/A","N/A",IF(E277&gt;10,"No",IF(E277&lt;-10,"No","Yes")))</f>
        <v>N/A</v>
      </c>
      <c r="G277" s="1">
        <v>837048</v>
      </c>
      <c r="H277" s="11" t="str">
        <f t="shared" ref="H277:H278" si="76">IF($B277="N/A","N/A",IF(G277&gt;10,"No",IF(G277&lt;-10,"No","Yes")))</f>
        <v>N/A</v>
      </c>
      <c r="I277" s="12">
        <v>4.4329999999999998</v>
      </c>
      <c r="J277" s="12">
        <v>2</v>
      </c>
      <c r="K277" s="1" t="s">
        <v>213</v>
      </c>
      <c r="L277" s="9" t="str">
        <f t="shared" ref="L277:L278" si="77">IF(J277="Div by 0", "N/A", IF(K277="N/A","N/A", IF(J277&gt;VALUE(MID(K277,1,2)), "No", IF(J277&lt;-1*VALUE(MID(K277,1,2)), "No", "Yes"))))</f>
        <v>N/A</v>
      </c>
    </row>
    <row r="278" spans="1:12" x14ac:dyDescent="0.25">
      <c r="A278" s="18" t="s">
        <v>694</v>
      </c>
      <c r="B278" s="1" t="s">
        <v>213</v>
      </c>
      <c r="C278" s="1">
        <v>662147</v>
      </c>
      <c r="D278" s="11" t="str">
        <f t="shared" si="74"/>
        <v>N/A</v>
      </c>
      <c r="E278" s="1">
        <v>704653.33333000005</v>
      </c>
      <c r="F278" s="11" t="str">
        <f t="shared" si="75"/>
        <v>N/A</v>
      </c>
      <c r="G278" s="1">
        <v>713322.41666999995</v>
      </c>
      <c r="H278" s="11" t="str">
        <f t="shared" si="76"/>
        <v>N/A</v>
      </c>
      <c r="I278" s="12">
        <v>6.4189999999999996</v>
      </c>
      <c r="J278" s="12">
        <v>1.23</v>
      </c>
      <c r="K278" s="1" t="s">
        <v>213</v>
      </c>
      <c r="L278" s="9" t="str">
        <f t="shared" si="77"/>
        <v>N/A</v>
      </c>
    </row>
    <row r="279" spans="1:12" x14ac:dyDescent="0.25">
      <c r="A279" s="18" t="s">
        <v>695</v>
      </c>
      <c r="B279" s="1" t="s">
        <v>213</v>
      </c>
      <c r="C279" s="1">
        <v>1742</v>
      </c>
      <c r="D279" s="11" t="str">
        <f t="shared" si="74"/>
        <v>N/A</v>
      </c>
      <c r="E279" s="1">
        <v>1622</v>
      </c>
      <c r="F279" s="11" t="str">
        <f t="shared" ref="F279:F284" si="78">IF($B279="N/A","N/A",IF(E279&gt;10,"No",IF(E279&lt;-10,"No","Yes")))</f>
        <v>N/A</v>
      </c>
      <c r="G279" s="1">
        <v>1532</v>
      </c>
      <c r="H279" s="11" t="str">
        <f t="shared" ref="H279:H284" si="79">IF($B279="N/A","N/A",IF(G279&gt;10,"No",IF(G279&lt;-10,"No","Yes")))</f>
        <v>N/A</v>
      </c>
      <c r="I279" s="12">
        <v>-6.89</v>
      </c>
      <c r="J279" s="12">
        <v>-5.55</v>
      </c>
      <c r="K279" s="1" t="s">
        <v>213</v>
      </c>
      <c r="L279" s="9" t="str">
        <f t="shared" ref="L279:L285" si="80">IF(J279="Div by 0", "N/A", IF(K279="N/A","N/A", IF(J279&gt;VALUE(MID(K279,1,2)), "No", IF(J279&lt;-1*VALUE(MID(K279,1,2)), "No", "Yes"))))</f>
        <v>N/A</v>
      </c>
    </row>
    <row r="280" spans="1:12" x14ac:dyDescent="0.25">
      <c r="A280" s="18" t="s">
        <v>696</v>
      </c>
      <c r="B280" s="1" t="s">
        <v>213</v>
      </c>
      <c r="C280" s="1">
        <v>5297</v>
      </c>
      <c r="D280" s="11" t="str">
        <f t="shared" si="74"/>
        <v>N/A</v>
      </c>
      <c r="E280" s="1">
        <v>4870</v>
      </c>
      <c r="F280" s="11" t="str">
        <f t="shared" si="78"/>
        <v>N/A</v>
      </c>
      <c r="G280" s="1">
        <v>4296</v>
      </c>
      <c r="H280" s="11" t="str">
        <f t="shared" si="79"/>
        <v>N/A</v>
      </c>
      <c r="I280" s="12">
        <v>-8.06</v>
      </c>
      <c r="J280" s="12">
        <v>-11.8</v>
      </c>
      <c r="K280" s="1" t="s">
        <v>213</v>
      </c>
      <c r="L280" s="9" t="str">
        <f t="shared" si="80"/>
        <v>N/A</v>
      </c>
    </row>
    <row r="281" spans="1:12" x14ac:dyDescent="0.25">
      <c r="A281" s="18" t="s">
        <v>697</v>
      </c>
      <c r="B281" s="1" t="s">
        <v>213</v>
      </c>
      <c r="C281" s="1">
        <v>1786.8333333</v>
      </c>
      <c r="D281" s="11" t="str">
        <f t="shared" si="74"/>
        <v>N/A</v>
      </c>
      <c r="E281" s="1">
        <v>1715.1666667</v>
      </c>
      <c r="F281" s="11" t="str">
        <f t="shared" si="78"/>
        <v>N/A</v>
      </c>
      <c r="G281" s="1">
        <v>1516.1666667</v>
      </c>
      <c r="H281" s="11" t="str">
        <f t="shared" si="79"/>
        <v>N/A</v>
      </c>
      <c r="I281" s="12">
        <v>-4.01</v>
      </c>
      <c r="J281" s="12">
        <v>-11.6</v>
      </c>
      <c r="K281" s="1" t="s">
        <v>213</v>
      </c>
      <c r="L281" s="9" t="str">
        <f t="shared" si="80"/>
        <v>N/A</v>
      </c>
    </row>
    <row r="282" spans="1:12" x14ac:dyDescent="0.25">
      <c r="A282" s="18" t="s">
        <v>698</v>
      </c>
      <c r="B282" s="1" t="s">
        <v>213</v>
      </c>
      <c r="C282" s="1">
        <v>106518</v>
      </c>
      <c r="D282" s="11" t="str">
        <f t="shared" si="74"/>
        <v>N/A</v>
      </c>
      <c r="E282" s="1">
        <v>113369</v>
      </c>
      <c r="F282" s="11" t="str">
        <f t="shared" si="78"/>
        <v>N/A</v>
      </c>
      <c r="G282" s="1">
        <v>118317</v>
      </c>
      <c r="H282" s="11" t="str">
        <f t="shared" si="79"/>
        <v>N/A</v>
      </c>
      <c r="I282" s="12">
        <v>6.4320000000000004</v>
      </c>
      <c r="J282" s="12">
        <v>4.3650000000000002</v>
      </c>
      <c r="K282" s="1" t="s">
        <v>213</v>
      </c>
      <c r="L282" s="9" t="str">
        <f t="shared" si="80"/>
        <v>N/A</v>
      </c>
    </row>
    <row r="283" spans="1:12" x14ac:dyDescent="0.25">
      <c r="A283" s="18" t="s">
        <v>699</v>
      </c>
      <c r="B283" s="1" t="s">
        <v>213</v>
      </c>
      <c r="C283" s="1">
        <v>112256</v>
      </c>
      <c r="D283" s="11" t="str">
        <f t="shared" si="74"/>
        <v>N/A</v>
      </c>
      <c r="E283" s="1">
        <v>119143</v>
      </c>
      <c r="F283" s="11" t="str">
        <f t="shared" si="78"/>
        <v>N/A</v>
      </c>
      <c r="G283" s="1">
        <v>124088</v>
      </c>
      <c r="H283" s="11" t="str">
        <f t="shared" si="79"/>
        <v>N/A</v>
      </c>
      <c r="I283" s="12">
        <v>6.1349999999999998</v>
      </c>
      <c r="J283" s="12">
        <v>4.1500000000000004</v>
      </c>
      <c r="K283" s="1" t="s">
        <v>213</v>
      </c>
      <c r="L283" s="9" t="str">
        <f t="shared" si="80"/>
        <v>N/A</v>
      </c>
    </row>
    <row r="284" spans="1:12" x14ac:dyDescent="0.25">
      <c r="A284" s="18" t="s">
        <v>700</v>
      </c>
      <c r="B284" s="1" t="s">
        <v>213</v>
      </c>
      <c r="C284" s="1">
        <v>96738.583333000002</v>
      </c>
      <c r="D284" s="11" t="str">
        <f t="shared" si="74"/>
        <v>N/A</v>
      </c>
      <c r="E284" s="1">
        <v>104159.83332999999</v>
      </c>
      <c r="F284" s="11" t="str">
        <f t="shared" si="78"/>
        <v>N/A</v>
      </c>
      <c r="G284" s="1">
        <v>109389</v>
      </c>
      <c r="H284" s="11" t="str">
        <f t="shared" si="79"/>
        <v>N/A</v>
      </c>
      <c r="I284" s="12">
        <v>7.6710000000000003</v>
      </c>
      <c r="J284" s="12">
        <v>5.0199999999999996</v>
      </c>
      <c r="K284" s="1" t="s">
        <v>213</v>
      </c>
      <c r="L284" s="9" t="str">
        <f t="shared" si="80"/>
        <v>N/A</v>
      </c>
    </row>
    <row r="285" spans="1:12" x14ac:dyDescent="0.25">
      <c r="A285" s="18" t="s">
        <v>404</v>
      </c>
      <c r="B285" s="35" t="s">
        <v>290</v>
      </c>
      <c r="C285" s="8">
        <v>51.438091559</v>
      </c>
      <c r="D285" s="11" t="str">
        <f>IF($B285="N/A","N/A",IF(C285&lt;=40,"Yes","No"))</f>
        <v>No</v>
      </c>
      <c r="E285" s="8">
        <v>52.958103076999997</v>
      </c>
      <c r="F285" s="11" t="str">
        <f>IF($B285="N/A","N/A",IF(E285&lt;=40,"Yes","No"))</f>
        <v>No</v>
      </c>
      <c r="G285" s="8">
        <v>54.137020649999997</v>
      </c>
      <c r="H285" s="11" t="str">
        <f>IF($B285="N/A","N/A",IF(G285&lt;=40,"Yes","No"))</f>
        <v>No</v>
      </c>
      <c r="I285" s="12">
        <v>2.9550000000000001</v>
      </c>
      <c r="J285" s="12">
        <v>2.226</v>
      </c>
      <c r="K285" s="43" t="s">
        <v>741</v>
      </c>
      <c r="L285" s="9" t="str">
        <f t="shared" si="80"/>
        <v>Yes</v>
      </c>
    </row>
    <row r="286" spans="1:12" x14ac:dyDescent="0.25">
      <c r="A286" s="18" t="s">
        <v>701</v>
      </c>
      <c r="B286" s="1" t="s">
        <v>213</v>
      </c>
      <c r="C286" s="1">
        <v>48599</v>
      </c>
      <c r="D286" s="11" t="str">
        <f t="shared" ref="D286:D304" si="81">IF($B286="N/A","N/A",IF(C286&gt;10,"No",IF(C286&lt;-10,"No","Yes")))</f>
        <v>N/A</v>
      </c>
      <c r="E286" s="1">
        <v>48582</v>
      </c>
      <c r="F286" s="11" t="str">
        <f t="shared" ref="F286:F287" si="82">IF($B286="N/A","N/A",IF(E286&gt;10,"No",IF(E286&lt;-10,"No","Yes")))</f>
        <v>N/A</v>
      </c>
      <c r="G286" s="1">
        <v>48681</v>
      </c>
      <c r="H286" s="11" t="str">
        <f t="shared" ref="H286:H287" si="83">IF($B286="N/A","N/A",IF(G286&gt;10,"No",IF(G286&lt;-10,"No","Yes")))</f>
        <v>N/A</v>
      </c>
      <c r="I286" s="12">
        <v>-3.5000000000000003E-2</v>
      </c>
      <c r="J286" s="12">
        <v>0.20380000000000001</v>
      </c>
      <c r="K286" s="1" t="s">
        <v>213</v>
      </c>
      <c r="L286" s="9" t="str">
        <f t="shared" ref="L286:L287" si="84">IF(J286="Div by 0", "N/A", IF(K286="N/A","N/A", IF(J286&gt;VALUE(MID(K286,1,2)), "No", IF(J286&lt;-1*VALUE(MID(K286,1,2)), "No", "Yes"))))</f>
        <v>N/A</v>
      </c>
    </row>
    <row r="287" spans="1:12" x14ac:dyDescent="0.25">
      <c r="A287" s="18" t="s">
        <v>702</v>
      </c>
      <c r="B287" s="1" t="s">
        <v>213</v>
      </c>
      <c r="C287" s="1">
        <v>20716.333332999999</v>
      </c>
      <c r="D287" s="11" t="str">
        <f t="shared" si="81"/>
        <v>N/A</v>
      </c>
      <c r="E287" s="1">
        <v>20836.333332999999</v>
      </c>
      <c r="F287" s="11" t="str">
        <f t="shared" si="82"/>
        <v>N/A</v>
      </c>
      <c r="G287" s="1">
        <v>21181.083332999999</v>
      </c>
      <c r="H287" s="11" t="str">
        <f t="shared" si="83"/>
        <v>N/A</v>
      </c>
      <c r="I287" s="12">
        <v>0.57930000000000004</v>
      </c>
      <c r="J287" s="12">
        <v>1.655</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85457</v>
      </c>
      <c r="D290" s="11" t="str">
        <f t="shared" si="81"/>
        <v>N/A</v>
      </c>
      <c r="E290" s="1">
        <v>91637</v>
      </c>
      <c r="F290" s="11" t="str">
        <f t="shared" ref="F290:F304" si="88">IF($B290="N/A","N/A",IF(E290&gt;10,"No",IF(E290&lt;-10,"No","Yes")))</f>
        <v>N/A</v>
      </c>
      <c r="G290" s="1">
        <v>104307</v>
      </c>
      <c r="H290" s="11" t="str">
        <f t="shared" ref="H290:H304" si="89">IF($B290="N/A","N/A",IF(G290&gt;10,"No",IF(G290&lt;-10,"No","Yes")))</f>
        <v>N/A</v>
      </c>
      <c r="I290" s="12">
        <v>7.2320000000000002</v>
      </c>
      <c r="J290" s="12">
        <v>13.83</v>
      </c>
      <c r="K290" s="1" t="s">
        <v>213</v>
      </c>
      <c r="L290" s="9" t="str">
        <f t="shared" ref="L290:L301" si="90">IF(J290="Div by 0", "N/A", IF(K290="N/A","N/A", IF(J290&gt;VALUE(MID(K290,1,2)), "No", IF(J290&lt;-1*VALUE(MID(K290,1,2)), "No", "Yes"))))</f>
        <v>N/A</v>
      </c>
    </row>
    <row r="291" spans="1:12" x14ac:dyDescent="0.25">
      <c r="A291" s="18" t="s">
        <v>705</v>
      </c>
      <c r="B291" s="1" t="s">
        <v>213</v>
      </c>
      <c r="C291" s="1">
        <v>120611</v>
      </c>
      <c r="D291" s="11" t="str">
        <f t="shared" si="81"/>
        <v>N/A</v>
      </c>
      <c r="E291" s="1">
        <v>127557</v>
      </c>
      <c r="F291" s="11" t="str">
        <f t="shared" si="88"/>
        <v>N/A</v>
      </c>
      <c r="G291" s="1">
        <v>142154</v>
      </c>
      <c r="H291" s="11" t="str">
        <f t="shared" si="89"/>
        <v>N/A</v>
      </c>
      <c r="I291" s="12">
        <v>5.7590000000000003</v>
      </c>
      <c r="J291" s="12">
        <v>11.44</v>
      </c>
      <c r="K291" s="1" t="s">
        <v>213</v>
      </c>
      <c r="L291" s="9" t="str">
        <f t="shared" si="90"/>
        <v>N/A</v>
      </c>
    </row>
    <row r="292" spans="1:12" x14ac:dyDescent="0.25">
      <c r="A292" s="18" t="s">
        <v>723</v>
      </c>
      <c r="B292" s="35" t="s">
        <v>213</v>
      </c>
      <c r="C292" s="13">
        <v>2.4873352999999999E-3</v>
      </c>
      <c r="D292" s="11" t="str">
        <f t="shared" si="81"/>
        <v>N/A</v>
      </c>
      <c r="E292" s="13">
        <v>1.5679265E-3</v>
      </c>
      <c r="F292" s="11" t="str">
        <f t="shared" si="88"/>
        <v>N/A</v>
      </c>
      <c r="G292" s="13">
        <v>5.6276994999999996E-3</v>
      </c>
      <c r="H292" s="11" t="str">
        <f t="shared" si="89"/>
        <v>N/A</v>
      </c>
      <c r="I292" s="12">
        <v>-37</v>
      </c>
      <c r="J292" s="12">
        <v>258.89999999999998</v>
      </c>
      <c r="K292" s="35" t="s">
        <v>213</v>
      </c>
      <c r="L292" s="9" t="str">
        <f t="shared" si="90"/>
        <v>N/A</v>
      </c>
    </row>
    <row r="293" spans="1:12" x14ac:dyDescent="0.25">
      <c r="A293" s="18" t="s">
        <v>716</v>
      </c>
      <c r="B293" s="1" t="s">
        <v>213</v>
      </c>
      <c r="C293" s="1">
        <v>79787.333333000002</v>
      </c>
      <c r="D293" s="11" t="str">
        <f t="shared" si="81"/>
        <v>N/A</v>
      </c>
      <c r="E293" s="1">
        <v>89998.833333000002</v>
      </c>
      <c r="F293" s="11" t="str">
        <f t="shared" si="88"/>
        <v>N/A</v>
      </c>
      <c r="G293" s="1">
        <v>96243.916666999998</v>
      </c>
      <c r="H293" s="11" t="str">
        <f t="shared" si="89"/>
        <v>N/A</v>
      </c>
      <c r="I293" s="12">
        <v>12.8</v>
      </c>
      <c r="J293" s="12">
        <v>6.9390000000000001</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194573</v>
      </c>
      <c r="D309" s="1" t="s">
        <v>213</v>
      </c>
      <c r="E309" s="1">
        <v>207616</v>
      </c>
      <c r="F309" s="1" t="s">
        <v>213</v>
      </c>
      <c r="G309" s="1">
        <v>225233</v>
      </c>
      <c r="H309" s="1" t="s">
        <v>213</v>
      </c>
      <c r="I309" s="12">
        <v>6.7030000000000003</v>
      </c>
      <c r="J309" s="12">
        <v>8.4849999999999994</v>
      </c>
      <c r="K309" s="1" t="s">
        <v>213</v>
      </c>
      <c r="L309" s="9" t="str">
        <f>IF(J309="Div by 0", "N/A", IF(K309="N/A","N/A", IF(J309&gt;VALUE(MID(K309,1,2)), "No", IF(J309&lt;-1*VALUE(MID(K309,1,2)), "No", "Yes"))))</f>
        <v>N/A</v>
      </c>
    </row>
    <row r="310" spans="1:12" x14ac:dyDescent="0.25">
      <c r="A310" s="67" t="s">
        <v>73</v>
      </c>
      <c r="B310" s="35" t="s">
        <v>213</v>
      </c>
      <c r="C310" s="36">
        <v>857097</v>
      </c>
      <c r="D310" s="11" t="str">
        <f>IF($B310="N/A","N/A",IF(C310&gt;10,"No",IF(C310&lt;-10,"No","Yes")))</f>
        <v>N/A</v>
      </c>
      <c r="E310" s="36">
        <v>917158</v>
      </c>
      <c r="F310" s="11" t="str">
        <f>IF($B310="N/A","N/A",IF(E310&gt;10,"No",IF(E310&lt;-10,"No","Yes")))</f>
        <v>N/A</v>
      </c>
      <c r="G310" s="36">
        <v>939309</v>
      </c>
      <c r="H310" s="11" t="str">
        <f>IF($B310="N/A","N/A",IF(G310&gt;10,"No",IF(G310&lt;-10,"No","Yes")))</f>
        <v>N/A</v>
      </c>
      <c r="I310" s="12">
        <v>7.0069999999999997</v>
      </c>
      <c r="J310" s="12">
        <v>2.415</v>
      </c>
      <c r="K310" s="43" t="s">
        <v>741</v>
      </c>
      <c r="L310" s="9" t="str">
        <f t="shared" ref="L310:L339" si="92">IF(J310="Div by 0", "N/A", IF(K310="N/A","N/A", IF(J310&gt;VALUE(MID(K310,1,2)), "No", IF(J310&lt;-1*VALUE(MID(K310,1,2)), "No", "Yes"))))</f>
        <v>Yes</v>
      </c>
    </row>
    <row r="311" spans="1:12" x14ac:dyDescent="0.25">
      <c r="A311" s="50" t="s">
        <v>182</v>
      </c>
      <c r="B311" s="35" t="s">
        <v>213</v>
      </c>
      <c r="C311" s="36">
        <v>84645</v>
      </c>
      <c r="D311" s="11" t="str">
        <f t="shared" ref="D311:D314" si="93">IF($B311="N/A","N/A",IF(C311&gt;10,"No",IF(C311&lt;-10,"No","Yes")))</f>
        <v>N/A</v>
      </c>
      <c r="E311" s="36">
        <v>85508</v>
      </c>
      <c r="F311" s="11" t="str">
        <f t="shared" ref="F311:F314" si="94">IF($B311="N/A","N/A",IF(E311&gt;10,"No",IF(E311&lt;-10,"No","Yes")))</f>
        <v>N/A</v>
      </c>
      <c r="G311" s="36">
        <v>88671</v>
      </c>
      <c r="H311" s="11" t="str">
        <f t="shared" ref="H311:H314" si="95">IF($B311="N/A","N/A",IF(G311&gt;10,"No",IF(G311&lt;-10,"No","Yes")))</f>
        <v>N/A</v>
      </c>
      <c r="I311" s="12">
        <v>1.02</v>
      </c>
      <c r="J311" s="12">
        <v>3.6989999999999998</v>
      </c>
      <c r="K311" s="43" t="s">
        <v>741</v>
      </c>
      <c r="L311" s="9" t="str">
        <f>IF(J311="Div by 0", "N/A", IF(OR(J311="N/A",K311="N/A"),"N/A", IF(J311&gt;VALUE(MID(K311,1,2)), "No", IF(J311&lt;-1*VALUE(MID(K311,1,2)), "No", "Yes"))))</f>
        <v>Yes</v>
      </c>
    </row>
    <row r="312" spans="1:12" x14ac:dyDescent="0.25">
      <c r="A312" s="50" t="s">
        <v>183</v>
      </c>
      <c r="B312" s="35" t="s">
        <v>213</v>
      </c>
      <c r="C312" s="36">
        <v>212283</v>
      </c>
      <c r="D312" s="11" t="str">
        <f t="shared" si="93"/>
        <v>N/A</v>
      </c>
      <c r="E312" s="36">
        <v>221455</v>
      </c>
      <c r="F312" s="11" t="str">
        <f t="shared" si="94"/>
        <v>N/A</v>
      </c>
      <c r="G312" s="36">
        <v>227338</v>
      </c>
      <c r="H312" s="11" t="str">
        <f t="shared" si="95"/>
        <v>N/A</v>
      </c>
      <c r="I312" s="12">
        <v>4.3209999999999997</v>
      </c>
      <c r="J312" s="12">
        <v>2.657</v>
      </c>
      <c r="K312" s="43" t="s">
        <v>741</v>
      </c>
      <c r="L312" s="9" t="str">
        <f t="shared" ref="L312:L314" si="96">IF(J312="Div by 0", "N/A", IF(OR(J312="N/A",K312="N/A"),"N/A", IF(J312&gt;VALUE(MID(K312,1,2)), "No", IF(J312&lt;-1*VALUE(MID(K312,1,2)), "No", "Yes"))))</f>
        <v>Yes</v>
      </c>
    </row>
    <row r="313" spans="1:12" x14ac:dyDescent="0.25">
      <c r="A313" s="50" t="s">
        <v>184</v>
      </c>
      <c r="B313" s="35" t="s">
        <v>213</v>
      </c>
      <c r="C313" s="36">
        <v>437318</v>
      </c>
      <c r="D313" s="11" t="str">
        <f t="shared" si="93"/>
        <v>N/A</v>
      </c>
      <c r="E313" s="36">
        <v>474119</v>
      </c>
      <c r="F313" s="11" t="str">
        <f t="shared" si="94"/>
        <v>N/A</v>
      </c>
      <c r="G313" s="36">
        <v>479647</v>
      </c>
      <c r="H313" s="11" t="str">
        <f t="shared" si="95"/>
        <v>N/A</v>
      </c>
      <c r="I313" s="12">
        <v>8.4149999999999991</v>
      </c>
      <c r="J313" s="12">
        <v>1.1659999999999999</v>
      </c>
      <c r="K313" s="43" t="s">
        <v>741</v>
      </c>
      <c r="L313" s="9" t="str">
        <f t="shared" si="96"/>
        <v>Yes</v>
      </c>
    </row>
    <row r="314" spans="1:12" x14ac:dyDescent="0.25">
      <c r="A314" s="7" t="s">
        <v>185</v>
      </c>
      <c r="B314" s="35" t="s">
        <v>213</v>
      </c>
      <c r="C314" s="36">
        <v>122851</v>
      </c>
      <c r="D314" s="11" t="str">
        <f t="shared" si="93"/>
        <v>N/A</v>
      </c>
      <c r="E314" s="36">
        <v>136076</v>
      </c>
      <c r="F314" s="11" t="str">
        <f t="shared" si="94"/>
        <v>N/A</v>
      </c>
      <c r="G314" s="36">
        <v>143653</v>
      </c>
      <c r="H314" s="11" t="str">
        <f t="shared" si="95"/>
        <v>N/A</v>
      </c>
      <c r="I314" s="12">
        <v>10.77</v>
      </c>
      <c r="J314" s="12">
        <v>5.5679999999999996</v>
      </c>
      <c r="K314" s="43" t="s">
        <v>741</v>
      </c>
      <c r="L314" s="9" t="str">
        <f t="shared" si="96"/>
        <v>Yes</v>
      </c>
    </row>
    <row r="315" spans="1:12" x14ac:dyDescent="0.25">
      <c r="A315" s="50" t="s">
        <v>1124</v>
      </c>
      <c r="B315" s="13" t="s">
        <v>213</v>
      </c>
      <c r="C315" s="36">
        <v>451732</v>
      </c>
      <c r="D315" s="9" t="str">
        <f t="shared" ref="D315:F318" si="97">IF($B315="N/A","N/A",IF(C315&lt;0,"No","Yes"))</f>
        <v>N/A</v>
      </c>
      <c r="E315" s="36">
        <v>486903</v>
      </c>
      <c r="F315" s="9" t="str">
        <f t="shared" si="97"/>
        <v>N/A</v>
      </c>
      <c r="G315" s="36">
        <v>494093</v>
      </c>
      <c r="H315" s="9" t="str">
        <f t="shared" ref="H315:H318" si="98">IF($B315="N/A","N/A",IF(G315&lt;0,"No","Yes"))</f>
        <v>N/A</v>
      </c>
      <c r="I315" s="12">
        <v>7.7859999999999996</v>
      </c>
      <c r="J315" s="12">
        <v>1.4770000000000001</v>
      </c>
      <c r="K315" s="1" t="s">
        <v>740</v>
      </c>
      <c r="L315" s="9" t="str">
        <f>IF(J315="Div by 0", "N/A", IF(OR(J315="N/A",K315="N/A"),"N/A", IF(J315&gt;VALUE(MID(K315,1,2)), "No", IF(J315&lt;-1*VALUE(MID(K315,1,2)), "No", "Yes"))))</f>
        <v>Yes</v>
      </c>
    </row>
    <row r="316" spans="1:12" x14ac:dyDescent="0.25">
      <c r="A316" s="50" t="s">
        <v>433</v>
      </c>
      <c r="B316" s="13" t="s">
        <v>213</v>
      </c>
      <c r="C316" s="36">
        <v>24749</v>
      </c>
      <c r="D316" s="9" t="str">
        <f t="shared" si="97"/>
        <v>N/A</v>
      </c>
      <c r="E316" s="36">
        <v>25394</v>
      </c>
      <c r="F316" s="9" t="str">
        <f t="shared" si="97"/>
        <v>N/A</v>
      </c>
      <c r="G316" s="36">
        <v>24942</v>
      </c>
      <c r="H316" s="9" t="str">
        <f t="shared" si="98"/>
        <v>N/A</v>
      </c>
      <c r="I316" s="12">
        <v>2.6059999999999999</v>
      </c>
      <c r="J316" s="12">
        <v>-1.78</v>
      </c>
      <c r="K316" s="1" t="s">
        <v>740</v>
      </c>
      <c r="L316" s="9" t="str">
        <f t="shared" ref="L316:L318" si="99">IF(J316="Div by 0", "N/A", IF(OR(J316="N/A",K316="N/A"),"N/A", IF(J316&gt;VALUE(MID(K316,1,2)), "No", IF(J316&lt;-1*VALUE(MID(K316,1,2)), "No", "Yes"))))</f>
        <v>Yes</v>
      </c>
    </row>
    <row r="317" spans="1:12" x14ac:dyDescent="0.25">
      <c r="A317" s="50" t="s">
        <v>434</v>
      </c>
      <c r="B317" s="13" t="s">
        <v>213</v>
      </c>
      <c r="C317" s="36">
        <v>267896</v>
      </c>
      <c r="D317" s="9" t="str">
        <f t="shared" si="97"/>
        <v>N/A</v>
      </c>
      <c r="E317" s="36">
        <v>290508</v>
      </c>
      <c r="F317" s="9" t="str">
        <f t="shared" si="97"/>
        <v>N/A</v>
      </c>
      <c r="G317" s="36">
        <v>304126</v>
      </c>
      <c r="H317" s="9" t="str">
        <f t="shared" si="98"/>
        <v>N/A</v>
      </c>
      <c r="I317" s="12">
        <v>8.4410000000000007</v>
      </c>
      <c r="J317" s="12">
        <v>4.6879999999999997</v>
      </c>
      <c r="K317" s="1" t="s">
        <v>740</v>
      </c>
      <c r="L317" s="9" t="str">
        <f t="shared" si="99"/>
        <v>Yes</v>
      </c>
    </row>
    <row r="318" spans="1:12" x14ac:dyDescent="0.25">
      <c r="A318" s="50" t="s">
        <v>1125</v>
      </c>
      <c r="B318" s="13" t="s">
        <v>213</v>
      </c>
      <c r="C318" s="36">
        <v>88951</v>
      </c>
      <c r="D318" s="9" t="str">
        <f t="shared" si="97"/>
        <v>N/A</v>
      </c>
      <c r="E318" s="36">
        <v>90698</v>
      </c>
      <c r="F318" s="9" t="str">
        <f t="shared" si="97"/>
        <v>N/A</v>
      </c>
      <c r="G318" s="36">
        <v>92397</v>
      </c>
      <c r="H318" s="9" t="str">
        <f t="shared" si="98"/>
        <v>N/A</v>
      </c>
      <c r="I318" s="12">
        <v>1.964</v>
      </c>
      <c r="J318" s="12">
        <v>1.873</v>
      </c>
      <c r="K318" s="1" t="s">
        <v>740</v>
      </c>
      <c r="L318" s="9" t="str">
        <f t="shared" si="99"/>
        <v>Yes</v>
      </c>
    </row>
    <row r="319" spans="1:12" x14ac:dyDescent="0.25">
      <c r="A319" s="50" t="s">
        <v>98</v>
      </c>
      <c r="B319" s="35" t="s">
        <v>291</v>
      </c>
      <c r="C319" s="8">
        <v>76.782674540000002</v>
      </c>
      <c r="D319" s="11" t="str">
        <f>IF($B319="N/A","N/A",IF(C319&gt;80,"Yes","No"))</f>
        <v>No</v>
      </c>
      <c r="E319" s="8">
        <v>76.440046316999997</v>
      </c>
      <c r="F319" s="11" t="str">
        <f>IF($B319="N/A","N/A",IF(E319&gt;80,"Yes","No"))</f>
        <v>No</v>
      </c>
      <c r="G319" s="8">
        <v>75.709910156999996</v>
      </c>
      <c r="H319" s="11" t="str">
        <f>IF($B319="N/A","N/A",IF(G319&gt;80,"Yes","No"))</f>
        <v>No</v>
      </c>
      <c r="I319" s="12">
        <v>-0.44600000000000001</v>
      </c>
      <c r="J319" s="12">
        <v>-0.95499999999999996</v>
      </c>
      <c r="K319" s="43" t="s">
        <v>741</v>
      </c>
      <c r="L319" s="9" t="str">
        <f t="shared" si="92"/>
        <v>Yes</v>
      </c>
    </row>
    <row r="320" spans="1:12" x14ac:dyDescent="0.25">
      <c r="A320" s="50" t="s">
        <v>332</v>
      </c>
      <c r="B320" s="35" t="s">
        <v>278</v>
      </c>
      <c r="C320" s="8">
        <v>0.2194617412</v>
      </c>
      <c r="D320" s="11" t="str">
        <f>IF($B320="N/A","N/A",IF(C320&gt;=5,"No",IF(C320&lt;0,"No","Yes")))</f>
        <v>Yes</v>
      </c>
      <c r="E320" s="8">
        <v>0.1961494094</v>
      </c>
      <c r="F320" s="11" t="str">
        <f>IF($B320="N/A","N/A",IF(E320&gt;=5,"No",IF(E320&lt;0,"No","Yes")))</f>
        <v>Yes</v>
      </c>
      <c r="G320" s="8">
        <v>0.1654407655</v>
      </c>
      <c r="H320" s="11" t="str">
        <f>IF($B320="N/A","N/A",IF(G320&gt;=5,"No",IF(G320&lt;0,"No","Yes")))</f>
        <v>Yes</v>
      </c>
      <c r="I320" s="12">
        <v>-10.6</v>
      </c>
      <c r="J320" s="12">
        <v>-15.7</v>
      </c>
      <c r="K320" s="43" t="s">
        <v>741</v>
      </c>
      <c r="L320" s="9" t="str">
        <f t="shared" si="92"/>
        <v>No</v>
      </c>
    </row>
    <row r="321" spans="1:12" x14ac:dyDescent="0.25">
      <c r="A321" s="50" t="s">
        <v>340</v>
      </c>
      <c r="B321" s="43" t="s">
        <v>278</v>
      </c>
      <c r="C321" s="8">
        <v>11.324155842</v>
      </c>
      <c r="D321" s="11" t="str">
        <f>IF($B321="N/A","N/A",IF(C321&gt;=5,"No",IF(C321&lt;0,"No","Yes")))</f>
        <v>No</v>
      </c>
      <c r="E321" s="8">
        <v>11.385933503</v>
      </c>
      <c r="F321" s="11" t="str">
        <f>IF($B321="N/A","N/A",IF(E321&gt;=5,"No",IF(E321&lt;0,"No","Yes")))</f>
        <v>No</v>
      </c>
      <c r="G321" s="8">
        <v>11.72223411</v>
      </c>
      <c r="H321" s="11" t="str">
        <f>IF($B321="N/A","N/A",IF(G321&gt;=5,"No",IF(G321&lt;0,"No","Yes")))</f>
        <v>No</v>
      </c>
      <c r="I321" s="12">
        <v>0.54549999999999998</v>
      </c>
      <c r="J321" s="12">
        <v>2.9540000000000002</v>
      </c>
      <c r="K321" s="43" t="s">
        <v>741</v>
      </c>
      <c r="L321" s="9" t="str">
        <f t="shared" si="92"/>
        <v>Yes</v>
      </c>
    </row>
    <row r="322" spans="1:12" x14ac:dyDescent="0.25">
      <c r="A322" s="50" t="s">
        <v>333</v>
      </c>
      <c r="B322" s="43" t="s">
        <v>278</v>
      </c>
      <c r="C322" s="8">
        <v>2.4361303329999999</v>
      </c>
      <c r="D322" s="11" t="str">
        <f>IF($B322="N/A","N/A",IF(C322&gt;=5,"No",IF(C322&lt;0,"No","Yes")))</f>
        <v>Yes</v>
      </c>
      <c r="E322" s="8">
        <v>2.2798688993999998</v>
      </c>
      <c r="F322" s="11" t="str">
        <f>IF($B322="N/A","N/A",IF(E322&gt;=5,"No",IF(E322&lt;0,"No","Yes")))</f>
        <v>Yes</v>
      </c>
      <c r="G322" s="8">
        <v>2.2312146481999999</v>
      </c>
      <c r="H322" s="11" t="str">
        <f>IF($B322="N/A","N/A",IF(G322&gt;=5,"No",IF(G322&lt;0,"No","Yes")))</f>
        <v>Yes</v>
      </c>
      <c r="I322" s="12">
        <v>-6.41</v>
      </c>
      <c r="J322" s="12">
        <v>-2.13</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9.2375775437000005</v>
      </c>
      <c r="D324" s="11" t="str">
        <f>IF($B324="N/A","N/A",IF(C324&gt;=5,"No",IF(C324&lt;0,"No","Yes")))</f>
        <v>No</v>
      </c>
      <c r="E324" s="8">
        <v>9.6980018710000007</v>
      </c>
      <c r="F324" s="11" t="str">
        <f>IF($B324="N/A","N/A",IF(E324&gt;=5,"No",IF(E324&lt;0,"No","Yes")))</f>
        <v>No</v>
      </c>
      <c r="G324" s="8">
        <v>10.171200319</v>
      </c>
      <c r="H324" s="11" t="str">
        <f>IF($B324="N/A","N/A",IF(G324&gt;=5,"No",IF(G324&lt;0,"No","Yes")))</f>
        <v>No</v>
      </c>
      <c r="I324" s="12">
        <v>4.984</v>
      </c>
      <c r="J324" s="12">
        <v>4.8789999999999996</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7.9366746121</v>
      </c>
      <c r="D334" s="11" t="str">
        <f>IF($B334="N/A","N/A",IF(C334&gt;15,"No",IF(C334&lt;2,"No","Yes")))</f>
        <v>Yes</v>
      </c>
      <c r="E334" s="8">
        <v>7.8985300243000003</v>
      </c>
      <c r="F334" s="11" t="str">
        <f>IF($B334="N/A","N/A",IF(E334&gt;15,"No",IF(E334&lt;2,"No","Yes")))</f>
        <v>Yes</v>
      </c>
      <c r="G334" s="8">
        <v>7.7822101139999997</v>
      </c>
      <c r="H334" s="11" t="str">
        <f>IF($B334="N/A","N/A",IF(G334&gt;15,"No",IF(G334&lt;2,"No","Yes")))</f>
        <v>Yes</v>
      </c>
      <c r="I334" s="12">
        <v>-0.48099999999999998</v>
      </c>
      <c r="J334" s="12">
        <v>-1.47</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50" t="s">
        <v>1646</v>
      </c>
      <c r="B340" s="151"/>
      <c r="C340" s="151"/>
      <c r="D340" s="151"/>
      <c r="E340" s="151"/>
      <c r="F340" s="151"/>
      <c r="G340" s="151"/>
      <c r="H340" s="151"/>
      <c r="I340" s="151"/>
      <c r="J340" s="151"/>
      <c r="K340" s="151"/>
      <c r="L340" s="152"/>
    </row>
    <row r="341" spans="1:12" s="20" customFormat="1" ht="12.75" customHeight="1" x14ac:dyDescent="0.25">
      <c r="A341" s="140" t="s">
        <v>1644</v>
      </c>
      <c r="B341" s="141"/>
      <c r="C341" s="141"/>
      <c r="D341" s="141"/>
      <c r="E341" s="141"/>
      <c r="F341" s="141"/>
      <c r="G341" s="141"/>
      <c r="H341" s="141"/>
      <c r="I341" s="141"/>
      <c r="J341" s="141"/>
      <c r="K341" s="141"/>
      <c r="L341" s="142"/>
    </row>
    <row r="342" spans="1:12" s="20" customFormat="1" x14ac:dyDescent="0.25">
      <c r="A342" s="143" t="s">
        <v>1742</v>
      </c>
      <c r="B342" s="143"/>
      <c r="C342" s="143"/>
      <c r="D342" s="143"/>
      <c r="E342" s="143"/>
      <c r="F342" s="143"/>
      <c r="G342" s="143"/>
      <c r="H342" s="143"/>
      <c r="I342" s="143"/>
      <c r="J342" s="143"/>
      <c r="K342" s="143"/>
      <c r="L342" s="144"/>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6"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6"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6"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ht="24.75" customHeight="1" x14ac:dyDescent="0.3">
      <c r="A2" s="155" t="s">
        <v>1605</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 t="s">
        <v>58</v>
      </c>
      <c r="B6" s="43" t="s">
        <v>213</v>
      </c>
      <c r="C6" s="14">
        <v>3720606574</v>
      </c>
      <c r="D6" s="11" t="str">
        <f t="shared" ref="D6:D12" si="0">IF($B6="N/A","N/A",IF(C6&gt;10,"No",IF(C6&lt;-10,"No","Yes")))</f>
        <v>N/A</v>
      </c>
      <c r="E6" s="14">
        <v>3884851483</v>
      </c>
      <c r="F6" s="11" t="str">
        <f t="shared" ref="F6:F12" si="1">IF($B6="N/A","N/A",IF(E6&gt;10,"No",IF(E6&lt;-10,"No","Yes")))</f>
        <v>N/A</v>
      </c>
      <c r="G6" s="14">
        <v>3811985506</v>
      </c>
      <c r="H6" s="11" t="str">
        <f t="shared" ref="H6:H12" si="2">IF($B6="N/A","N/A",IF(G6&gt;10,"No",IF(G6&lt;-10,"No","Yes")))</f>
        <v>N/A</v>
      </c>
      <c r="I6" s="12">
        <v>4.4139999999999997</v>
      </c>
      <c r="J6" s="12">
        <v>-1.88</v>
      </c>
      <c r="K6" s="43" t="s">
        <v>739</v>
      </c>
      <c r="L6" s="9" t="str">
        <f t="shared" ref="L6:L13" si="3">IF(J6="Div by 0", "N/A", IF(K6="N/A","N/A", IF(J6&gt;VALUE(MID(K6,1,2)), "No", IF(J6&lt;-1*VALUE(MID(K6,1,2)), "No", "Yes"))))</f>
        <v>Yes</v>
      </c>
    </row>
    <row r="7" spans="1:12" x14ac:dyDescent="0.25">
      <c r="A7" s="4" t="s">
        <v>1132</v>
      </c>
      <c r="B7" s="43" t="s">
        <v>213</v>
      </c>
      <c r="C7" s="14">
        <v>3627.4075908</v>
      </c>
      <c r="D7" s="11" t="str">
        <f t="shared" si="0"/>
        <v>N/A</v>
      </c>
      <c r="E7" s="14">
        <v>3618.3829102999998</v>
      </c>
      <c r="F7" s="11" t="str">
        <f t="shared" si="1"/>
        <v>N/A</v>
      </c>
      <c r="G7" s="14">
        <v>3441.100277</v>
      </c>
      <c r="H7" s="11" t="str">
        <f t="shared" si="2"/>
        <v>N/A</v>
      </c>
      <c r="I7" s="12">
        <v>-0.249</v>
      </c>
      <c r="J7" s="12">
        <v>-4.9000000000000004</v>
      </c>
      <c r="K7" s="43" t="s">
        <v>739</v>
      </c>
      <c r="L7" s="9" t="str">
        <f t="shared" si="3"/>
        <v>Yes</v>
      </c>
    </row>
    <row r="8" spans="1:12" x14ac:dyDescent="0.25">
      <c r="A8" s="4" t="s">
        <v>724</v>
      </c>
      <c r="B8" s="43" t="s">
        <v>213</v>
      </c>
      <c r="C8" s="14">
        <v>390</v>
      </c>
      <c r="D8" s="11" t="str">
        <f t="shared" si="0"/>
        <v>N/A</v>
      </c>
      <c r="E8" s="14">
        <v>149</v>
      </c>
      <c r="F8" s="11" t="str">
        <f t="shared" si="1"/>
        <v>N/A</v>
      </c>
      <c r="G8" s="14">
        <v>124</v>
      </c>
      <c r="H8" s="11" t="str">
        <f t="shared" si="2"/>
        <v>N/A</v>
      </c>
      <c r="I8" s="12">
        <v>-61.8</v>
      </c>
      <c r="J8" s="12">
        <v>-16.8</v>
      </c>
      <c r="K8" s="43" t="s">
        <v>739</v>
      </c>
      <c r="L8" s="9" t="str">
        <f t="shared" si="3"/>
        <v>Yes</v>
      </c>
    </row>
    <row r="9" spans="1:12" x14ac:dyDescent="0.25">
      <c r="A9" s="4" t="s">
        <v>725</v>
      </c>
      <c r="B9" s="43" t="s">
        <v>213</v>
      </c>
      <c r="C9" s="14">
        <v>1161</v>
      </c>
      <c r="D9" s="11" t="str">
        <f t="shared" si="0"/>
        <v>N/A</v>
      </c>
      <c r="E9" s="14">
        <v>672</v>
      </c>
      <c r="F9" s="11" t="str">
        <f t="shared" si="1"/>
        <v>N/A</v>
      </c>
      <c r="G9" s="14">
        <v>612</v>
      </c>
      <c r="H9" s="11" t="str">
        <f t="shared" si="2"/>
        <v>N/A</v>
      </c>
      <c r="I9" s="12">
        <v>-42.1</v>
      </c>
      <c r="J9" s="12">
        <v>-8.93</v>
      </c>
      <c r="K9" s="43" t="s">
        <v>739</v>
      </c>
      <c r="L9" s="9" t="str">
        <f t="shared" si="3"/>
        <v>Yes</v>
      </c>
    </row>
    <row r="10" spans="1:12" x14ac:dyDescent="0.25">
      <c r="A10" s="4" t="s">
        <v>726</v>
      </c>
      <c r="B10" s="43" t="s">
        <v>213</v>
      </c>
      <c r="C10" s="14">
        <v>2413</v>
      </c>
      <c r="D10" s="11" t="str">
        <f t="shared" si="0"/>
        <v>N/A</v>
      </c>
      <c r="E10" s="14">
        <v>1889</v>
      </c>
      <c r="F10" s="11" t="str">
        <f t="shared" si="1"/>
        <v>N/A</v>
      </c>
      <c r="G10" s="14">
        <v>1708</v>
      </c>
      <c r="H10" s="11" t="str">
        <f t="shared" si="2"/>
        <v>N/A</v>
      </c>
      <c r="I10" s="12">
        <v>-21.7</v>
      </c>
      <c r="J10" s="12">
        <v>-9.58</v>
      </c>
      <c r="K10" s="43" t="s">
        <v>739</v>
      </c>
      <c r="L10" s="9" t="str">
        <f t="shared" si="3"/>
        <v>Yes</v>
      </c>
    </row>
    <row r="11" spans="1:12" x14ac:dyDescent="0.25">
      <c r="A11" s="4" t="s">
        <v>727</v>
      </c>
      <c r="B11" s="43" t="s">
        <v>213</v>
      </c>
      <c r="C11" s="14">
        <v>13126</v>
      </c>
      <c r="D11" s="11" t="str">
        <f t="shared" si="0"/>
        <v>N/A</v>
      </c>
      <c r="E11" s="14">
        <v>14746</v>
      </c>
      <c r="F11" s="11" t="str">
        <f t="shared" si="1"/>
        <v>N/A</v>
      </c>
      <c r="G11" s="14">
        <v>13594</v>
      </c>
      <c r="H11" s="11" t="str">
        <f t="shared" si="2"/>
        <v>N/A</v>
      </c>
      <c r="I11" s="12">
        <v>12.34</v>
      </c>
      <c r="J11" s="12">
        <v>-7.81</v>
      </c>
      <c r="K11" s="43" t="s">
        <v>739</v>
      </c>
      <c r="L11" s="9" t="str">
        <f t="shared" si="3"/>
        <v>Yes</v>
      </c>
    </row>
    <row r="12" spans="1:12" x14ac:dyDescent="0.25">
      <c r="A12" s="4" t="s">
        <v>728</v>
      </c>
      <c r="B12" s="43" t="s">
        <v>213</v>
      </c>
      <c r="C12" s="14">
        <v>55944</v>
      </c>
      <c r="D12" s="11" t="str">
        <f t="shared" si="0"/>
        <v>N/A</v>
      </c>
      <c r="E12" s="14">
        <v>60036</v>
      </c>
      <c r="F12" s="11" t="str">
        <f t="shared" si="1"/>
        <v>N/A</v>
      </c>
      <c r="G12" s="14">
        <v>60598</v>
      </c>
      <c r="H12" s="11" t="str">
        <f t="shared" si="2"/>
        <v>N/A</v>
      </c>
      <c r="I12" s="12">
        <v>7.3140000000000001</v>
      </c>
      <c r="J12" s="12">
        <v>0.93610000000000004</v>
      </c>
      <c r="K12" s="43" t="s">
        <v>739</v>
      </c>
      <c r="L12" s="9" t="str">
        <f t="shared" si="3"/>
        <v>Yes</v>
      </c>
    </row>
    <row r="13" spans="1:12" x14ac:dyDescent="0.25">
      <c r="A13" s="4" t="s">
        <v>74</v>
      </c>
      <c r="B13" s="43" t="s">
        <v>213</v>
      </c>
      <c r="C13" s="14">
        <v>5593440</v>
      </c>
      <c r="D13" s="11" t="str">
        <f>IF($B13="N/A","N/A",IF(C13&gt;10,"No",IF(C13&lt;-10,"No","Yes")))</f>
        <v>N/A</v>
      </c>
      <c r="E13" s="14">
        <v>6556052</v>
      </c>
      <c r="F13" s="11" t="str">
        <f>IF($B13="N/A","N/A",IF(E13&gt;10,"No",IF(E13&lt;-10,"No","Yes")))</f>
        <v>N/A</v>
      </c>
      <c r="G13" s="14">
        <v>5761602</v>
      </c>
      <c r="H13" s="11" t="str">
        <f>IF($B13="N/A","N/A",IF(G13&gt;10,"No",IF(G13&lt;-10,"No","Yes")))</f>
        <v>N/A</v>
      </c>
      <c r="I13" s="12">
        <v>17.21</v>
      </c>
      <c r="J13" s="12">
        <v>-12.1</v>
      </c>
      <c r="K13" s="43" t="s">
        <v>739</v>
      </c>
      <c r="L13" s="9" t="str">
        <f t="shared" si="3"/>
        <v>Yes</v>
      </c>
    </row>
    <row r="14" spans="1:12" x14ac:dyDescent="0.25">
      <c r="A14" s="53" t="s">
        <v>157</v>
      </c>
      <c r="B14" s="35" t="s">
        <v>213</v>
      </c>
      <c r="C14" s="8">
        <v>11.249759918000001</v>
      </c>
      <c r="D14" s="11" t="str">
        <f t="shared" ref="D14:D18" si="4">IF($B14="N/A","N/A",IF(C14&gt;10,"No",IF(C14&lt;-10,"No","Yes")))</f>
        <v>N/A</v>
      </c>
      <c r="E14" s="8">
        <v>13.257665723000001</v>
      </c>
      <c r="F14" s="11" t="str">
        <f t="shared" ref="F14:F18" si="5">IF($B14="N/A","N/A",IF(E14&gt;10,"No",IF(E14&lt;-10,"No","Yes")))</f>
        <v>N/A</v>
      </c>
      <c r="G14" s="8">
        <v>14.048895946</v>
      </c>
      <c r="H14" s="11" t="str">
        <f t="shared" ref="H14:H18" si="6">IF($B14="N/A","N/A",IF(G14&gt;10,"No",IF(G14&lt;-10,"No","Yes")))</f>
        <v>N/A</v>
      </c>
      <c r="I14" s="12">
        <v>17.850000000000001</v>
      </c>
      <c r="J14" s="12">
        <v>5.968</v>
      </c>
      <c r="K14" s="43" t="s">
        <v>739</v>
      </c>
      <c r="L14" s="9" t="str">
        <f t="shared" ref="L14:L18" si="7">IF(J14="Div by 0", "N/A", IF(K14="N/A","N/A", IF(J14&gt;VALUE(MID(K14,1,2)), "No", IF(J14&lt;-1*VALUE(MID(K14,1,2)), "No", "Yes"))))</f>
        <v>Yes</v>
      </c>
    </row>
    <row r="15" spans="1:12" x14ac:dyDescent="0.25">
      <c r="A15" s="4" t="s">
        <v>419</v>
      </c>
      <c r="B15" s="35" t="s">
        <v>213</v>
      </c>
      <c r="C15" s="8">
        <v>39.925669186</v>
      </c>
      <c r="D15" s="11" t="str">
        <f t="shared" si="4"/>
        <v>N/A</v>
      </c>
      <c r="E15" s="8">
        <v>38.685997243000003</v>
      </c>
      <c r="F15" s="11" t="str">
        <f t="shared" si="5"/>
        <v>N/A</v>
      </c>
      <c r="G15" s="8">
        <v>39.197212966000002</v>
      </c>
      <c r="H15" s="11" t="str">
        <f t="shared" si="6"/>
        <v>N/A</v>
      </c>
      <c r="I15" s="12">
        <v>-3.1</v>
      </c>
      <c r="J15" s="12">
        <v>1.321</v>
      </c>
      <c r="K15" s="43" t="s">
        <v>739</v>
      </c>
      <c r="L15" s="9" t="str">
        <f t="shared" si="7"/>
        <v>Yes</v>
      </c>
    </row>
    <row r="16" spans="1:12" x14ac:dyDescent="0.25">
      <c r="A16" s="4" t="s">
        <v>420</v>
      </c>
      <c r="B16" s="35" t="s">
        <v>213</v>
      </c>
      <c r="C16" s="8">
        <v>11.605130066999999</v>
      </c>
      <c r="D16" s="11" t="str">
        <f t="shared" si="4"/>
        <v>N/A</v>
      </c>
      <c r="E16" s="8">
        <v>14.167860514999999</v>
      </c>
      <c r="F16" s="11" t="str">
        <f t="shared" si="5"/>
        <v>N/A</v>
      </c>
      <c r="G16" s="8">
        <v>14.623134551</v>
      </c>
      <c r="H16" s="11" t="str">
        <f t="shared" si="6"/>
        <v>N/A</v>
      </c>
      <c r="I16" s="12">
        <v>22.08</v>
      </c>
      <c r="J16" s="12">
        <v>3.2130000000000001</v>
      </c>
      <c r="K16" s="43" t="s">
        <v>739</v>
      </c>
      <c r="L16" s="9" t="str">
        <f t="shared" si="7"/>
        <v>Yes</v>
      </c>
    </row>
    <row r="17" spans="1:12" x14ac:dyDescent="0.25">
      <c r="A17" s="4" t="s">
        <v>421</v>
      </c>
      <c r="B17" s="35" t="s">
        <v>213</v>
      </c>
      <c r="C17" s="8">
        <v>2.0275192994000002</v>
      </c>
      <c r="D17" s="11" t="str">
        <f t="shared" si="4"/>
        <v>N/A</v>
      </c>
      <c r="E17" s="8">
        <v>4.5352987314000002</v>
      </c>
      <c r="F17" s="11" t="str">
        <f t="shared" si="5"/>
        <v>N/A</v>
      </c>
      <c r="G17" s="8">
        <v>4.6005059083999997</v>
      </c>
      <c r="H17" s="11" t="str">
        <f t="shared" si="6"/>
        <v>N/A</v>
      </c>
      <c r="I17" s="12">
        <v>123.7</v>
      </c>
      <c r="J17" s="12">
        <v>1.4379999999999999</v>
      </c>
      <c r="K17" s="43" t="s">
        <v>739</v>
      </c>
      <c r="L17" s="9" t="str">
        <f t="shared" si="7"/>
        <v>Yes</v>
      </c>
    </row>
    <row r="18" spans="1:12" x14ac:dyDescent="0.25">
      <c r="A18" s="4" t="s">
        <v>422</v>
      </c>
      <c r="B18" s="35" t="s">
        <v>213</v>
      </c>
      <c r="C18" s="8">
        <v>23.840653852999999</v>
      </c>
      <c r="D18" s="11" t="str">
        <f t="shared" si="4"/>
        <v>N/A</v>
      </c>
      <c r="E18" s="8">
        <v>25.516627418999999</v>
      </c>
      <c r="F18" s="11" t="str">
        <f t="shared" si="5"/>
        <v>N/A</v>
      </c>
      <c r="G18" s="8">
        <v>28.806976757000001</v>
      </c>
      <c r="H18" s="11" t="str">
        <f t="shared" si="6"/>
        <v>N/A</v>
      </c>
      <c r="I18" s="12">
        <v>7.03</v>
      </c>
      <c r="J18" s="12">
        <v>12.89</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50</v>
      </c>
      <c r="J19" s="12">
        <v>0</v>
      </c>
      <c r="K19" s="43" t="s">
        <v>213</v>
      </c>
      <c r="L19" s="9" t="str">
        <f t="shared" ref="L19:L25" si="11">IF(J19="Div by 0", "N/A", IF(K19="N/A","N/A", IF(J19&gt;VALUE(MID(K19,1,2)), "No", IF(J19&lt;-1*VALUE(MID(K19,1,2)), "No", "Yes"))))</f>
        <v>N/A</v>
      </c>
    </row>
    <row r="20" spans="1:12" x14ac:dyDescent="0.25">
      <c r="A20" s="4" t="s">
        <v>76</v>
      </c>
      <c r="B20" s="43" t="s">
        <v>213</v>
      </c>
      <c r="C20" s="36">
        <v>12</v>
      </c>
      <c r="D20" s="11" t="str">
        <f t="shared" si="8"/>
        <v>N/A</v>
      </c>
      <c r="E20" s="36">
        <v>26</v>
      </c>
      <c r="F20" s="11" t="str">
        <f t="shared" si="9"/>
        <v>N/A</v>
      </c>
      <c r="G20" s="36">
        <v>49</v>
      </c>
      <c r="H20" s="11" t="str">
        <f t="shared" si="10"/>
        <v>N/A</v>
      </c>
      <c r="I20" s="12">
        <v>116.7</v>
      </c>
      <c r="J20" s="12">
        <v>88.46</v>
      </c>
      <c r="K20" s="43" t="s">
        <v>213</v>
      </c>
      <c r="L20" s="9" t="str">
        <f t="shared" si="11"/>
        <v>N/A</v>
      </c>
    </row>
    <row r="21" spans="1:12" x14ac:dyDescent="0.25">
      <c r="A21" s="53" t="s">
        <v>1132</v>
      </c>
      <c r="B21" s="43" t="s">
        <v>213</v>
      </c>
      <c r="C21" s="14">
        <v>3627.4075908</v>
      </c>
      <c r="D21" s="11" t="str">
        <f t="shared" si="8"/>
        <v>N/A</v>
      </c>
      <c r="E21" s="14">
        <v>3618.3829102999998</v>
      </c>
      <c r="F21" s="11" t="str">
        <f t="shared" si="9"/>
        <v>N/A</v>
      </c>
      <c r="G21" s="14">
        <v>3441.100277</v>
      </c>
      <c r="H21" s="11" t="str">
        <f t="shared" si="10"/>
        <v>N/A</v>
      </c>
      <c r="I21" s="12">
        <v>-0.249</v>
      </c>
      <c r="J21" s="12">
        <v>-4.9000000000000004</v>
      </c>
      <c r="K21" s="43" t="s">
        <v>739</v>
      </c>
      <c r="L21" s="9" t="str">
        <f t="shared" si="11"/>
        <v>Yes</v>
      </c>
    </row>
    <row r="22" spans="1:12" x14ac:dyDescent="0.25">
      <c r="A22" s="4" t="s">
        <v>1727</v>
      </c>
      <c r="B22" s="43" t="s">
        <v>213</v>
      </c>
      <c r="C22" s="14">
        <v>7234.5557586000004</v>
      </c>
      <c r="D22" s="11" t="str">
        <f t="shared" si="8"/>
        <v>N/A</v>
      </c>
      <c r="E22" s="14">
        <v>7930.3759355000002</v>
      </c>
      <c r="F22" s="11" t="str">
        <f t="shared" si="9"/>
        <v>N/A</v>
      </c>
      <c r="G22" s="14">
        <v>8085.7299403999996</v>
      </c>
      <c r="H22" s="11" t="str">
        <f t="shared" si="10"/>
        <v>N/A</v>
      </c>
      <c r="I22" s="12">
        <v>9.6180000000000003</v>
      </c>
      <c r="J22" s="12">
        <v>1.9590000000000001</v>
      </c>
      <c r="K22" s="43" t="s">
        <v>739</v>
      </c>
      <c r="L22" s="9" t="str">
        <f t="shared" si="11"/>
        <v>Yes</v>
      </c>
    </row>
    <row r="23" spans="1:12" x14ac:dyDescent="0.25">
      <c r="A23" s="4" t="s">
        <v>1133</v>
      </c>
      <c r="B23" s="43" t="s">
        <v>213</v>
      </c>
      <c r="C23" s="14">
        <v>7038.2582721999997</v>
      </c>
      <c r="D23" s="11" t="str">
        <f t="shared" si="8"/>
        <v>N/A</v>
      </c>
      <c r="E23" s="14">
        <v>7208.3203936</v>
      </c>
      <c r="F23" s="11" t="str">
        <f t="shared" si="9"/>
        <v>N/A</v>
      </c>
      <c r="G23" s="14">
        <v>6821.1804861000001</v>
      </c>
      <c r="H23" s="11" t="str">
        <f t="shared" si="10"/>
        <v>N/A</v>
      </c>
      <c r="I23" s="12">
        <v>2.4159999999999999</v>
      </c>
      <c r="J23" s="12">
        <v>-5.37</v>
      </c>
      <c r="K23" s="43" t="s">
        <v>739</v>
      </c>
      <c r="L23" s="9" t="str">
        <f t="shared" si="11"/>
        <v>Yes</v>
      </c>
    </row>
    <row r="24" spans="1:12" x14ac:dyDescent="0.25">
      <c r="A24" s="4" t="s">
        <v>1134</v>
      </c>
      <c r="B24" s="43" t="s">
        <v>213</v>
      </c>
      <c r="C24" s="14">
        <v>2028.9973047000001</v>
      </c>
      <c r="D24" s="11" t="str">
        <f t="shared" si="8"/>
        <v>N/A</v>
      </c>
      <c r="E24" s="14">
        <v>1798.6514992</v>
      </c>
      <c r="F24" s="11" t="str">
        <f t="shared" si="9"/>
        <v>N/A</v>
      </c>
      <c r="G24" s="14">
        <v>1696.543089</v>
      </c>
      <c r="H24" s="11" t="str">
        <f t="shared" si="10"/>
        <v>N/A</v>
      </c>
      <c r="I24" s="12">
        <v>-11.4</v>
      </c>
      <c r="J24" s="12">
        <v>-5.68</v>
      </c>
      <c r="K24" s="43" t="s">
        <v>739</v>
      </c>
      <c r="L24" s="9" t="str">
        <f t="shared" si="11"/>
        <v>Yes</v>
      </c>
    </row>
    <row r="25" spans="1:12" x14ac:dyDescent="0.25">
      <c r="A25" s="4" t="s">
        <v>1135</v>
      </c>
      <c r="B25" s="43" t="s">
        <v>213</v>
      </c>
      <c r="C25" s="14">
        <v>1748.7843912999999</v>
      </c>
      <c r="D25" s="11" t="str">
        <f t="shared" si="8"/>
        <v>N/A</v>
      </c>
      <c r="E25" s="14">
        <v>1936.4543564000001</v>
      </c>
      <c r="F25" s="11" t="str">
        <f t="shared" si="9"/>
        <v>N/A</v>
      </c>
      <c r="G25" s="14">
        <v>1752.4176411999999</v>
      </c>
      <c r="H25" s="11" t="str">
        <f t="shared" si="10"/>
        <v>N/A</v>
      </c>
      <c r="I25" s="12">
        <v>10.73</v>
      </c>
      <c r="J25" s="12">
        <v>-9.5</v>
      </c>
      <c r="K25" s="43" t="s">
        <v>739</v>
      </c>
      <c r="L25" s="9" t="str">
        <f t="shared" si="11"/>
        <v>Yes</v>
      </c>
    </row>
    <row r="26" spans="1:12" x14ac:dyDescent="0.25">
      <c r="A26" s="2" t="s">
        <v>1136</v>
      </c>
      <c r="B26" s="43" t="s">
        <v>213</v>
      </c>
      <c r="C26" s="14">
        <v>3566.7009839000002</v>
      </c>
      <c r="D26" s="11" t="str">
        <f t="shared" si="8"/>
        <v>N/A</v>
      </c>
      <c r="E26" s="14">
        <v>3572.7602636000001</v>
      </c>
      <c r="F26" s="11" t="str">
        <f t="shared" si="9"/>
        <v>N/A</v>
      </c>
      <c r="G26" s="14">
        <v>3375.7850191000002</v>
      </c>
      <c r="H26" s="11" t="str">
        <f t="shared" si="10"/>
        <v>N/A</v>
      </c>
      <c r="I26" s="12">
        <v>0.1699</v>
      </c>
      <c r="J26" s="12">
        <v>-5.51</v>
      </c>
      <c r="K26" s="43" t="s">
        <v>739</v>
      </c>
      <c r="L26" s="9" t="str">
        <f>IF(J26="Div by 0", "N/A", IF(OR(J26="N/A",K26="N/A"),"N/A", IF(J26&gt;VALUE(MID(K26,1,2)), "No", IF(J26&lt;-1*VALUE(MID(K26,1,2)), "No", "Yes"))))</f>
        <v>Yes</v>
      </c>
    </row>
    <row r="27" spans="1:12" x14ac:dyDescent="0.25">
      <c r="A27" s="2" t="s">
        <v>1137</v>
      </c>
      <c r="B27" s="43" t="s">
        <v>213</v>
      </c>
      <c r="C27" s="14">
        <v>3735.4861664</v>
      </c>
      <c r="D27" s="11" t="str">
        <f t="shared" si="8"/>
        <v>N/A</v>
      </c>
      <c r="E27" s="14">
        <v>3683.2183323999998</v>
      </c>
      <c r="F27" s="11" t="str">
        <f t="shared" si="9"/>
        <v>N/A</v>
      </c>
      <c r="G27" s="14">
        <v>3528.8799494</v>
      </c>
      <c r="H27" s="11" t="str">
        <f t="shared" si="10"/>
        <v>N/A</v>
      </c>
      <c r="I27" s="12">
        <v>-1.4</v>
      </c>
      <c r="J27" s="12">
        <v>-4.1900000000000004</v>
      </c>
      <c r="K27" s="43" t="s">
        <v>739</v>
      </c>
      <c r="L27" s="9" t="str">
        <f>IF(J27="Div by 0", "N/A", IF(OR(J27="N/A",K27="N/A"),"N/A", IF(J27&gt;VALUE(MID(K27,1,2)), "No", IF(J27&lt;-1*VALUE(MID(K27,1,2)), "No", "Yes"))))</f>
        <v>Yes</v>
      </c>
    </row>
    <row r="28" spans="1:12" x14ac:dyDescent="0.25">
      <c r="A28" s="53" t="s">
        <v>1138</v>
      </c>
      <c r="B28" s="43" t="s">
        <v>213</v>
      </c>
      <c r="C28" s="14">
        <v>6113.6548001000001</v>
      </c>
      <c r="D28" s="11" t="str">
        <f t="shared" si="8"/>
        <v>N/A</v>
      </c>
      <c r="E28" s="14">
        <v>6150.8317349999998</v>
      </c>
      <c r="F28" s="11" t="str">
        <f t="shared" si="9"/>
        <v>N/A</v>
      </c>
      <c r="G28" s="14">
        <v>5896.5314778000002</v>
      </c>
      <c r="H28" s="11" t="str">
        <f t="shared" si="10"/>
        <v>N/A</v>
      </c>
      <c r="I28" s="12">
        <v>0.60809999999999997</v>
      </c>
      <c r="J28" s="12">
        <v>-4.13</v>
      </c>
      <c r="K28" s="43" t="s">
        <v>739</v>
      </c>
      <c r="L28" s="9" t="str">
        <f>IF(J28="Div by 0", "N/A", IF(K28="N/A","N/A", IF(J28&gt;VALUE(MID(K28,1,2)), "No", IF(J28&lt;-1*VALUE(MID(K28,1,2)), "No", "Yes"))))</f>
        <v>Yes</v>
      </c>
    </row>
    <row r="29" spans="1:12" x14ac:dyDescent="0.25">
      <c r="A29" s="2" t="s">
        <v>1139</v>
      </c>
      <c r="B29" s="43" t="s">
        <v>213</v>
      </c>
      <c r="C29" s="14">
        <v>7241.1470287000002</v>
      </c>
      <c r="D29" s="11" t="str">
        <f t="shared" si="8"/>
        <v>N/A</v>
      </c>
      <c r="E29" s="14">
        <v>7946.7309629000001</v>
      </c>
      <c r="F29" s="11" t="str">
        <f t="shared" si="9"/>
        <v>N/A</v>
      </c>
      <c r="G29" s="14">
        <v>8096.3062567999996</v>
      </c>
      <c r="H29" s="11" t="str">
        <f t="shared" si="10"/>
        <v>N/A</v>
      </c>
      <c r="I29" s="12">
        <v>9.7439999999999998</v>
      </c>
      <c r="J29" s="12">
        <v>1.8819999999999999</v>
      </c>
      <c r="K29" s="43" t="s">
        <v>739</v>
      </c>
      <c r="L29" s="9" t="str">
        <f>IF(J29="Div by 0", "N/A", IF(K29="N/A","N/A", IF(J29&gt;VALUE(MID(K29,1,2)), "No", IF(J29&lt;-1*VALUE(MID(K29,1,2)), "No", "Yes"))))</f>
        <v>Yes</v>
      </c>
    </row>
    <row r="30" spans="1:12" x14ac:dyDescent="0.25">
      <c r="A30" s="2" t="s">
        <v>1140</v>
      </c>
      <c r="B30" s="43" t="s">
        <v>213</v>
      </c>
      <c r="C30" s="14">
        <v>5176.7272515000004</v>
      </c>
      <c r="D30" s="11" t="str">
        <f t="shared" si="8"/>
        <v>N/A</v>
      </c>
      <c r="E30" s="14">
        <v>4679.7357370999998</v>
      </c>
      <c r="F30" s="11" t="str">
        <f t="shared" si="9"/>
        <v>N/A</v>
      </c>
      <c r="G30" s="14">
        <v>4123.8876487999996</v>
      </c>
      <c r="H30" s="11" t="str">
        <f t="shared" si="10"/>
        <v>N/A</v>
      </c>
      <c r="I30" s="12">
        <v>-9.6</v>
      </c>
      <c r="J30" s="12">
        <v>-11.9</v>
      </c>
      <c r="K30" s="43" t="s">
        <v>739</v>
      </c>
      <c r="L30" s="9" t="str">
        <f>IF(J30="Div by 0", "N/A", IF(K30="N/A","N/A", IF(J30&gt;VALUE(MID(K30,1,2)), "No", IF(J30&lt;-1*VALUE(MID(K30,1,2)), "No", "Yes"))))</f>
        <v>Yes</v>
      </c>
    </row>
    <row r="31" spans="1:12" x14ac:dyDescent="0.25">
      <c r="A31" s="2" t="s">
        <v>1141</v>
      </c>
      <c r="B31" s="43" t="s">
        <v>213</v>
      </c>
      <c r="C31" s="14">
        <v>6304.2996202000004</v>
      </c>
      <c r="D31" s="11" t="str">
        <f t="shared" si="8"/>
        <v>N/A</v>
      </c>
      <c r="E31" s="14">
        <v>6360.2004724999997</v>
      </c>
      <c r="F31" s="11" t="str">
        <f t="shared" si="9"/>
        <v>N/A</v>
      </c>
      <c r="G31" s="14">
        <v>6143.1322466000001</v>
      </c>
      <c r="H31" s="11" t="str">
        <f t="shared" si="10"/>
        <v>N/A</v>
      </c>
      <c r="I31" s="12">
        <v>0.88670000000000004</v>
      </c>
      <c r="J31" s="12">
        <v>-3.41</v>
      </c>
      <c r="K31" s="43" t="s">
        <v>739</v>
      </c>
      <c r="L31" s="9" t="str">
        <f>IF(J31="Div by 0", "N/A", IF(OR(J31="N/A",K31="N/A"),"N/A", IF(J31&gt;VALUE(MID(K31,1,2)), "No", IF(J31&lt;-1*VALUE(MID(K31,1,2)), "No", "Yes"))))</f>
        <v>Yes</v>
      </c>
    </row>
    <row r="32" spans="1:12" x14ac:dyDescent="0.25">
      <c r="A32" s="2" t="s">
        <v>1142</v>
      </c>
      <c r="B32" s="43" t="s">
        <v>213</v>
      </c>
      <c r="C32" s="14">
        <v>5741.6039338999999</v>
      </c>
      <c r="D32" s="11" t="str">
        <f t="shared" si="8"/>
        <v>N/A</v>
      </c>
      <c r="E32" s="14">
        <v>5750.7336008000002</v>
      </c>
      <c r="F32" s="11" t="str">
        <f t="shared" si="9"/>
        <v>N/A</v>
      </c>
      <c r="G32" s="14">
        <v>5432.0715614000001</v>
      </c>
      <c r="H32" s="11" t="str">
        <f t="shared" si="10"/>
        <v>N/A</v>
      </c>
      <c r="I32" s="12">
        <v>0.159</v>
      </c>
      <c r="J32" s="12">
        <v>-5.54</v>
      </c>
      <c r="K32" s="43" t="s">
        <v>739</v>
      </c>
      <c r="L32" s="9" t="str">
        <f>IF(J32="Div by 0", "N/A", IF(OR(J32="N/A",K32="N/A"),"N/A", IF(J32&gt;VALUE(MID(K32,1,2)), "No", IF(J32&lt;-1*VALUE(MID(K32,1,2)), "No", "Yes"))))</f>
        <v>Yes</v>
      </c>
    </row>
    <row r="33" spans="1:12" x14ac:dyDescent="0.25">
      <c r="A33" s="2" t="s">
        <v>1730</v>
      </c>
      <c r="B33" s="43" t="s">
        <v>213</v>
      </c>
      <c r="C33" s="14">
        <v>5337.6728395</v>
      </c>
      <c r="D33" s="11" t="str">
        <f t="shared" si="8"/>
        <v>N/A</v>
      </c>
      <c r="E33" s="14">
        <v>4619.7540288</v>
      </c>
      <c r="F33" s="11" t="str">
        <f t="shared" si="9"/>
        <v>N/A</v>
      </c>
      <c r="G33" s="14">
        <v>4467.6630224999999</v>
      </c>
      <c r="H33" s="11" t="str">
        <f t="shared" si="10"/>
        <v>N/A</v>
      </c>
      <c r="I33" s="12">
        <v>-13.5</v>
      </c>
      <c r="J33" s="12">
        <v>-3.29</v>
      </c>
      <c r="K33" s="43" t="s">
        <v>739</v>
      </c>
      <c r="L33" s="9" t="str">
        <f t="shared" ref="L33:L45" si="12">IF(J33="Div by 0", "N/A", IF(K33="N/A","N/A", IF(J33&gt;VALUE(MID(K33,1,2)), "No", IF(J33&lt;-1*VALUE(MID(K33,1,2)), "No", "Yes"))))</f>
        <v>Yes</v>
      </c>
    </row>
    <row r="34" spans="1:12" x14ac:dyDescent="0.25">
      <c r="A34" s="2" t="s">
        <v>1731</v>
      </c>
      <c r="B34" s="43" t="s">
        <v>213</v>
      </c>
      <c r="C34" s="14">
        <v>651.65438570000003</v>
      </c>
      <c r="D34" s="11" t="str">
        <f t="shared" si="8"/>
        <v>N/A</v>
      </c>
      <c r="E34" s="14">
        <v>735.99686372999997</v>
      </c>
      <c r="F34" s="11" t="str">
        <f t="shared" si="9"/>
        <v>N/A</v>
      </c>
      <c r="G34" s="14">
        <v>718.63716262000003</v>
      </c>
      <c r="H34" s="11" t="str">
        <f t="shared" si="10"/>
        <v>N/A</v>
      </c>
      <c r="I34" s="12">
        <v>12.94</v>
      </c>
      <c r="J34" s="12">
        <v>-2.36</v>
      </c>
      <c r="K34" s="43" t="s">
        <v>739</v>
      </c>
      <c r="L34" s="9" t="str">
        <f t="shared" si="12"/>
        <v>Yes</v>
      </c>
    </row>
    <row r="35" spans="1:12" x14ac:dyDescent="0.25">
      <c r="A35" s="2" t="s">
        <v>1732</v>
      </c>
      <c r="B35" s="43" t="s">
        <v>213</v>
      </c>
      <c r="C35" s="14">
        <v>9879.5084444000004</v>
      </c>
      <c r="D35" s="11" t="str">
        <f t="shared" si="8"/>
        <v>N/A</v>
      </c>
      <c r="E35" s="14">
        <v>10151.071725</v>
      </c>
      <c r="F35" s="11" t="str">
        <f t="shared" si="9"/>
        <v>N/A</v>
      </c>
      <c r="G35" s="14">
        <v>9477.3175389000007</v>
      </c>
      <c r="H35" s="11" t="str">
        <f t="shared" si="10"/>
        <v>N/A</v>
      </c>
      <c r="I35" s="12">
        <v>2.7490000000000001</v>
      </c>
      <c r="J35" s="12">
        <v>-6.64</v>
      </c>
      <c r="K35" s="43" t="s">
        <v>739</v>
      </c>
      <c r="L35" s="9" t="str">
        <f t="shared" si="12"/>
        <v>Yes</v>
      </c>
    </row>
    <row r="36" spans="1:12" x14ac:dyDescent="0.25">
      <c r="A36" s="2" t="s">
        <v>1733</v>
      </c>
      <c r="B36" s="43" t="s">
        <v>213</v>
      </c>
      <c r="C36" s="14">
        <v>46.320400536000001</v>
      </c>
      <c r="D36" s="11" t="str">
        <f t="shared" si="8"/>
        <v>N/A</v>
      </c>
      <c r="E36" s="14">
        <v>63.646576637000003</v>
      </c>
      <c r="F36" s="11" t="str">
        <f t="shared" si="9"/>
        <v>N/A</v>
      </c>
      <c r="G36" s="14">
        <v>79.131168587999994</v>
      </c>
      <c r="H36" s="11" t="str">
        <f t="shared" si="10"/>
        <v>N/A</v>
      </c>
      <c r="I36" s="12">
        <v>37.409999999999997</v>
      </c>
      <c r="J36" s="12">
        <v>24.33</v>
      </c>
      <c r="K36" s="43" t="s">
        <v>739</v>
      </c>
      <c r="L36" s="9" t="str">
        <f t="shared" si="12"/>
        <v>Yes</v>
      </c>
    </row>
    <row r="37" spans="1:12" x14ac:dyDescent="0.25">
      <c r="A37" s="2" t="s">
        <v>1734</v>
      </c>
      <c r="B37" s="43" t="s">
        <v>213</v>
      </c>
      <c r="C37" s="14">
        <v>34558.027576</v>
      </c>
      <c r="D37" s="11" t="str">
        <f t="shared" si="8"/>
        <v>N/A</v>
      </c>
      <c r="E37" s="14">
        <v>36429.542385000001</v>
      </c>
      <c r="F37" s="11" t="str">
        <f t="shared" si="9"/>
        <v>N/A</v>
      </c>
      <c r="G37" s="14">
        <v>35861.021828999998</v>
      </c>
      <c r="H37" s="11" t="str">
        <f t="shared" si="10"/>
        <v>N/A</v>
      </c>
      <c r="I37" s="12">
        <v>5.4160000000000004</v>
      </c>
      <c r="J37" s="12">
        <v>-1.56</v>
      </c>
      <c r="K37" s="43" t="s">
        <v>739</v>
      </c>
      <c r="L37" s="9" t="str">
        <f t="shared" si="12"/>
        <v>Yes</v>
      </c>
    </row>
    <row r="38" spans="1:12" x14ac:dyDescent="0.25">
      <c r="A38" s="2" t="s">
        <v>1735</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1736</v>
      </c>
      <c r="B39" s="43" t="s">
        <v>213</v>
      </c>
      <c r="C39" s="14">
        <v>49.468704713000001</v>
      </c>
      <c r="D39" s="11" t="str">
        <f t="shared" si="8"/>
        <v>N/A</v>
      </c>
      <c r="E39" s="14">
        <v>45.953976392000001</v>
      </c>
      <c r="F39" s="11" t="str">
        <f t="shared" si="9"/>
        <v>N/A</v>
      </c>
      <c r="G39" s="14">
        <v>53.136435288000001</v>
      </c>
      <c r="H39" s="11" t="str">
        <f t="shared" si="10"/>
        <v>N/A</v>
      </c>
      <c r="I39" s="12">
        <v>-7.1</v>
      </c>
      <c r="J39" s="12">
        <v>15.63</v>
      </c>
      <c r="K39" s="43" t="s">
        <v>739</v>
      </c>
      <c r="L39" s="9" t="str">
        <f t="shared" si="12"/>
        <v>Yes</v>
      </c>
    </row>
    <row r="40" spans="1:12" x14ac:dyDescent="0.25">
      <c r="A40" s="2" t="s">
        <v>1737</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1738</v>
      </c>
      <c r="B41" s="43" t="s">
        <v>213</v>
      </c>
      <c r="C41" s="14">
        <v>18671.198243999999</v>
      </c>
      <c r="D41" s="11" t="str">
        <f t="shared" si="8"/>
        <v>N/A</v>
      </c>
      <c r="E41" s="14">
        <v>19267.512018000001</v>
      </c>
      <c r="F41" s="11" t="str">
        <f t="shared" si="9"/>
        <v>N/A</v>
      </c>
      <c r="G41" s="14">
        <v>22380.337937</v>
      </c>
      <c r="H41" s="11" t="str">
        <f t="shared" si="10"/>
        <v>N/A</v>
      </c>
      <c r="I41" s="12">
        <v>3.194</v>
      </c>
      <c r="J41" s="12">
        <v>16.16</v>
      </c>
      <c r="K41" s="43" t="s">
        <v>739</v>
      </c>
      <c r="L41" s="9" t="str">
        <f t="shared" si="12"/>
        <v>Yes</v>
      </c>
    </row>
    <row r="42" spans="1:12" x14ac:dyDescent="0.25">
      <c r="A42" s="2" t="s">
        <v>1739</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1740</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12566.477315</v>
      </c>
      <c r="D44" s="11" t="str">
        <f t="shared" si="8"/>
        <v>N/A</v>
      </c>
      <c r="E44" s="14">
        <v>12986.653171</v>
      </c>
      <c r="F44" s="11" t="str">
        <f t="shared" si="9"/>
        <v>N/A</v>
      </c>
      <c r="G44" s="14">
        <v>12757.424074</v>
      </c>
      <c r="H44" s="11" t="str">
        <f t="shared" si="10"/>
        <v>N/A</v>
      </c>
      <c r="I44" s="12">
        <v>3.3439999999999999</v>
      </c>
      <c r="J44" s="12">
        <v>-1.77</v>
      </c>
      <c r="K44" s="43" t="s">
        <v>739</v>
      </c>
      <c r="L44" s="9" t="str">
        <f t="shared" si="12"/>
        <v>Yes</v>
      </c>
    </row>
    <row r="45" spans="1:12" ht="25" x14ac:dyDescent="0.25">
      <c r="A45" s="2" t="s">
        <v>1144</v>
      </c>
      <c r="B45" s="43" t="s">
        <v>213</v>
      </c>
      <c r="C45" s="14">
        <v>378.52537920999998</v>
      </c>
      <c r="D45" s="11" t="str">
        <f t="shared" si="8"/>
        <v>N/A</v>
      </c>
      <c r="E45" s="14">
        <v>429.03121031000001</v>
      </c>
      <c r="F45" s="11" t="str">
        <f t="shared" si="9"/>
        <v>N/A</v>
      </c>
      <c r="G45" s="14">
        <v>421.20627072000002</v>
      </c>
      <c r="H45" s="11" t="str">
        <f t="shared" si="10"/>
        <v>N/A</v>
      </c>
      <c r="I45" s="12">
        <v>13.34</v>
      </c>
      <c r="J45" s="12">
        <v>-1.82</v>
      </c>
      <c r="K45" s="43" t="s">
        <v>739</v>
      </c>
      <c r="L45" s="9" t="str">
        <f t="shared" si="12"/>
        <v>Yes</v>
      </c>
    </row>
    <row r="46" spans="1:12" x14ac:dyDescent="0.25">
      <c r="A46" s="2" t="s">
        <v>1145</v>
      </c>
      <c r="B46" s="35" t="s">
        <v>213</v>
      </c>
      <c r="C46" s="45">
        <v>39952.133679999999</v>
      </c>
      <c r="D46" s="11" t="str">
        <f t="shared" si="8"/>
        <v>N/A</v>
      </c>
      <c r="E46" s="45">
        <v>42706.768492000003</v>
      </c>
      <c r="F46" s="11" t="str">
        <f t="shared" si="9"/>
        <v>N/A</v>
      </c>
      <c r="G46" s="45">
        <v>42259.600856999998</v>
      </c>
      <c r="H46" s="11" t="str">
        <f t="shared" si="10"/>
        <v>N/A</v>
      </c>
      <c r="I46" s="12">
        <v>6.8949999999999996</v>
      </c>
      <c r="J46" s="12">
        <v>-1.05</v>
      </c>
      <c r="K46" s="43" t="s">
        <v>739</v>
      </c>
      <c r="L46" s="9" t="str">
        <f>IF(J46="Div by 0", "N/A", IF(K46="N/A","N/A", IF(J46&gt;VALUE(MID(K46,1,2)), "No", IF(J46&lt;-1*VALUE(MID(K46,1,2)), "No", "Yes"))))</f>
        <v>Yes</v>
      </c>
    </row>
    <row r="47" spans="1:12" x14ac:dyDescent="0.25">
      <c r="A47" s="54" t="s">
        <v>1146</v>
      </c>
      <c r="B47" s="35" t="s">
        <v>213</v>
      </c>
      <c r="C47" s="45">
        <v>8710.6333458999998</v>
      </c>
      <c r="D47" s="11" t="str">
        <f t="shared" si="8"/>
        <v>N/A</v>
      </c>
      <c r="E47" s="45">
        <v>9058.4360828000008</v>
      </c>
      <c r="F47" s="11" t="str">
        <f t="shared" si="9"/>
        <v>N/A</v>
      </c>
      <c r="G47" s="45">
        <v>8150.2857399000004</v>
      </c>
      <c r="H47" s="11" t="str">
        <f t="shared" si="10"/>
        <v>N/A</v>
      </c>
      <c r="I47" s="12">
        <v>3.9929999999999999</v>
      </c>
      <c r="J47" s="12">
        <v>-10</v>
      </c>
      <c r="K47" s="43" t="s">
        <v>739</v>
      </c>
      <c r="L47" s="9" t="str">
        <f>IF(J47="Div by 0", "N/A", IF(K47="N/A","N/A", IF(J47&gt;VALUE(MID(K47,1,2)), "No", IF(J47&lt;-1*VALUE(MID(K47,1,2)), "No", "Yes"))))</f>
        <v>Yes</v>
      </c>
    </row>
    <row r="48" spans="1:12" ht="25" x14ac:dyDescent="0.25">
      <c r="A48" s="2" t="s">
        <v>1147</v>
      </c>
      <c r="B48" s="35" t="s">
        <v>213</v>
      </c>
      <c r="C48" s="45">
        <v>41988.559664</v>
      </c>
      <c r="D48" s="11" t="str">
        <f t="shared" si="8"/>
        <v>N/A</v>
      </c>
      <c r="E48" s="45">
        <v>49859.276014000003</v>
      </c>
      <c r="F48" s="11" t="str">
        <f t="shared" si="9"/>
        <v>N/A</v>
      </c>
      <c r="G48" s="45">
        <v>45455.883592999999</v>
      </c>
      <c r="H48" s="11" t="str">
        <f t="shared" si="10"/>
        <v>N/A</v>
      </c>
      <c r="I48" s="12">
        <v>18.739999999999998</v>
      </c>
      <c r="J48" s="12">
        <v>-8.83</v>
      </c>
      <c r="K48" s="43" t="s">
        <v>739</v>
      </c>
      <c r="L48" s="9" t="str">
        <f>IF(J48="Div by 0", "N/A", IF(K48="N/A","N/A", IF(J48&gt;VALUE(MID(K48,1,2)), "No", IF(J48&lt;-1*VALUE(MID(K48,1,2)), "No", "Yes"))))</f>
        <v>Yes</v>
      </c>
    </row>
    <row r="49" spans="1:12" x14ac:dyDescent="0.25">
      <c r="A49" s="6" t="s">
        <v>1148</v>
      </c>
      <c r="B49" s="35" t="s">
        <v>213</v>
      </c>
      <c r="C49" s="45">
        <v>31848.977987999999</v>
      </c>
      <c r="D49" s="11" t="str">
        <f t="shared" si="8"/>
        <v>N/A</v>
      </c>
      <c r="E49" s="45">
        <v>35169.292646000002</v>
      </c>
      <c r="F49" s="11" t="str">
        <f t="shared" si="9"/>
        <v>N/A</v>
      </c>
      <c r="G49" s="45">
        <v>33435.904042000002</v>
      </c>
      <c r="H49" s="11" t="str">
        <f t="shared" si="10"/>
        <v>N/A</v>
      </c>
      <c r="I49" s="12">
        <v>10.43</v>
      </c>
      <c r="J49" s="12">
        <v>-4.93</v>
      </c>
      <c r="K49" s="43" t="s">
        <v>739</v>
      </c>
      <c r="L49" s="9" t="str">
        <f t="shared" ref="L49:L59" si="13">IF(J49="Div by 0", "N/A", IF(K49="N/A","N/A", IF(J49&gt;VALUE(MID(K49,1,2)), "No", IF(J49&lt;-1*VALUE(MID(K49,1,2)), "No", "Yes"))))</f>
        <v>Yes</v>
      </c>
    </row>
    <row r="50" spans="1:12" ht="25" x14ac:dyDescent="0.25">
      <c r="A50" s="2" t="s">
        <v>1149</v>
      </c>
      <c r="B50" s="35" t="s">
        <v>213</v>
      </c>
      <c r="C50" s="45">
        <v>17871.347456</v>
      </c>
      <c r="D50" s="11" t="str">
        <f t="shared" si="8"/>
        <v>N/A</v>
      </c>
      <c r="E50" s="45">
        <v>19017.855781999999</v>
      </c>
      <c r="F50" s="11" t="str">
        <f t="shared" si="9"/>
        <v>N/A</v>
      </c>
      <c r="G50" s="45">
        <v>16350.099182</v>
      </c>
      <c r="H50" s="11" t="str">
        <f t="shared" si="10"/>
        <v>N/A</v>
      </c>
      <c r="I50" s="12">
        <v>6.415</v>
      </c>
      <c r="J50" s="12">
        <v>-14</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15826.588234999999</v>
      </c>
      <c r="D52" s="11" t="str">
        <f t="shared" si="14"/>
        <v>N/A</v>
      </c>
      <c r="E52" s="45">
        <v>15478.143153999999</v>
      </c>
      <c r="F52" s="11" t="str">
        <f t="shared" si="15"/>
        <v>N/A</v>
      </c>
      <c r="G52" s="45">
        <v>16093.603412</v>
      </c>
      <c r="H52" s="11" t="str">
        <f t="shared" si="16"/>
        <v>N/A</v>
      </c>
      <c r="I52" s="12">
        <v>-2.2000000000000002</v>
      </c>
      <c r="J52" s="12">
        <v>3.976</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v>12094.714286</v>
      </c>
      <c r="D54" s="11" t="str">
        <f t="shared" si="14"/>
        <v>N/A</v>
      </c>
      <c r="E54" s="45">
        <v>11781.720588</v>
      </c>
      <c r="F54" s="11" t="str">
        <f t="shared" si="15"/>
        <v>N/A</v>
      </c>
      <c r="G54" s="45">
        <v>10135.055555999999</v>
      </c>
      <c r="H54" s="11" t="str">
        <f t="shared" si="16"/>
        <v>N/A</v>
      </c>
      <c r="I54" s="12">
        <v>-2.59</v>
      </c>
      <c r="J54" s="12">
        <v>-14</v>
      </c>
      <c r="K54" s="43" t="s">
        <v>739</v>
      </c>
      <c r="L54" s="9" t="str">
        <f t="shared" si="13"/>
        <v>Yes</v>
      </c>
    </row>
    <row r="55" spans="1:12" ht="25" x14ac:dyDescent="0.25">
      <c r="A55" s="2" t="s">
        <v>1154</v>
      </c>
      <c r="B55" s="35" t="s">
        <v>213</v>
      </c>
      <c r="C55" s="45">
        <v>54609.860509999999</v>
      </c>
      <c r="D55" s="11" t="str">
        <f t="shared" si="14"/>
        <v>N/A</v>
      </c>
      <c r="E55" s="45">
        <v>59768.861647999998</v>
      </c>
      <c r="F55" s="11" t="str">
        <f t="shared" si="15"/>
        <v>N/A</v>
      </c>
      <c r="G55" s="45">
        <v>57581.411722999997</v>
      </c>
      <c r="H55" s="11" t="str">
        <f t="shared" si="16"/>
        <v>N/A</v>
      </c>
      <c r="I55" s="12">
        <v>9.4469999999999992</v>
      </c>
      <c r="J55" s="12">
        <v>-3.66</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122109.2</v>
      </c>
      <c r="D57" s="11" t="str">
        <f t="shared" si="14"/>
        <v>N/A</v>
      </c>
      <c r="E57" s="45">
        <v>75913.416666999998</v>
      </c>
      <c r="F57" s="11" t="str">
        <f t="shared" si="15"/>
        <v>N/A</v>
      </c>
      <c r="G57" s="45">
        <v>88128.058824000007</v>
      </c>
      <c r="H57" s="11" t="str">
        <f t="shared" si="16"/>
        <v>N/A</v>
      </c>
      <c r="I57" s="12">
        <v>-37.799999999999997</v>
      </c>
      <c r="J57" s="12">
        <v>16.09</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v>376608242</v>
      </c>
      <c r="D60" s="11" t="str">
        <f t="shared" si="14"/>
        <v>N/A</v>
      </c>
      <c r="E60" s="45">
        <v>382968126</v>
      </c>
      <c r="F60" s="11" t="str">
        <f t="shared" si="15"/>
        <v>N/A</v>
      </c>
      <c r="G60" s="45">
        <v>363829472</v>
      </c>
      <c r="H60" s="11" t="str">
        <f t="shared" si="16"/>
        <v>N/A</v>
      </c>
      <c r="I60" s="12">
        <v>1.6890000000000001</v>
      </c>
      <c r="J60" s="12">
        <v>-5</v>
      </c>
      <c r="K60" s="43" t="s">
        <v>739</v>
      </c>
      <c r="L60" s="9" t="str">
        <f t="shared" ref="L60:L70" si="17">IF(J60="Div by 0", "N/A", IF(K60="N/A","N/A", IF(J60&gt;VALUE(MID(K60,1,2)), "No", IF(J60&lt;-1*VALUE(MID(K60,1,2)), "No", "Yes"))))</f>
        <v>Yes</v>
      </c>
    </row>
    <row r="61" spans="1:12" ht="25" x14ac:dyDescent="0.25">
      <c r="A61" s="2" t="s">
        <v>1159</v>
      </c>
      <c r="B61" s="35" t="s">
        <v>213</v>
      </c>
      <c r="C61" s="45">
        <v>92004724</v>
      </c>
      <c r="D61" s="11" t="str">
        <f t="shared" si="14"/>
        <v>N/A</v>
      </c>
      <c r="E61" s="45">
        <v>91511288</v>
      </c>
      <c r="F61" s="11" t="str">
        <f t="shared" si="15"/>
        <v>N/A</v>
      </c>
      <c r="G61" s="45">
        <v>64097579</v>
      </c>
      <c r="H61" s="11" t="str">
        <f t="shared" si="16"/>
        <v>N/A</v>
      </c>
      <c r="I61" s="12">
        <v>-0.53600000000000003</v>
      </c>
      <c r="J61" s="12">
        <v>-30</v>
      </c>
      <c r="K61" s="43" t="s">
        <v>739</v>
      </c>
      <c r="L61" s="9" t="str">
        <f t="shared" si="17"/>
        <v>Yes</v>
      </c>
    </row>
    <row r="62" spans="1:12" x14ac:dyDescent="0.25">
      <c r="A62" s="2" t="s">
        <v>1160</v>
      </c>
      <c r="B62" s="35" t="s">
        <v>213</v>
      </c>
      <c r="C62" s="45">
        <v>0</v>
      </c>
      <c r="D62" s="11" t="str">
        <f t="shared" si="14"/>
        <v>N/A</v>
      </c>
      <c r="E62" s="45">
        <v>0</v>
      </c>
      <c r="F62" s="11" t="str">
        <f t="shared" si="15"/>
        <v>N/A</v>
      </c>
      <c r="G62" s="45">
        <v>0</v>
      </c>
      <c r="H62" s="11" t="str">
        <f t="shared" si="16"/>
        <v>N/A</v>
      </c>
      <c r="I62" s="12" t="s">
        <v>1746</v>
      </c>
      <c r="J62" s="12" t="s">
        <v>1746</v>
      </c>
      <c r="K62" s="43" t="s">
        <v>739</v>
      </c>
      <c r="L62" s="9" t="str">
        <f t="shared" si="17"/>
        <v>N/A</v>
      </c>
    </row>
    <row r="63" spans="1:12" ht="25" x14ac:dyDescent="0.25">
      <c r="A63" s="2" t="s">
        <v>1161</v>
      </c>
      <c r="B63" s="35" t="s">
        <v>213</v>
      </c>
      <c r="C63" s="45">
        <v>5857666</v>
      </c>
      <c r="D63" s="11" t="str">
        <f t="shared" si="14"/>
        <v>N/A</v>
      </c>
      <c r="E63" s="45">
        <v>5269739</v>
      </c>
      <c r="F63" s="11" t="str">
        <f t="shared" si="15"/>
        <v>N/A</v>
      </c>
      <c r="G63" s="45">
        <v>5400852</v>
      </c>
      <c r="H63" s="11" t="str">
        <f t="shared" si="16"/>
        <v>N/A</v>
      </c>
      <c r="I63" s="12">
        <v>-10</v>
      </c>
      <c r="J63" s="12">
        <v>2.488</v>
      </c>
      <c r="K63" s="43" t="s">
        <v>739</v>
      </c>
      <c r="L63" s="9" t="str">
        <f t="shared" si="17"/>
        <v>Yes</v>
      </c>
    </row>
    <row r="64" spans="1:12" ht="25" x14ac:dyDescent="0.25">
      <c r="A64" s="2" t="s">
        <v>1162</v>
      </c>
      <c r="B64" s="35" t="s">
        <v>213</v>
      </c>
      <c r="C64" s="45">
        <v>0</v>
      </c>
      <c r="D64" s="11" t="str">
        <f t="shared" si="14"/>
        <v>N/A</v>
      </c>
      <c r="E64" s="45">
        <v>0</v>
      </c>
      <c r="F64" s="11" t="str">
        <f t="shared" si="15"/>
        <v>N/A</v>
      </c>
      <c r="G64" s="45">
        <v>0</v>
      </c>
      <c r="H64" s="11" t="str">
        <f t="shared" si="16"/>
        <v>N/A</v>
      </c>
      <c r="I64" s="12" t="s">
        <v>1746</v>
      </c>
      <c r="J64" s="12" t="s">
        <v>1746</v>
      </c>
      <c r="K64" s="43" t="s">
        <v>739</v>
      </c>
      <c r="L64" s="9" t="str">
        <f t="shared" si="17"/>
        <v>N/A</v>
      </c>
    </row>
    <row r="65" spans="1:12" ht="25" x14ac:dyDescent="0.25">
      <c r="A65" s="2" t="s">
        <v>1163</v>
      </c>
      <c r="B65" s="35" t="s">
        <v>213</v>
      </c>
      <c r="C65" s="45">
        <v>379438</v>
      </c>
      <c r="D65" s="11" t="str">
        <f t="shared" si="14"/>
        <v>N/A</v>
      </c>
      <c r="E65" s="45">
        <v>411061</v>
      </c>
      <c r="F65" s="11" t="str">
        <f t="shared" si="15"/>
        <v>N/A</v>
      </c>
      <c r="G65" s="45">
        <v>363900</v>
      </c>
      <c r="H65" s="11" t="str">
        <f t="shared" si="16"/>
        <v>N/A</v>
      </c>
      <c r="I65" s="12">
        <v>8.3339999999999996</v>
      </c>
      <c r="J65" s="12">
        <v>-11.5</v>
      </c>
      <c r="K65" s="43" t="s">
        <v>739</v>
      </c>
      <c r="L65" s="9" t="str">
        <f t="shared" si="17"/>
        <v>Yes</v>
      </c>
    </row>
    <row r="66" spans="1:12" ht="25" x14ac:dyDescent="0.25">
      <c r="A66" s="2" t="s">
        <v>1164</v>
      </c>
      <c r="B66" s="35" t="s">
        <v>213</v>
      </c>
      <c r="C66" s="45">
        <v>278359103</v>
      </c>
      <c r="D66" s="11" t="str">
        <f t="shared" si="14"/>
        <v>N/A</v>
      </c>
      <c r="E66" s="45">
        <v>285699933</v>
      </c>
      <c r="F66" s="11" t="str">
        <f t="shared" si="15"/>
        <v>N/A</v>
      </c>
      <c r="G66" s="45">
        <v>293930432</v>
      </c>
      <c r="H66" s="11" t="str">
        <f t="shared" si="16"/>
        <v>N/A</v>
      </c>
      <c r="I66" s="12">
        <v>2.637</v>
      </c>
      <c r="J66" s="12">
        <v>2.8809999999999998</v>
      </c>
      <c r="K66" s="43" t="s">
        <v>739</v>
      </c>
      <c r="L66" s="9" t="str">
        <f t="shared" si="17"/>
        <v>Yes</v>
      </c>
    </row>
    <row r="67" spans="1:12" ht="25" x14ac:dyDescent="0.25">
      <c r="A67" s="2" t="s">
        <v>1165</v>
      </c>
      <c r="B67" s="35" t="s">
        <v>213</v>
      </c>
      <c r="C67" s="45">
        <v>0</v>
      </c>
      <c r="D67" s="11" t="str">
        <f t="shared" si="14"/>
        <v>N/A</v>
      </c>
      <c r="E67" s="45">
        <v>0</v>
      </c>
      <c r="F67" s="11" t="str">
        <f t="shared" si="15"/>
        <v>N/A</v>
      </c>
      <c r="G67" s="45">
        <v>0</v>
      </c>
      <c r="H67" s="11" t="str">
        <f t="shared" si="16"/>
        <v>N/A</v>
      </c>
      <c r="I67" s="12" t="s">
        <v>1746</v>
      </c>
      <c r="J67" s="12" t="s">
        <v>1746</v>
      </c>
      <c r="K67" s="43" t="s">
        <v>739</v>
      </c>
      <c r="L67" s="9" t="str">
        <f t="shared" si="17"/>
        <v>N/A</v>
      </c>
    </row>
    <row r="68" spans="1:12" ht="25" x14ac:dyDescent="0.25">
      <c r="A68" s="2" t="s">
        <v>1166</v>
      </c>
      <c r="B68" s="35" t="s">
        <v>213</v>
      </c>
      <c r="C68" s="45">
        <v>7311</v>
      </c>
      <c r="D68" s="11" t="str">
        <f t="shared" si="14"/>
        <v>N/A</v>
      </c>
      <c r="E68" s="45">
        <v>76105</v>
      </c>
      <c r="F68" s="11" t="str">
        <f t="shared" si="15"/>
        <v>N/A</v>
      </c>
      <c r="G68" s="45">
        <v>36709</v>
      </c>
      <c r="H68" s="11" t="str">
        <f t="shared" si="16"/>
        <v>N/A</v>
      </c>
      <c r="I68" s="12">
        <v>941</v>
      </c>
      <c r="J68" s="12">
        <v>-51.8</v>
      </c>
      <c r="K68" s="43" t="s">
        <v>739</v>
      </c>
      <c r="L68" s="9" t="str">
        <f t="shared" si="17"/>
        <v>No</v>
      </c>
    </row>
    <row r="69" spans="1:12" ht="25" x14ac:dyDescent="0.25">
      <c r="A69" s="2" t="s">
        <v>1167</v>
      </c>
      <c r="B69" s="35" t="s">
        <v>213</v>
      </c>
      <c r="C69" s="45">
        <v>0</v>
      </c>
      <c r="D69" s="11" t="str">
        <f t="shared" si="14"/>
        <v>N/A</v>
      </c>
      <c r="E69" s="45">
        <v>0</v>
      </c>
      <c r="F69" s="11" t="str">
        <f t="shared" si="15"/>
        <v>N/A</v>
      </c>
      <c r="G69" s="45">
        <v>0</v>
      </c>
      <c r="H69" s="11" t="str">
        <f t="shared" si="16"/>
        <v>N/A</v>
      </c>
      <c r="I69" s="12" t="s">
        <v>1746</v>
      </c>
      <c r="J69" s="12" t="s">
        <v>1746</v>
      </c>
      <c r="K69" s="43" t="s">
        <v>739</v>
      </c>
      <c r="L69" s="9" t="str">
        <f t="shared" si="17"/>
        <v>N/A</v>
      </c>
    </row>
    <row r="70" spans="1:12" ht="25" x14ac:dyDescent="0.25">
      <c r="A70" s="2" t="s">
        <v>1168</v>
      </c>
      <c r="B70" s="35" t="s">
        <v>213</v>
      </c>
      <c r="C70" s="45">
        <v>0</v>
      </c>
      <c r="D70" s="11" t="str">
        <f t="shared" si="14"/>
        <v>N/A</v>
      </c>
      <c r="E70" s="45">
        <v>0</v>
      </c>
      <c r="F70" s="11" t="str">
        <f t="shared" si="15"/>
        <v>N/A</v>
      </c>
      <c r="G70" s="45">
        <v>0</v>
      </c>
      <c r="H70" s="11" t="str">
        <f t="shared" si="16"/>
        <v>N/A</v>
      </c>
      <c r="I70" s="12" t="s">
        <v>1746</v>
      </c>
      <c r="J70" s="12" t="s">
        <v>1746</v>
      </c>
      <c r="K70" s="43" t="s">
        <v>739</v>
      </c>
      <c r="L70" s="9" t="str">
        <f t="shared" si="17"/>
        <v>N/A</v>
      </c>
    </row>
    <row r="71" spans="1:12" x14ac:dyDescent="0.25">
      <c r="A71" s="6" t="s">
        <v>1169</v>
      </c>
      <c r="B71" s="35" t="s">
        <v>213</v>
      </c>
      <c r="C71" s="45">
        <v>25120.613794000001</v>
      </c>
      <c r="D71" s="11" t="str">
        <f t="shared" si="14"/>
        <v>N/A</v>
      </c>
      <c r="E71" s="45">
        <v>26620.890170999999</v>
      </c>
      <c r="F71" s="11" t="str">
        <f t="shared" si="15"/>
        <v>N/A</v>
      </c>
      <c r="G71" s="45">
        <v>26691.326535</v>
      </c>
      <c r="H71" s="11" t="str">
        <f t="shared" si="16"/>
        <v>N/A</v>
      </c>
      <c r="I71" s="12">
        <v>5.9720000000000004</v>
      </c>
      <c r="J71" s="12">
        <v>0.2646</v>
      </c>
      <c r="K71" s="43" t="s">
        <v>739</v>
      </c>
      <c r="L71" s="9" t="str">
        <f t="shared" ref="L71:L81" si="18">IF(J71="Div by 0", "N/A", IF(K71="N/A","N/A", IF(J71&gt;VALUE(MID(K71,1,2)), "No", IF(J71&lt;-1*VALUE(MID(K71,1,2)), "No", "Yes"))))</f>
        <v>Yes</v>
      </c>
    </row>
    <row r="72" spans="1:12" ht="25" x14ac:dyDescent="0.25">
      <c r="A72" s="2" t="s">
        <v>1170</v>
      </c>
      <c r="B72" s="35" t="s">
        <v>213</v>
      </c>
      <c r="C72" s="45">
        <v>10592.300714000001</v>
      </c>
      <c r="D72" s="11" t="str">
        <f t="shared" si="14"/>
        <v>N/A</v>
      </c>
      <c r="E72" s="45">
        <v>11318.65034</v>
      </c>
      <c r="F72" s="11" t="str">
        <f t="shared" si="15"/>
        <v>N/A</v>
      </c>
      <c r="G72" s="45">
        <v>8591.0171558999991</v>
      </c>
      <c r="H72" s="11" t="str">
        <f t="shared" si="16"/>
        <v>N/A</v>
      </c>
      <c r="I72" s="12">
        <v>6.8570000000000002</v>
      </c>
      <c r="J72" s="12">
        <v>-24.1</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11485.619608000001</v>
      </c>
      <c r="D74" s="11" t="str">
        <f t="shared" si="14"/>
        <v>N/A</v>
      </c>
      <c r="E74" s="45">
        <v>10933.068465</v>
      </c>
      <c r="F74" s="11" t="str">
        <f t="shared" si="15"/>
        <v>N/A</v>
      </c>
      <c r="G74" s="45">
        <v>11515.675906</v>
      </c>
      <c r="H74" s="11" t="str">
        <f t="shared" si="16"/>
        <v>N/A</v>
      </c>
      <c r="I74" s="12">
        <v>-4.8099999999999996</v>
      </c>
      <c r="J74" s="12">
        <v>5.3289999999999997</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v>6022.8253967999999</v>
      </c>
      <c r="D76" s="11" t="str">
        <f t="shared" si="14"/>
        <v>N/A</v>
      </c>
      <c r="E76" s="45">
        <v>6045.0147059000001</v>
      </c>
      <c r="F76" s="11" t="str">
        <f t="shared" si="15"/>
        <v>N/A</v>
      </c>
      <c r="G76" s="45">
        <v>6738.8888889</v>
      </c>
      <c r="H76" s="11" t="str">
        <f t="shared" si="16"/>
        <v>N/A</v>
      </c>
      <c r="I76" s="12">
        <v>0.36840000000000001</v>
      </c>
      <c r="J76" s="12">
        <v>11.48</v>
      </c>
      <c r="K76" s="43" t="s">
        <v>739</v>
      </c>
      <c r="L76" s="9" t="str">
        <f t="shared" si="18"/>
        <v>Yes</v>
      </c>
    </row>
    <row r="77" spans="1:12" ht="25" x14ac:dyDescent="0.25">
      <c r="A77" s="2" t="s">
        <v>1175</v>
      </c>
      <c r="B77" s="35" t="s">
        <v>213</v>
      </c>
      <c r="C77" s="45">
        <v>48596.212116000002</v>
      </c>
      <c r="D77" s="11" t="str">
        <f t="shared" si="14"/>
        <v>N/A</v>
      </c>
      <c r="E77" s="45">
        <v>49782.180345000001</v>
      </c>
      <c r="F77" s="11" t="str">
        <f t="shared" si="15"/>
        <v>N/A</v>
      </c>
      <c r="G77" s="45">
        <v>52207.892007000002</v>
      </c>
      <c r="H77" s="11" t="str">
        <f t="shared" si="16"/>
        <v>N/A</v>
      </c>
      <c r="I77" s="12">
        <v>2.44</v>
      </c>
      <c r="J77" s="12">
        <v>4.8730000000000002</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1462.2</v>
      </c>
      <c r="D79" s="11" t="str">
        <f t="shared" si="14"/>
        <v>N/A</v>
      </c>
      <c r="E79" s="45">
        <v>6342.0833333</v>
      </c>
      <c r="F79" s="11" t="str">
        <f t="shared" si="15"/>
        <v>N/A</v>
      </c>
      <c r="G79" s="45">
        <v>2159.3529411999998</v>
      </c>
      <c r="H79" s="11" t="str">
        <f t="shared" si="16"/>
        <v>N/A</v>
      </c>
      <c r="I79" s="12">
        <v>333.7</v>
      </c>
      <c r="J79" s="12">
        <v>-66</v>
      </c>
      <c r="K79" s="43" t="s">
        <v>739</v>
      </c>
      <c r="L79" s="9" t="str">
        <f t="shared" si="18"/>
        <v>No</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v>377129202</v>
      </c>
      <c r="D82" s="11" t="str">
        <f t="shared" si="14"/>
        <v>N/A</v>
      </c>
      <c r="E82" s="45">
        <v>383532683</v>
      </c>
      <c r="F82" s="11" t="str">
        <f t="shared" si="15"/>
        <v>N/A</v>
      </c>
      <c r="G82" s="45">
        <v>364331370</v>
      </c>
      <c r="H82" s="11" t="str">
        <f t="shared" si="16"/>
        <v>N/A</v>
      </c>
      <c r="I82" s="12">
        <v>1.698</v>
      </c>
      <c r="J82" s="12">
        <v>-5.01</v>
      </c>
      <c r="K82" s="43" t="s">
        <v>739</v>
      </c>
      <c r="L82" s="9" t="str">
        <f t="shared" ref="L82:L138" si="19">IF(J82="Div by 0", "N/A", IF(K82="N/A","N/A", IF(J82&gt;VALUE(MID(K82,1,2)), "No", IF(J82&lt;-1*VALUE(MID(K82,1,2)), "No", "Yes"))))</f>
        <v>Yes</v>
      </c>
    </row>
    <row r="83" spans="1:12" x14ac:dyDescent="0.25">
      <c r="A83" s="2" t="s">
        <v>363</v>
      </c>
      <c r="B83" s="35" t="s">
        <v>213</v>
      </c>
      <c r="C83" s="45">
        <v>14988</v>
      </c>
      <c r="D83" s="11" t="str">
        <f t="shared" ref="D83:D114" si="20">IF($B83="N/A","N/A",IF(C83&gt;10,"No",IF(C83&lt;-10,"No","Yes")))</f>
        <v>N/A</v>
      </c>
      <c r="E83" s="36">
        <v>14410</v>
      </c>
      <c r="F83" s="11" t="str">
        <f t="shared" ref="F83:F114" si="21">IF($B83="N/A","N/A",IF(E83&gt;10,"No",IF(E83&lt;-10,"No","Yes")))</f>
        <v>N/A</v>
      </c>
      <c r="G83" s="36">
        <v>13631</v>
      </c>
      <c r="H83" s="11" t="str">
        <f t="shared" ref="H83:H114" si="22">IF($B83="N/A","N/A",IF(G83&gt;10,"No",IF(G83&lt;-10,"No","Yes")))</f>
        <v>N/A</v>
      </c>
      <c r="I83" s="12">
        <v>-3.86</v>
      </c>
      <c r="J83" s="12">
        <v>-5.41</v>
      </c>
      <c r="K83" s="43" t="s">
        <v>739</v>
      </c>
      <c r="L83" s="9" t="str">
        <f t="shared" si="19"/>
        <v>Yes</v>
      </c>
    </row>
    <row r="84" spans="1:12" x14ac:dyDescent="0.25">
      <c r="A84" s="2" t="s">
        <v>358</v>
      </c>
      <c r="B84" s="35" t="s">
        <v>213</v>
      </c>
      <c r="C84" s="45">
        <v>25162.076461000001</v>
      </c>
      <c r="D84" s="11" t="str">
        <f t="shared" si="20"/>
        <v>N/A</v>
      </c>
      <c r="E84" s="45">
        <v>26615.730951000001</v>
      </c>
      <c r="F84" s="11" t="str">
        <f t="shared" si="21"/>
        <v>N/A</v>
      </c>
      <c r="G84" s="45">
        <v>26728.146871000001</v>
      </c>
      <c r="H84" s="11" t="str">
        <f t="shared" si="22"/>
        <v>N/A</v>
      </c>
      <c r="I84" s="12">
        <v>5.7770000000000001</v>
      </c>
      <c r="J84" s="12">
        <v>0.4224</v>
      </c>
      <c r="K84" s="43" t="s">
        <v>739</v>
      </c>
      <c r="L84" s="9" t="str">
        <f t="shared" si="19"/>
        <v>Yes</v>
      </c>
    </row>
    <row r="85" spans="1:12" ht="25" x14ac:dyDescent="0.25">
      <c r="A85" s="2" t="s">
        <v>1180</v>
      </c>
      <c r="B85" s="35" t="s">
        <v>213</v>
      </c>
      <c r="C85" s="45">
        <v>26595433</v>
      </c>
      <c r="D85" s="11" t="str">
        <f t="shared" si="20"/>
        <v>N/A</v>
      </c>
      <c r="E85" s="45">
        <v>26962995</v>
      </c>
      <c r="F85" s="11" t="str">
        <f t="shared" si="21"/>
        <v>N/A</v>
      </c>
      <c r="G85" s="45">
        <v>20243116</v>
      </c>
      <c r="H85" s="11" t="str">
        <f t="shared" si="22"/>
        <v>N/A</v>
      </c>
      <c r="I85" s="12">
        <v>1.3819999999999999</v>
      </c>
      <c r="J85" s="12">
        <v>-24.9</v>
      </c>
      <c r="K85" s="43" t="s">
        <v>739</v>
      </c>
      <c r="L85" s="9" t="str">
        <f t="shared" si="19"/>
        <v>Yes</v>
      </c>
    </row>
    <row r="86" spans="1:12" x14ac:dyDescent="0.25">
      <c r="A86" s="2" t="s">
        <v>729</v>
      </c>
      <c r="B86" s="35" t="s">
        <v>213</v>
      </c>
      <c r="C86" s="45">
        <v>9337</v>
      </c>
      <c r="D86" s="11" t="str">
        <f t="shared" si="20"/>
        <v>N/A</v>
      </c>
      <c r="E86" s="36">
        <v>8726</v>
      </c>
      <c r="F86" s="11" t="str">
        <f t="shared" si="21"/>
        <v>N/A</v>
      </c>
      <c r="G86" s="36">
        <v>8046</v>
      </c>
      <c r="H86" s="11" t="str">
        <f t="shared" si="22"/>
        <v>N/A</v>
      </c>
      <c r="I86" s="12">
        <v>-6.54</v>
      </c>
      <c r="J86" s="12">
        <v>-7.79</v>
      </c>
      <c r="K86" s="43" t="s">
        <v>739</v>
      </c>
      <c r="L86" s="9" t="str">
        <f t="shared" si="19"/>
        <v>Yes</v>
      </c>
    </row>
    <row r="87" spans="1:12" ht="25" x14ac:dyDescent="0.25">
      <c r="A87" s="2" t="s">
        <v>1181</v>
      </c>
      <c r="B87" s="35" t="s">
        <v>213</v>
      </c>
      <c r="C87" s="45">
        <v>2848.3916675999999</v>
      </c>
      <c r="D87" s="11" t="str">
        <f t="shared" si="20"/>
        <v>N/A</v>
      </c>
      <c r="E87" s="45">
        <v>3089.9604629999999</v>
      </c>
      <c r="F87" s="11" t="str">
        <f t="shared" si="21"/>
        <v>N/A</v>
      </c>
      <c r="G87" s="45">
        <v>2515.9229430999999</v>
      </c>
      <c r="H87" s="11" t="str">
        <f t="shared" si="22"/>
        <v>N/A</v>
      </c>
      <c r="I87" s="12">
        <v>8.4809999999999999</v>
      </c>
      <c r="J87" s="12">
        <v>-18.600000000000001</v>
      </c>
      <c r="K87" s="43" t="s">
        <v>739</v>
      </c>
      <c r="L87" s="9" t="str">
        <f t="shared" si="19"/>
        <v>Yes</v>
      </c>
    </row>
    <row r="88" spans="1:12" ht="25" x14ac:dyDescent="0.25">
      <c r="A88" s="2" t="s">
        <v>1182</v>
      </c>
      <c r="B88" s="35" t="s">
        <v>213</v>
      </c>
      <c r="C88" s="45">
        <v>140016322</v>
      </c>
      <c r="D88" s="11" t="str">
        <f t="shared" si="20"/>
        <v>N/A</v>
      </c>
      <c r="E88" s="45">
        <v>136346990</v>
      </c>
      <c r="F88" s="11" t="str">
        <f t="shared" si="21"/>
        <v>N/A</v>
      </c>
      <c r="G88" s="45">
        <v>147225500</v>
      </c>
      <c r="H88" s="11" t="str">
        <f t="shared" si="22"/>
        <v>N/A</v>
      </c>
      <c r="I88" s="12">
        <v>-2.62</v>
      </c>
      <c r="J88" s="12">
        <v>7.9790000000000001</v>
      </c>
      <c r="K88" s="43" t="s">
        <v>739</v>
      </c>
      <c r="L88" s="9" t="str">
        <f t="shared" si="19"/>
        <v>Yes</v>
      </c>
    </row>
    <row r="89" spans="1:12" x14ac:dyDescent="0.25">
      <c r="A89" s="2" t="s">
        <v>730</v>
      </c>
      <c r="B89" s="35" t="s">
        <v>213</v>
      </c>
      <c r="C89" s="45">
        <v>2552</v>
      </c>
      <c r="D89" s="11" t="str">
        <f t="shared" si="20"/>
        <v>N/A</v>
      </c>
      <c r="E89" s="36">
        <v>2558</v>
      </c>
      <c r="F89" s="11" t="str">
        <f t="shared" si="21"/>
        <v>N/A</v>
      </c>
      <c r="G89" s="36">
        <v>2576</v>
      </c>
      <c r="H89" s="11" t="str">
        <f t="shared" si="22"/>
        <v>N/A</v>
      </c>
      <c r="I89" s="12">
        <v>0.2351</v>
      </c>
      <c r="J89" s="12">
        <v>0.70369999999999999</v>
      </c>
      <c r="K89" s="43" t="s">
        <v>739</v>
      </c>
      <c r="L89" s="9" t="str">
        <f t="shared" si="19"/>
        <v>Yes</v>
      </c>
    </row>
    <row r="90" spans="1:12" ht="25" x14ac:dyDescent="0.25">
      <c r="A90" s="2" t="s">
        <v>1183</v>
      </c>
      <c r="B90" s="35" t="s">
        <v>213</v>
      </c>
      <c r="C90" s="45">
        <v>54865.329937000002</v>
      </c>
      <c r="D90" s="11" t="str">
        <f t="shared" si="20"/>
        <v>N/A</v>
      </c>
      <c r="E90" s="45">
        <v>53302.185300999998</v>
      </c>
      <c r="F90" s="11" t="str">
        <f t="shared" si="21"/>
        <v>N/A</v>
      </c>
      <c r="G90" s="45">
        <v>57152.756211</v>
      </c>
      <c r="H90" s="11" t="str">
        <f t="shared" si="22"/>
        <v>N/A</v>
      </c>
      <c r="I90" s="12">
        <v>-2.85</v>
      </c>
      <c r="J90" s="12">
        <v>7.2240000000000002</v>
      </c>
      <c r="K90" s="43" t="s">
        <v>739</v>
      </c>
      <c r="L90" s="9" t="str">
        <f t="shared" si="19"/>
        <v>Yes</v>
      </c>
    </row>
    <row r="91" spans="1:12" ht="25" x14ac:dyDescent="0.25">
      <c r="A91" s="2" t="s">
        <v>1184</v>
      </c>
      <c r="B91" s="35" t="s">
        <v>213</v>
      </c>
      <c r="C91" s="45">
        <v>2804604</v>
      </c>
      <c r="D91" s="11" t="str">
        <f t="shared" si="20"/>
        <v>N/A</v>
      </c>
      <c r="E91" s="45">
        <v>2764065</v>
      </c>
      <c r="F91" s="11" t="str">
        <f t="shared" si="21"/>
        <v>N/A</v>
      </c>
      <c r="G91" s="45">
        <v>2723640</v>
      </c>
      <c r="H91" s="11" t="str">
        <f t="shared" si="22"/>
        <v>N/A</v>
      </c>
      <c r="I91" s="12">
        <v>-1.45</v>
      </c>
      <c r="J91" s="12">
        <v>-1.46</v>
      </c>
      <c r="K91" s="43" t="s">
        <v>739</v>
      </c>
      <c r="L91" s="9" t="str">
        <f t="shared" si="19"/>
        <v>Yes</v>
      </c>
    </row>
    <row r="92" spans="1:12" x14ac:dyDescent="0.25">
      <c r="A92" s="2" t="s">
        <v>731</v>
      </c>
      <c r="B92" s="35" t="s">
        <v>213</v>
      </c>
      <c r="C92" s="45">
        <v>257</v>
      </c>
      <c r="D92" s="11" t="str">
        <f t="shared" si="20"/>
        <v>N/A</v>
      </c>
      <c r="E92" s="36">
        <v>245</v>
      </c>
      <c r="F92" s="11" t="str">
        <f t="shared" si="21"/>
        <v>N/A</v>
      </c>
      <c r="G92" s="36">
        <v>231</v>
      </c>
      <c r="H92" s="11" t="str">
        <f t="shared" si="22"/>
        <v>N/A</v>
      </c>
      <c r="I92" s="12">
        <v>-4.67</v>
      </c>
      <c r="J92" s="12">
        <v>-5.71</v>
      </c>
      <c r="K92" s="43" t="s">
        <v>739</v>
      </c>
      <c r="L92" s="9" t="str">
        <f t="shared" si="19"/>
        <v>Yes</v>
      </c>
    </row>
    <row r="93" spans="1:12" ht="25" x14ac:dyDescent="0.25">
      <c r="A93" s="2" t="s">
        <v>1185</v>
      </c>
      <c r="B93" s="35" t="s">
        <v>213</v>
      </c>
      <c r="C93" s="45">
        <v>10912.856030999999</v>
      </c>
      <c r="D93" s="11" t="str">
        <f t="shared" si="20"/>
        <v>N/A</v>
      </c>
      <c r="E93" s="45">
        <v>11281.897959</v>
      </c>
      <c r="F93" s="11" t="str">
        <f t="shared" si="21"/>
        <v>N/A</v>
      </c>
      <c r="G93" s="45">
        <v>11790.649351</v>
      </c>
      <c r="H93" s="11" t="str">
        <f t="shared" si="22"/>
        <v>N/A</v>
      </c>
      <c r="I93" s="12">
        <v>3.3820000000000001</v>
      </c>
      <c r="J93" s="12">
        <v>4.5090000000000003</v>
      </c>
      <c r="K93" s="43" t="s">
        <v>739</v>
      </c>
      <c r="L93" s="9" t="str">
        <f t="shared" si="19"/>
        <v>Yes</v>
      </c>
    </row>
    <row r="94" spans="1:12" x14ac:dyDescent="0.25">
      <c r="A94" s="2" t="s">
        <v>1186</v>
      </c>
      <c r="B94" s="35" t="s">
        <v>213</v>
      </c>
      <c r="C94" s="45">
        <v>54640143</v>
      </c>
      <c r="D94" s="11" t="str">
        <f t="shared" si="20"/>
        <v>N/A</v>
      </c>
      <c r="E94" s="45">
        <v>55492809</v>
      </c>
      <c r="F94" s="11" t="str">
        <f t="shared" si="21"/>
        <v>N/A</v>
      </c>
      <c r="G94" s="45">
        <v>55523947</v>
      </c>
      <c r="H94" s="11" t="str">
        <f t="shared" si="22"/>
        <v>N/A</v>
      </c>
      <c r="I94" s="12">
        <v>1.5609999999999999</v>
      </c>
      <c r="J94" s="12">
        <v>5.6099999999999997E-2</v>
      </c>
      <c r="K94" s="43" t="s">
        <v>739</v>
      </c>
      <c r="L94" s="9" t="str">
        <f t="shared" si="19"/>
        <v>Yes</v>
      </c>
    </row>
    <row r="95" spans="1:12" x14ac:dyDescent="0.25">
      <c r="A95" s="2" t="s">
        <v>732</v>
      </c>
      <c r="B95" s="35" t="s">
        <v>213</v>
      </c>
      <c r="C95" s="45">
        <v>4802</v>
      </c>
      <c r="D95" s="11" t="str">
        <f t="shared" si="20"/>
        <v>N/A</v>
      </c>
      <c r="E95" s="36">
        <v>4797</v>
      </c>
      <c r="F95" s="11" t="str">
        <f t="shared" si="21"/>
        <v>N/A</v>
      </c>
      <c r="G95" s="36">
        <v>4704</v>
      </c>
      <c r="H95" s="11" t="str">
        <f t="shared" si="22"/>
        <v>N/A</v>
      </c>
      <c r="I95" s="12">
        <v>-0.104</v>
      </c>
      <c r="J95" s="12">
        <v>-1.94</v>
      </c>
      <c r="K95" s="43" t="s">
        <v>739</v>
      </c>
      <c r="L95" s="9" t="str">
        <f t="shared" si="19"/>
        <v>Yes</v>
      </c>
    </row>
    <row r="96" spans="1:12" x14ac:dyDescent="0.25">
      <c r="A96" s="2" t="s">
        <v>1187</v>
      </c>
      <c r="B96" s="35" t="s">
        <v>213</v>
      </c>
      <c r="C96" s="45">
        <v>11378.622031999999</v>
      </c>
      <c r="D96" s="11" t="str">
        <f t="shared" si="20"/>
        <v>N/A</v>
      </c>
      <c r="E96" s="45">
        <v>11568.232019999999</v>
      </c>
      <c r="F96" s="11" t="str">
        <f t="shared" si="21"/>
        <v>N/A</v>
      </c>
      <c r="G96" s="45">
        <v>11803.560162</v>
      </c>
      <c r="H96" s="11" t="str">
        <f t="shared" si="22"/>
        <v>N/A</v>
      </c>
      <c r="I96" s="12">
        <v>1.6659999999999999</v>
      </c>
      <c r="J96" s="12">
        <v>2.0339999999999998</v>
      </c>
      <c r="K96" s="43" t="s">
        <v>739</v>
      </c>
      <c r="L96" s="9" t="str">
        <f t="shared" si="19"/>
        <v>Yes</v>
      </c>
    </row>
    <row r="97" spans="1:12" x14ac:dyDescent="0.25">
      <c r="A97" s="2" t="s">
        <v>1188</v>
      </c>
      <c r="B97" s="35" t="s">
        <v>213</v>
      </c>
      <c r="C97" s="45">
        <v>1150002</v>
      </c>
      <c r="D97" s="11" t="str">
        <f t="shared" si="20"/>
        <v>N/A</v>
      </c>
      <c r="E97" s="45">
        <v>1199187</v>
      </c>
      <c r="F97" s="11" t="str">
        <f t="shared" si="21"/>
        <v>N/A</v>
      </c>
      <c r="G97" s="45">
        <v>1428758</v>
      </c>
      <c r="H97" s="11" t="str">
        <f t="shared" si="22"/>
        <v>N/A</v>
      </c>
      <c r="I97" s="12">
        <v>4.2770000000000001</v>
      </c>
      <c r="J97" s="12">
        <v>19.14</v>
      </c>
      <c r="K97" s="43" t="s">
        <v>739</v>
      </c>
      <c r="L97" s="9" t="str">
        <f t="shared" si="19"/>
        <v>Yes</v>
      </c>
    </row>
    <row r="98" spans="1:12" x14ac:dyDescent="0.25">
      <c r="A98" s="2" t="s">
        <v>520</v>
      </c>
      <c r="B98" s="35" t="s">
        <v>213</v>
      </c>
      <c r="C98" s="45">
        <v>124</v>
      </c>
      <c r="D98" s="11" t="str">
        <f t="shared" si="20"/>
        <v>N/A</v>
      </c>
      <c r="E98" s="36">
        <v>115</v>
      </c>
      <c r="F98" s="11" t="str">
        <f t="shared" si="21"/>
        <v>N/A</v>
      </c>
      <c r="G98" s="36">
        <v>114</v>
      </c>
      <c r="H98" s="11" t="str">
        <f t="shared" si="22"/>
        <v>N/A</v>
      </c>
      <c r="I98" s="12">
        <v>-7.26</v>
      </c>
      <c r="J98" s="12">
        <v>-0.87</v>
      </c>
      <c r="K98" s="43" t="s">
        <v>739</v>
      </c>
      <c r="L98" s="9" t="str">
        <f t="shared" si="19"/>
        <v>Yes</v>
      </c>
    </row>
    <row r="99" spans="1:12" x14ac:dyDescent="0.25">
      <c r="A99" s="2" t="s">
        <v>1189</v>
      </c>
      <c r="B99" s="35" t="s">
        <v>213</v>
      </c>
      <c r="C99" s="45">
        <v>9274.2096774000001</v>
      </c>
      <c r="D99" s="11" t="str">
        <f t="shared" si="20"/>
        <v>N/A</v>
      </c>
      <c r="E99" s="45">
        <v>10427.713043</v>
      </c>
      <c r="F99" s="11" t="str">
        <f t="shared" si="21"/>
        <v>N/A</v>
      </c>
      <c r="G99" s="45">
        <v>12532.964911999999</v>
      </c>
      <c r="H99" s="11" t="str">
        <f t="shared" si="22"/>
        <v>N/A</v>
      </c>
      <c r="I99" s="12">
        <v>12.44</v>
      </c>
      <c r="J99" s="12">
        <v>20.190000000000001</v>
      </c>
      <c r="K99" s="43" t="s">
        <v>739</v>
      </c>
      <c r="L99" s="9" t="str">
        <f t="shared" si="19"/>
        <v>Yes</v>
      </c>
    </row>
    <row r="100" spans="1:12" ht="25" x14ac:dyDescent="0.25">
      <c r="A100" s="2" t="s">
        <v>1190</v>
      </c>
      <c r="B100" s="35" t="s">
        <v>213</v>
      </c>
      <c r="C100" s="45">
        <v>7273067</v>
      </c>
      <c r="D100" s="11" t="str">
        <f t="shared" si="20"/>
        <v>N/A</v>
      </c>
      <c r="E100" s="45">
        <v>7003958</v>
      </c>
      <c r="F100" s="11" t="str">
        <f t="shared" si="21"/>
        <v>N/A</v>
      </c>
      <c r="G100" s="45">
        <v>6664315</v>
      </c>
      <c r="H100" s="11" t="str">
        <f t="shared" si="22"/>
        <v>N/A</v>
      </c>
      <c r="I100" s="12">
        <v>-3.7</v>
      </c>
      <c r="J100" s="12">
        <v>-4.8499999999999996</v>
      </c>
      <c r="K100" s="43" t="s">
        <v>739</v>
      </c>
      <c r="L100" s="9" t="str">
        <f t="shared" si="19"/>
        <v>Yes</v>
      </c>
    </row>
    <row r="101" spans="1:12" x14ac:dyDescent="0.25">
      <c r="A101" s="2" t="s">
        <v>521</v>
      </c>
      <c r="B101" s="35" t="s">
        <v>213</v>
      </c>
      <c r="C101" s="45">
        <v>5201</v>
      </c>
      <c r="D101" s="11" t="str">
        <f t="shared" si="20"/>
        <v>N/A</v>
      </c>
      <c r="E101" s="36">
        <v>4794</v>
      </c>
      <c r="F101" s="11" t="str">
        <f t="shared" si="21"/>
        <v>N/A</v>
      </c>
      <c r="G101" s="36">
        <v>4357</v>
      </c>
      <c r="H101" s="11" t="str">
        <f t="shared" si="22"/>
        <v>N/A</v>
      </c>
      <c r="I101" s="12">
        <v>-7.83</v>
      </c>
      <c r="J101" s="12">
        <v>-9.1199999999999992</v>
      </c>
      <c r="K101" s="43" t="s">
        <v>739</v>
      </c>
      <c r="L101" s="9" t="str">
        <f t="shared" si="19"/>
        <v>Yes</v>
      </c>
    </row>
    <row r="102" spans="1:12" ht="25" x14ac:dyDescent="0.25">
      <c r="A102" s="2" t="s">
        <v>1191</v>
      </c>
      <c r="B102" s="35" t="s">
        <v>213</v>
      </c>
      <c r="C102" s="45">
        <v>1398.3978081</v>
      </c>
      <c r="D102" s="11" t="str">
        <f t="shared" si="20"/>
        <v>N/A</v>
      </c>
      <c r="E102" s="45">
        <v>1460.9841469</v>
      </c>
      <c r="F102" s="11" t="str">
        <f t="shared" si="21"/>
        <v>N/A</v>
      </c>
      <c r="G102" s="45">
        <v>1529.5650677000001</v>
      </c>
      <c r="H102" s="11" t="str">
        <f t="shared" si="22"/>
        <v>N/A</v>
      </c>
      <c r="I102" s="12">
        <v>4.476</v>
      </c>
      <c r="J102" s="12">
        <v>4.694</v>
      </c>
      <c r="K102" s="43" t="s">
        <v>739</v>
      </c>
      <c r="L102" s="9" t="str">
        <f t="shared" si="19"/>
        <v>Yes</v>
      </c>
    </row>
    <row r="103" spans="1:12" ht="25" x14ac:dyDescent="0.25">
      <c r="A103" s="2" t="s">
        <v>1192</v>
      </c>
      <c r="B103" s="35" t="s">
        <v>213</v>
      </c>
      <c r="C103" s="45">
        <v>0</v>
      </c>
      <c r="D103" s="11" t="str">
        <f t="shared" si="20"/>
        <v>N/A</v>
      </c>
      <c r="E103" s="45">
        <v>0</v>
      </c>
      <c r="F103" s="11" t="str">
        <f t="shared" si="21"/>
        <v>N/A</v>
      </c>
      <c r="G103" s="45">
        <v>0</v>
      </c>
      <c r="H103" s="11" t="str">
        <f t="shared" si="22"/>
        <v>N/A</v>
      </c>
      <c r="I103" s="12" t="s">
        <v>1746</v>
      </c>
      <c r="J103" s="12" t="s">
        <v>1746</v>
      </c>
      <c r="K103" s="43" t="s">
        <v>739</v>
      </c>
      <c r="L103" s="9" t="str">
        <f t="shared" si="19"/>
        <v>N/A</v>
      </c>
    </row>
    <row r="104" spans="1:12" ht="25" x14ac:dyDescent="0.25">
      <c r="A104" s="2" t="s">
        <v>522</v>
      </c>
      <c r="B104" s="35" t="s">
        <v>213</v>
      </c>
      <c r="C104" s="45">
        <v>0</v>
      </c>
      <c r="D104" s="11" t="str">
        <f t="shared" si="20"/>
        <v>N/A</v>
      </c>
      <c r="E104" s="36">
        <v>0</v>
      </c>
      <c r="F104" s="11" t="str">
        <f t="shared" si="21"/>
        <v>N/A</v>
      </c>
      <c r="G104" s="36">
        <v>0</v>
      </c>
      <c r="H104" s="11" t="str">
        <f t="shared" si="22"/>
        <v>N/A</v>
      </c>
      <c r="I104" s="12" t="s">
        <v>1746</v>
      </c>
      <c r="J104" s="12" t="s">
        <v>1746</v>
      </c>
      <c r="K104" s="43" t="s">
        <v>739</v>
      </c>
      <c r="L104" s="9" t="str">
        <f t="shared" si="19"/>
        <v>N/A</v>
      </c>
    </row>
    <row r="105" spans="1:12" ht="25" x14ac:dyDescent="0.25">
      <c r="A105" s="2" t="s">
        <v>1193</v>
      </c>
      <c r="B105" s="35" t="s">
        <v>213</v>
      </c>
      <c r="C105" s="45" t="s">
        <v>1746</v>
      </c>
      <c r="D105" s="11" t="str">
        <f t="shared" si="20"/>
        <v>N/A</v>
      </c>
      <c r="E105" s="45" t="s">
        <v>1746</v>
      </c>
      <c r="F105" s="11" t="str">
        <f t="shared" si="21"/>
        <v>N/A</v>
      </c>
      <c r="G105" s="45" t="s">
        <v>1746</v>
      </c>
      <c r="H105" s="11" t="str">
        <f t="shared" si="22"/>
        <v>N/A</v>
      </c>
      <c r="I105" s="12" t="s">
        <v>1746</v>
      </c>
      <c r="J105" s="12" t="s">
        <v>1746</v>
      </c>
      <c r="K105" s="43" t="s">
        <v>739</v>
      </c>
      <c r="L105" s="9" t="str">
        <f t="shared" si="19"/>
        <v>N/A</v>
      </c>
    </row>
    <row r="106" spans="1:12" ht="25" x14ac:dyDescent="0.25">
      <c r="A106" s="2" t="s">
        <v>1194</v>
      </c>
      <c r="B106" s="35" t="s">
        <v>213</v>
      </c>
      <c r="C106" s="45">
        <v>129017296</v>
      </c>
      <c r="D106" s="11" t="str">
        <f t="shared" si="20"/>
        <v>N/A</v>
      </c>
      <c r="E106" s="45">
        <v>137660398</v>
      </c>
      <c r="F106" s="11" t="str">
        <f t="shared" si="21"/>
        <v>N/A</v>
      </c>
      <c r="G106" s="45">
        <v>118229986</v>
      </c>
      <c r="H106" s="11" t="str">
        <f t="shared" si="22"/>
        <v>N/A</v>
      </c>
      <c r="I106" s="12">
        <v>6.6989999999999998</v>
      </c>
      <c r="J106" s="12">
        <v>-14.1</v>
      </c>
      <c r="K106" s="43" t="s">
        <v>739</v>
      </c>
      <c r="L106" s="9" t="str">
        <f t="shared" si="19"/>
        <v>Yes</v>
      </c>
    </row>
    <row r="107" spans="1:12" x14ac:dyDescent="0.25">
      <c r="A107" s="2" t="s">
        <v>523</v>
      </c>
      <c r="B107" s="35" t="s">
        <v>213</v>
      </c>
      <c r="C107" s="45">
        <v>9895</v>
      </c>
      <c r="D107" s="11" t="str">
        <f t="shared" si="20"/>
        <v>N/A</v>
      </c>
      <c r="E107" s="36">
        <v>9605</v>
      </c>
      <c r="F107" s="11" t="str">
        <f t="shared" si="21"/>
        <v>N/A</v>
      </c>
      <c r="G107" s="36">
        <v>8930</v>
      </c>
      <c r="H107" s="11" t="str">
        <f t="shared" si="22"/>
        <v>N/A</v>
      </c>
      <c r="I107" s="12">
        <v>-2.93</v>
      </c>
      <c r="J107" s="12">
        <v>-7.03</v>
      </c>
      <c r="K107" s="43" t="s">
        <v>739</v>
      </c>
      <c r="L107" s="9" t="str">
        <f t="shared" si="19"/>
        <v>Yes</v>
      </c>
    </row>
    <row r="108" spans="1:12" ht="25" x14ac:dyDescent="0.25">
      <c r="A108" s="2" t="s">
        <v>1195</v>
      </c>
      <c r="B108" s="35" t="s">
        <v>213</v>
      </c>
      <c r="C108" s="45">
        <v>13038.635270000001</v>
      </c>
      <c r="D108" s="11" t="str">
        <f t="shared" si="20"/>
        <v>N/A</v>
      </c>
      <c r="E108" s="45">
        <v>14332.160125</v>
      </c>
      <c r="F108" s="11" t="str">
        <f t="shared" si="21"/>
        <v>N/A</v>
      </c>
      <c r="G108" s="45">
        <v>13239.640090000001</v>
      </c>
      <c r="H108" s="11" t="str">
        <f t="shared" si="22"/>
        <v>N/A</v>
      </c>
      <c r="I108" s="12">
        <v>9.9209999999999994</v>
      </c>
      <c r="J108" s="12">
        <v>-7.62</v>
      </c>
      <c r="K108" s="43" t="s">
        <v>739</v>
      </c>
      <c r="L108" s="9" t="str">
        <f t="shared" si="19"/>
        <v>Yes</v>
      </c>
    </row>
    <row r="109" spans="1:12" ht="25" x14ac:dyDescent="0.25">
      <c r="A109" s="2" t="s">
        <v>1196</v>
      </c>
      <c r="B109" s="35" t="s">
        <v>213</v>
      </c>
      <c r="C109" s="45">
        <v>12365393</v>
      </c>
      <c r="D109" s="11" t="str">
        <f t="shared" si="20"/>
        <v>N/A</v>
      </c>
      <c r="E109" s="45">
        <v>12297459</v>
      </c>
      <c r="F109" s="11" t="str">
        <f t="shared" si="21"/>
        <v>N/A</v>
      </c>
      <c r="G109" s="45">
        <v>8372520</v>
      </c>
      <c r="H109" s="11" t="str">
        <f t="shared" si="22"/>
        <v>N/A</v>
      </c>
      <c r="I109" s="12">
        <v>-0.54900000000000004</v>
      </c>
      <c r="J109" s="12">
        <v>-31.9</v>
      </c>
      <c r="K109" s="43" t="s">
        <v>739</v>
      </c>
      <c r="L109" s="9" t="str">
        <f t="shared" si="19"/>
        <v>No</v>
      </c>
    </row>
    <row r="110" spans="1:12" x14ac:dyDescent="0.25">
      <c r="A110" s="2" t="s">
        <v>524</v>
      </c>
      <c r="B110" s="35" t="s">
        <v>213</v>
      </c>
      <c r="C110" s="45">
        <v>1870</v>
      </c>
      <c r="D110" s="11" t="str">
        <f t="shared" si="20"/>
        <v>N/A</v>
      </c>
      <c r="E110" s="36">
        <v>1743</v>
      </c>
      <c r="F110" s="11" t="str">
        <f t="shared" si="21"/>
        <v>N/A</v>
      </c>
      <c r="G110" s="36">
        <v>1604</v>
      </c>
      <c r="H110" s="11" t="str">
        <f t="shared" si="22"/>
        <v>N/A</v>
      </c>
      <c r="I110" s="12">
        <v>-6.79</v>
      </c>
      <c r="J110" s="12">
        <v>-7.97</v>
      </c>
      <c r="K110" s="43" t="s">
        <v>739</v>
      </c>
      <c r="L110" s="9" t="str">
        <f t="shared" si="19"/>
        <v>Yes</v>
      </c>
    </row>
    <row r="111" spans="1:12" ht="25" x14ac:dyDescent="0.25">
      <c r="A111" s="2" t="s">
        <v>1197</v>
      </c>
      <c r="B111" s="35" t="s">
        <v>213</v>
      </c>
      <c r="C111" s="45">
        <v>6612.5096256999996</v>
      </c>
      <c r="D111" s="11" t="str">
        <f t="shared" si="20"/>
        <v>N/A</v>
      </c>
      <c r="E111" s="45">
        <v>7055.3407917000004</v>
      </c>
      <c r="F111" s="11" t="str">
        <f t="shared" si="21"/>
        <v>N/A</v>
      </c>
      <c r="G111" s="45">
        <v>5219.7755611000002</v>
      </c>
      <c r="H111" s="11" t="str">
        <f t="shared" si="22"/>
        <v>N/A</v>
      </c>
      <c r="I111" s="12">
        <v>6.6970000000000001</v>
      </c>
      <c r="J111" s="12">
        <v>-26</v>
      </c>
      <c r="K111" s="43" t="s">
        <v>739</v>
      </c>
      <c r="L111" s="9" t="str">
        <f t="shared" si="19"/>
        <v>Yes</v>
      </c>
    </row>
    <row r="112" spans="1:12" ht="25" x14ac:dyDescent="0.25">
      <c r="A112" s="2" t="s">
        <v>1198</v>
      </c>
      <c r="B112" s="35" t="s">
        <v>213</v>
      </c>
      <c r="C112" s="45">
        <v>1267780</v>
      </c>
      <c r="D112" s="11" t="str">
        <f t="shared" si="20"/>
        <v>N/A</v>
      </c>
      <c r="E112" s="45">
        <v>1681188</v>
      </c>
      <c r="F112" s="11" t="str">
        <f t="shared" si="21"/>
        <v>N/A</v>
      </c>
      <c r="G112" s="45">
        <v>1602364</v>
      </c>
      <c r="H112" s="11" t="str">
        <f t="shared" si="22"/>
        <v>N/A</v>
      </c>
      <c r="I112" s="12">
        <v>32.61</v>
      </c>
      <c r="J112" s="12">
        <v>-4.6900000000000004</v>
      </c>
      <c r="K112" s="43" t="s">
        <v>739</v>
      </c>
      <c r="L112" s="9" t="str">
        <f t="shared" si="19"/>
        <v>Yes</v>
      </c>
    </row>
    <row r="113" spans="1:12" x14ac:dyDescent="0.25">
      <c r="A113" s="2" t="s">
        <v>525</v>
      </c>
      <c r="B113" s="35" t="s">
        <v>213</v>
      </c>
      <c r="C113" s="45">
        <v>601</v>
      </c>
      <c r="D113" s="11" t="str">
        <f t="shared" si="20"/>
        <v>N/A</v>
      </c>
      <c r="E113" s="36">
        <v>661</v>
      </c>
      <c r="F113" s="11" t="str">
        <f t="shared" si="21"/>
        <v>N/A</v>
      </c>
      <c r="G113" s="36">
        <v>683</v>
      </c>
      <c r="H113" s="11" t="str">
        <f t="shared" si="22"/>
        <v>N/A</v>
      </c>
      <c r="I113" s="12">
        <v>9.9830000000000005</v>
      </c>
      <c r="J113" s="12">
        <v>3.3279999999999998</v>
      </c>
      <c r="K113" s="43" t="s">
        <v>739</v>
      </c>
      <c r="L113" s="9" t="str">
        <f t="shared" si="19"/>
        <v>Yes</v>
      </c>
    </row>
    <row r="114" spans="1:12" ht="25" x14ac:dyDescent="0.25">
      <c r="A114" s="2" t="s">
        <v>1199</v>
      </c>
      <c r="B114" s="35" t="s">
        <v>213</v>
      </c>
      <c r="C114" s="45">
        <v>2109.4509151000002</v>
      </c>
      <c r="D114" s="11" t="str">
        <f t="shared" si="20"/>
        <v>N/A</v>
      </c>
      <c r="E114" s="45">
        <v>2543.4009077000001</v>
      </c>
      <c r="F114" s="11" t="str">
        <f t="shared" si="21"/>
        <v>N/A</v>
      </c>
      <c r="G114" s="45">
        <v>2346.0673499</v>
      </c>
      <c r="H114" s="11" t="str">
        <f t="shared" si="22"/>
        <v>N/A</v>
      </c>
      <c r="I114" s="12">
        <v>20.57</v>
      </c>
      <c r="J114" s="12">
        <v>-7.76</v>
      </c>
      <c r="K114" s="43" t="s">
        <v>739</v>
      </c>
      <c r="L114" s="9" t="str">
        <f t="shared" si="19"/>
        <v>Yes</v>
      </c>
    </row>
    <row r="115" spans="1:12" ht="25" x14ac:dyDescent="0.25">
      <c r="A115" s="2" t="s">
        <v>1200</v>
      </c>
      <c r="B115" s="35" t="s">
        <v>213</v>
      </c>
      <c r="C115" s="45">
        <v>141100</v>
      </c>
      <c r="D115" s="11" t="str">
        <f t="shared" ref="D115:D146" si="23">IF($B115="N/A","N/A",IF(C115&gt;10,"No",IF(C115&lt;-10,"No","Yes")))</f>
        <v>N/A</v>
      </c>
      <c r="E115" s="45">
        <v>150542</v>
      </c>
      <c r="F115" s="11" t="str">
        <f t="shared" ref="F115:F146" si="24">IF($B115="N/A","N/A",IF(E115&gt;10,"No",IF(E115&lt;-10,"No","Yes")))</f>
        <v>N/A</v>
      </c>
      <c r="G115" s="45">
        <v>144652</v>
      </c>
      <c r="H115" s="11" t="str">
        <f t="shared" ref="H115:H146" si="25">IF($B115="N/A","N/A",IF(G115&gt;10,"No",IF(G115&lt;-10,"No","Yes")))</f>
        <v>N/A</v>
      </c>
      <c r="I115" s="12">
        <v>6.6920000000000002</v>
      </c>
      <c r="J115" s="12">
        <v>-3.91</v>
      </c>
      <c r="K115" s="43" t="s">
        <v>739</v>
      </c>
      <c r="L115" s="9" t="str">
        <f t="shared" si="19"/>
        <v>Yes</v>
      </c>
    </row>
    <row r="116" spans="1:12" ht="25" x14ac:dyDescent="0.25">
      <c r="A116" s="2" t="s">
        <v>526</v>
      </c>
      <c r="B116" s="35" t="s">
        <v>213</v>
      </c>
      <c r="C116" s="45">
        <v>60</v>
      </c>
      <c r="D116" s="11" t="str">
        <f t="shared" si="23"/>
        <v>N/A</v>
      </c>
      <c r="E116" s="36">
        <v>87</v>
      </c>
      <c r="F116" s="11" t="str">
        <f t="shared" si="24"/>
        <v>N/A</v>
      </c>
      <c r="G116" s="36">
        <v>97</v>
      </c>
      <c r="H116" s="11" t="str">
        <f t="shared" si="25"/>
        <v>N/A</v>
      </c>
      <c r="I116" s="12">
        <v>45</v>
      </c>
      <c r="J116" s="12">
        <v>11.49</v>
      </c>
      <c r="K116" s="43" t="s">
        <v>739</v>
      </c>
      <c r="L116" s="9" t="str">
        <f t="shared" si="19"/>
        <v>Yes</v>
      </c>
    </row>
    <row r="117" spans="1:12" ht="25" x14ac:dyDescent="0.25">
      <c r="A117" s="2" t="s">
        <v>1201</v>
      </c>
      <c r="B117" s="35" t="s">
        <v>213</v>
      </c>
      <c r="C117" s="45">
        <v>2351.6666667</v>
      </c>
      <c r="D117" s="11" t="str">
        <f t="shared" si="23"/>
        <v>N/A</v>
      </c>
      <c r="E117" s="45">
        <v>1730.3678161</v>
      </c>
      <c r="F117" s="11" t="str">
        <f t="shared" si="24"/>
        <v>N/A</v>
      </c>
      <c r="G117" s="45">
        <v>1491.257732</v>
      </c>
      <c r="H117" s="11" t="str">
        <f t="shared" si="25"/>
        <v>N/A</v>
      </c>
      <c r="I117" s="12">
        <v>-26.4</v>
      </c>
      <c r="J117" s="12">
        <v>-13.8</v>
      </c>
      <c r="K117" s="43" t="s">
        <v>739</v>
      </c>
      <c r="L117" s="9" t="str">
        <f t="shared" si="19"/>
        <v>Yes</v>
      </c>
    </row>
    <row r="118" spans="1:12" ht="25" x14ac:dyDescent="0.25">
      <c r="A118" s="2" t="s">
        <v>1202</v>
      </c>
      <c r="B118" s="35" t="s">
        <v>213</v>
      </c>
      <c r="C118" s="45">
        <v>0</v>
      </c>
      <c r="D118" s="11" t="str">
        <f t="shared" si="23"/>
        <v>N/A</v>
      </c>
      <c r="E118" s="45">
        <v>0</v>
      </c>
      <c r="F118" s="11" t="str">
        <f t="shared" si="24"/>
        <v>N/A</v>
      </c>
      <c r="G118" s="45">
        <v>0</v>
      </c>
      <c r="H118" s="11" t="str">
        <f t="shared" si="25"/>
        <v>N/A</v>
      </c>
      <c r="I118" s="12" t="s">
        <v>1746</v>
      </c>
      <c r="J118" s="12" t="s">
        <v>1746</v>
      </c>
      <c r="K118" s="43" t="s">
        <v>739</v>
      </c>
      <c r="L118" s="9" t="str">
        <f t="shared" si="19"/>
        <v>N/A</v>
      </c>
    </row>
    <row r="119" spans="1:12" ht="25" x14ac:dyDescent="0.25">
      <c r="A119" s="2" t="s">
        <v>527</v>
      </c>
      <c r="B119" s="35" t="s">
        <v>213</v>
      </c>
      <c r="C119" s="45">
        <v>0</v>
      </c>
      <c r="D119" s="11" t="str">
        <f t="shared" si="23"/>
        <v>N/A</v>
      </c>
      <c r="E119" s="36">
        <v>0</v>
      </c>
      <c r="F119" s="11" t="str">
        <f t="shared" si="24"/>
        <v>N/A</v>
      </c>
      <c r="G119" s="36">
        <v>0</v>
      </c>
      <c r="H119" s="11" t="str">
        <f t="shared" si="25"/>
        <v>N/A</v>
      </c>
      <c r="I119" s="12" t="s">
        <v>1746</v>
      </c>
      <c r="J119" s="12" t="s">
        <v>1746</v>
      </c>
      <c r="K119" s="43" t="s">
        <v>739</v>
      </c>
      <c r="L119" s="9" t="str">
        <f t="shared" si="19"/>
        <v>N/A</v>
      </c>
    </row>
    <row r="120" spans="1:12" ht="25" x14ac:dyDescent="0.25">
      <c r="A120" s="2" t="s">
        <v>1203</v>
      </c>
      <c r="B120" s="35" t="s">
        <v>213</v>
      </c>
      <c r="C120" s="45" t="s">
        <v>1746</v>
      </c>
      <c r="D120" s="11" t="str">
        <f t="shared" si="23"/>
        <v>N/A</v>
      </c>
      <c r="E120" s="45" t="s">
        <v>1746</v>
      </c>
      <c r="F120" s="11" t="str">
        <f t="shared" si="24"/>
        <v>N/A</v>
      </c>
      <c r="G120" s="45" t="s">
        <v>1746</v>
      </c>
      <c r="H120" s="11" t="str">
        <f t="shared" si="25"/>
        <v>N/A</v>
      </c>
      <c r="I120" s="12" t="s">
        <v>1746</v>
      </c>
      <c r="J120" s="12" t="s">
        <v>1746</v>
      </c>
      <c r="K120" s="43" t="s">
        <v>739</v>
      </c>
      <c r="L120" s="9" t="str">
        <f t="shared" si="19"/>
        <v>N/A</v>
      </c>
    </row>
    <row r="121" spans="1:12" ht="25" x14ac:dyDescent="0.25">
      <c r="A121" s="2" t="s">
        <v>1204</v>
      </c>
      <c r="B121" s="35" t="s">
        <v>213</v>
      </c>
      <c r="C121" s="45">
        <v>119839</v>
      </c>
      <c r="D121" s="11" t="str">
        <f t="shared" si="23"/>
        <v>N/A</v>
      </c>
      <c r="E121" s="45">
        <v>120524</v>
      </c>
      <c r="F121" s="11" t="str">
        <f t="shared" si="24"/>
        <v>N/A</v>
      </c>
      <c r="G121" s="45">
        <v>120412</v>
      </c>
      <c r="H121" s="11" t="str">
        <f t="shared" si="25"/>
        <v>N/A</v>
      </c>
      <c r="I121" s="12">
        <v>0.5716</v>
      </c>
      <c r="J121" s="12">
        <v>-9.2999999999999999E-2</v>
      </c>
      <c r="K121" s="43" t="s">
        <v>739</v>
      </c>
      <c r="L121" s="9" t="str">
        <f t="shared" si="19"/>
        <v>Yes</v>
      </c>
    </row>
    <row r="122" spans="1:12" x14ac:dyDescent="0.25">
      <c r="A122" s="2" t="s">
        <v>528</v>
      </c>
      <c r="B122" s="35" t="s">
        <v>213</v>
      </c>
      <c r="C122" s="45">
        <v>63</v>
      </c>
      <c r="D122" s="11" t="str">
        <f t="shared" si="23"/>
        <v>N/A</v>
      </c>
      <c r="E122" s="36">
        <v>66</v>
      </c>
      <c r="F122" s="11" t="str">
        <f t="shared" si="24"/>
        <v>N/A</v>
      </c>
      <c r="G122" s="36">
        <v>77</v>
      </c>
      <c r="H122" s="11" t="str">
        <f t="shared" si="25"/>
        <v>N/A</v>
      </c>
      <c r="I122" s="12">
        <v>4.7619999999999996</v>
      </c>
      <c r="J122" s="12">
        <v>16.670000000000002</v>
      </c>
      <c r="K122" s="43" t="s">
        <v>739</v>
      </c>
      <c r="L122" s="9" t="str">
        <f t="shared" si="19"/>
        <v>Yes</v>
      </c>
    </row>
    <row r="123" spans="1:12" ht="25" x14ac:dyDescent="0.25">
      <c r="A123" s="2" t="s">
        <v>1205</v>
      </c>
      <c r="B123" s="35" t="s">
        <v>213</v>
      </c>
      <c r="C123" s="45">
        <v>1902.2063492</v>
      </c>
      <c r="D123" s="11" t="str">
        <f t="shared" si="23"/>
        <v>N/A</v>
      </c>
      <c r="E123" s="45">
        <v>1826.1212121000001</v>
      </c>
      <c r="F123" s="11" t="str">
        <f t="shared" si="24"/>
        <v>N/A</v>
      </c>
      <c r="G123" s="45">
        <v>1563.7922077999999</v>
      </c>
      <c r="H123" s="11" t="str">
        <f t="shared" si="25"/>
        <v>N/A</v>
      </c>
      <c r="I123" s="12">
        <v>-4</v>
      </c>
      <c r="J123" s="12">
        <v>-14.4</v>
      </c>
      <c r="K123" s="43" t="s">
        <v>739</v>
      </c>
      <c r="L123" s="9" t="str">
        <f t="shared" si="19"/>
        <v>Yes</v>
      </c>
    </row>
    <row r="124" spans="1:12" ht="25" x14ac:dyDescent="0.25">
      <c r="A124" s="2" t="s">
        <v>1206</v>
      </c>
      <c r="B124" s="35" t="s">
        <v>213</v>
      </c>
      <c r="C124" s="45">
        <v>1579799</v>
      </c>
      <c r="D124" s="11" t="str">
        <f t="shared" si="23"/>
        <v>N/A</v>
      </c>
      <c r="E124" s="45">
        <v>1679436</v>
      </c>
      <c r="F124" s="11" t="str">
        <f t="shared" si="24"/>
        <v>N/A</v>
      </c>
      <c r="G124" s="45">
        <v>1853215</v>
      </c>
      <c r="H124" s="11" t="str">
        <f t="shared" si="25"/>
        <v>N/A</v>
      </c>
      <c r="I124" s="12">
        <v>6.3070000000000004</v>
      </c>
      <c r="J124" s="12">
        <v>10.35</v>
      </c>
      <c r="K124" s="43" t="s">
        <v>739</v>
      </c>
      <c r="L124" s="9" t="str">
        <f t="shared" si="19"/>
        <v>Yes</v>
      </c>
    </row>
    <row r="125" spans="1:12" ht="25" x14ac:dyDescent="0.25">
      <c r="A125" s="2" t="s">
        <v>529</v>
      </c>
      <c r="B125" s="35" t="s">
        <v>213</v>
      </c>
      <c r="C125" s="45">
        <v>1238</v>
      </c>
      <c r="D125" s="11" t="str">
        <f t="shared" si="23"/>
        <v>N/A</v>
      </c>
      <c r="E125" s="36">
        <v>1374</v>
      </c>
      <c r="F125" s="11" t="str">
        <f t="shared" si="24"/>
        <v>N/A</v>
      </c>
      <c r="G125" s="36">
        <v>1431</v>
      </c>
      <c r="H125" s="11" t="str">
        <f t="shared" si="25"/>
        <v>N/A</v>
      </c>
      <c r="I125" s="12">
        <v>10.99</v>
      </c>
      <c r="J125" s="12">
        <v>4.1479999999999997</v>
      </c>
      <c r="K125" s="43" t="s">
        <v>739</v>
      </c>
      <c r="L125" s="9" t="str">
        <f t="shared" si="19"/>
        <v>Yes</v>
      </c>
    </row>
    <row r="126" spans="1:12" ht="25" x14ac:dyDescent="0.25">
      <c r="A126" s="2" t="s">
        <v>1207</v>
      </c>
      <c r="B126" s="35" t="s">
        <v>213</v>
      </c>
      <c r="C126" s="45">
        <v>1276.0896607</v>
      </c>
      <c r="D126" s="11" t="str">
        <f t="shared" si="23"/>
        <v>N/A</v>
      </c>
      <c r="E126" s="45">
        <v>1222.2969432</v>
      </c>
      <c r="F126" s="11" t="str">
        <f t="shared" si="24"/>
        <v>N/A</v>
      </c>
      <c r="G126" s="45">
        <v>1295.0489167999999</v>
      </c>
      <c r="H126" s="11" t="str">
        <f t="shared" si="25"/>
        <v>N/A</v>
      </c>
      <c r="I126" s="12">
        <v>-4.22</v>
      </c>
      <c r="J126" s="12">
        <v>5.952</v>
      </c>
      <c r="K126" s="43" t="s">
        <v>739</v>
      </c>
      <c r="L126" s="9" t="str">
        <f t="shared" si="19"/>
        <v>Yes</v>
      </c>
    </row>
    <row r="127" spans="1:12" ht="25" x14ac:dyDescent="0.25">
      <c r="A127" s="2" t="s">
        <v>1208</v>
      </c>
      <c r="B127" s="35" t="s">
        <v>213</v>
      </c>
      <c r="C127" s="45">
        <v>158424</v>
      </c>
      <c r="D127" s="11" t="str">
        <f t="shared" si="23"/>
        <v>N/A</v>
      </c>
      <c r="E127" s="45">
        <v>173132</v>
      </c>
      <c r="F127" s="11" t="str">
        <f t="shared" si="24"/>
        <v>N/A</v>
      </c>
      <c r="G127" s="45">
        <v>198945</v>
      </c>
      <c r="H127" s="11" t="str">
        <f t="shared" si="25"/>
        <v>N/A</v>
      </c>
      <c r="I127" s="12">
        <v>9.2840000000000007</v>
      </c>
      <c r="J127" s="12">
        <v>14.91</v>
      </c>
      <c r="K127" s="43" t="s">
        <v>739</v>
      </c>
      <c r="L127" s="9" t="str">
        <f t="shared" si="19"/>
        <v>Yes</v>
      </c>
    </row>
    <row r="128" spans="1:12" x14ac:dyDescent="0.25">
      <c r="A128" s="2" t="s">
        <v>530</v>
      </c>
      <c r="B128" s="35" t="s">
        <v>213</v>
      </c>
      <c r="C128" s="45">
        <v>158</v>
      </c>
      <c r="D128" s="11" t="str">
        <f t="shared" si="23"/>
        <v>N/A</v>
      </c>
      <c r="E128" s="36">
        <v>182</v>
      </c>
      <c r="F128" s="11" t="str">
        <f t="shared" si="24"/>
        <v>N/A</v>
      </c>
      <c r="G128" s="36">
        <v>186</v>
      </c>
      <c r="H128" s="11" t="str">
        <f t="shared" si="25"/>
        <v>N/A</v>
      </c>
      <c r="I128" s="12">
        <v>15.19</v>
      </c>
      <c r="J128" s="12">
        <v>2.198</v>
      </c>
      <c r="K128" s="43" t="s">
        <v>739</v>
      </c>
      <c r="L128" s="9" t="str">
        <f t="shared" si="19"/>
        <v>Yes</v>
      </c>
    </row>
    <row r="129" spans="1:12" ht="25" x14ac:dyDescent="0.25">
      <c r="A129" s="2" t="s">
        <v>1209</v>
      </c>
      <c r="B129" s="35" t="s">
        <v>213</v>
      </c>
      <c r="C129" s="45">
        <v>1002.6835443</v>
      </c>
      <c r="D129" s="11" t="str">
        <f t="shared" si="23"/>
        <v>N/A</v>
      </c>
      <c r="E129" s="45">
        <v>951.27472526999998</v>
      </c>
      <c r="F129" s="11" t="str">
        <f t="shared" si="24"/>
        <v>N/A</v>
      </c>
      <c r="G129" s="45">
        <v>1069.5967742</v>
      </c>
      <c r="H129" s="11" t="str">
        <f t="shared" si="25"/>
        <v>N/A</v>
      </c>
      <c r="I129" s="12">
        <v>-5.13</v>
      </c>
      <c r="J129" s="12">
        <v>12.44</v>
      </c>
      <c r="K129" s="43" t="s">
        <v>739</v>
      </c>
      <c r="L129" s="9" t="str">
        <f t="shared" si="19"/>
        <v>Yes</v>
      </c>
    </row>
    <row r="130" spans="1:12" ht="25" x14ac:dyDescent="0.25">
      <c r="A130" s="2" t="s">
        <v>1210</v>
      </c>
      <c r="B130" s="35" t="s">
        <v>213</v>
      </c>
      <c r="C130" s="45">
        <v>0</v>
      </c>
      <c r="D130" s="11" t="str">
        <f t="shared" si="23"/>
        <v>N/A</v>
      </c>
      <c r="E130" s="45">
        <v>0</v>
      </c>
      <c r="F130" s="11" t="str">
        <f t="shared" si="24"/>
        <v>N/A</v>
      </c>
      <c r="G130" s="45">
        <v>0</v>
      </c>
      <c r="H130" s="11" t="str">
        <f t="shared" si="25"/>
        <v>N/A</v>
      </c>
      <c r="I130" s="12" t="s">
        <v>1746</v>
      </c>
      <c r="J130" s="12" t="s">
        <v>1746</v>
      </c>
      <c r="K130" s="43" t="s">
        <v>739</v>
      </c>
      <c r="L130" s="9" t="str">
        <f t="shared" si="19"/>
        <v>N/A</v>
      </c>
    </row>
    <row r="131" spans="1:12" x14ac:dyDescent="0.25">
      <c r="A131" s="2" t="s">
        <v>531</v>
      </c>
      <c r="B131" s="35" t="s">
        <v>213</v>
      </c>
      <c r="C131" s="45">
        <v>0</v>
      </c>
      <c r="D131" s="11" t="str">
        <f t="shared" si="23"/>
        <v>N/A</v>
      </c>
      <c r="E131" s="36">
        <v>0</v>
      </c>
      <c r="F131" s="11" t="str">
        <f t="shared" si="24"/>
        <v>N/A</v>
      </c>
      <c r="G131" s="36">
        <v>0</v>
      </c>
      <c r="H131" s="11" t="str">
        <f t="shared" si="25"/>
        <v>N/A</v>
      </c>
      <c r="I131" s="12" t="s">
        <v>1746</v>
      </c>
      <c r="J131" s="12" t="s">
        <v>1746</v>
      </c>
      <c r="K131" s="43" t="s">
        <v>739</v>
      </c>
      <c r="L131" s="9" t="str">
        <f t="shared" si="19"/>
        <v>N/A</v>
      </c>
    </row>
    <row r="132" spans="1:12" ht="25" x14ac:dyDescent="0.25">
      <c r="A132" s="2" t="s">
        <v>1211</v>
      </c>
      <c r="B132" s="35" t="s">
        <v>213</v>
      </c>
      <c r="C132" s="45" t="s">
        <v>1746</v>
      </c>
      <c r="D132" s="11" t="str">
        <f t="shared" si="23"/>
        <v>N/A</v>
      </c>
      <c r="E132" s="45" t="s">
        <v>1746</v>
      </c>
      <c r="F132" s="11" t="str">
        <f t="shared" si="24"/>
        <v>N/A</v>
      </c>
      <c r="G132" s="45" t="s">
        <v>1746</v>
      </c>
      <c r="H132" s="11" t="str">
        <f t="shared" si="25"/>
        <v>N/A</v>
      </c>
      <c r="I132" s="12" t="s">
        <v>1746</v>
      </c>
      <c r="J132" s="12" t="s">
        <v>1746</v>
      </c>
      <c r="K132" s="43" t="s">
        <v>739</v>
      </c>
      <c r="L132" s="9" t="str">
        <f t="shared" si="19"/>
        <v>N/A</v>
      </c>
    </row>
    <row r="133" spans="1:12" x14ac:dyDescent="0.25">
      <c r="A133" s="2" t="s">
        <v>1212</v>
      </c>
      <c r="B133" s="35" t="s">
        <v>213</v>
      </c>
      <c r="C133" s="45">
        <v>0</v>
      </c>
      <c r="D133" s="11" t="str">
        <f t="shared" si="23"/>
        <v>N/A</v>
      </c>
      <c r="E133" s="45">
        <v>0</v>
      </c>
      <c r="F133" s="11" t="str">
        <f t="shared" si="24"/>
        <v>N/A</v>
      </c>
      <c r="G133" s="45">
        <v>0</v>
      </c>
      <c r="H133" s="11" t="str">
        <f t="shared" si="25"/>
        <v>N/A</v>
      </c>
      <c r="I133" s="12" t="s">
        <v>1746</v>
      </c>
      <c r="J133" s="12" t="s">
        <v>1746</v>
      </c>
      <c r="K133" s="43" t="s">
        <v>739</v>
      </c>
      <c r="L133" s="9" t="str">
        <f t="shared" si="19"/>
        <v>N/A</v>
      </c>
    </row>
    <row r="134" spans="1:12" x14ac:dyDescent="0.25">
      <c r="A134" s="2" t="s">
        <v>532</v>
      </c>
      <c r="B134" s="35" t="s">
        <v>213</v>
      </c>
      <c r="C134" s="45">
        <v>0</v>
      </c>
      <c r="D134" s="11" t="str">
        <f t="shared" si="23"/>
        <v>N/A</v>
      </c>
      <c r="E134" s="36">
        <v>0</v>
      </c>
      <c r="F134" s="11" t="str">
        <f t="shared" si="24"/>
        <v>N/A</v>
      </c>
      <c r="G134" s="36">
        <v>0</v>
      </c>
      <c r="H134" s="11" t="str">
        <f t="shared" si="25"/>
        <v>N/A</v>
      </c>
      <c r="I134" s="12" t="s">
        <v>1746</v>
      </c>
      <c r="J134" s="12" t="s">
        <v>1746</v>
      </c>
      <c r="K134" s="43" t="s">
        <v>739</v>
      </c>
      <c r="L134" s="9" t="str">
        <f t="shared" si="19"/>
        <v>N/A</v>
      </c>
    </row>
    <row r="135" spans="1:12" x14ac:dyDescent="0.25">
      <c r="A135" s="2" t="s">
        <v>1213</v>
      </c>
      <c r="B135" s="35" t="s">
        <v>213</v>
      </c>
      <c r="C135" s="45" t="s">
        <v>1746</v>
      </c>
      <c r="D135" s="11" t="str">
        <f t="shared" si="23"/>
        <v>N/A</v>
      </c>
      <c r="E135" s="45" t="s">
        <v>1746</v>
      </c>
      <c r="F135" s="11" t="str">
        <f t="shared" si="24"/>
        <v>N/A</v>
      </c>
      <c r="G135" s="45" t="s">
        <v>1746</v>
      </c>
      <c r="H135" s="11" t="str">
        <f t="shared" si="25"/>
        <v>N/A</v>
      </c>
      <c r="I135" s="12" t="s">
        <v>1746</v>
      </c>
      <c r="J135" s="12" t="s">
        <v>1746</v>
      </c>
      <c r="K135" s="43" t="s">
        <v>739</v>
      </c>
      <c r="L135" s="9" t="str">
        <f t="shared" si="19"/>
        <v>N/A</v>
      </c>
    </row>
    <row r="136" spans="1:12" x14ac:dyDescent="0.25">
      <c r="A136" s="2" t="s">
        <v>1214</v>
      </c>
      <c r="B136" s="35" t="s">
        <v>213</v>
      </c>
      <c r="C136" s="45">
        <v>0</v>
      </c>
      <c r="D136" s="11" t="str">
        <f t="shared" si="23"/>
        <v>N/A</v>
      </c>
      <c r="E136" s="45">
        <v>0</v>
      </c>
      <c r="F136" s="11" t="str">
        <f t="shared" si="24"/>
        <v>N/A</v>
      </c>
      <c r="G136" s="45">
        <v>0</v>
      </c>
      <c r="H136" s="11" t="str">
        <f t="shared" si="25"/>
        <v>N/A</v>
      </c>
      <c r="I136" s="12" t="s">
        <v>1746</v>
      </c>
      <c r="J136" s="12" t="s">
        <v>1746</v>
      </c>
      <c r="K136" s="43" t="s">
        <v>739</v>
      </c>
      <c r="L136" s="9" t="str">
        <f t="shared" si="19"/>
        <v>N/A</v>
      </c>
    </row>
    <row r="137" spans="1:12" x14ac:dyDescent="0.25">
      <c r="A137" s="2" t="s">
        <v>533</v>
      </c>
      <c r="B137" s="35" t="s">
        <v>213</v>
      </c>
      <c r="C137" s="45">
        <v>0</v>
      </c>
      <c r="D137" s="11" t="str">
        <f t="shared" si="23"/>
        <v>N/A</v>
      </c>
      <c r="E137" s="36">
        <v>0</v>
      </c>
      <c r="F137" s="11" t="str">
        <f t="shared" si="24"/>
        <v>N/A</v>
      </c>
      <c r="G137" s="36">
        <v>0</v>
      </c>
      <c r="H137" s="11" t="str">
        <f t="shared" si="25"/>
        <v>N/A</v>
      </c>
      <c r="I137" s="12" t="s">
        <v>1746</v>
      </c>
      <c r="J137" s="12" t="s">
        <v>1746</v>
      </c>
      <c r="K137" s="43" t="s">
        <v>739</v>
      </c>
      <c r="L137" s="9" t="str">
        <f t="shared" si="19"/>
        <v>N/A</v>
      </c>
    </row>
    <row r="138" spans="1:12" x14ac:dyDescent="0.25">
      <c r="A138" s="2" t="s">
        <v>1215</v>
      </c>
      <c r="B138" s="35" t="s">
        <v>213</v>
      </c>
      <c r="C138" s="45" t="s">
        <v>1746</v>
      </c>
      <c r="D138" s="11" t="str">
        <f t="shared" si="23"/>
        <v>N/A</v>
      </c>
      <c r="E138" s="45" t="s">
        <v>1746</v>
      </c>
      <c r="F138" s="11" t="str">
        <f t="shared" si="24"/>
        <v>N/A</v>
      </c>
      <c r="G138" s="45" t="s">
        <v>1746</v>
      </c>
      <c r="H138" s="11" t="str">
        <f t="shared" si="25"/>
        <v>N/A</v>
      </c>
      <c r="I138" s="12" t="s">
        <v>1746</v>
      </c>
      <c r="J138" s="12" t="s">
        <v>1746</v>
      </c>
      <c r="K138" s="43" t="s">
        <v>739</v>
      </c>
      <c r="L138" s="9" t="str">
        <f t="shared" si="19"/>
        <v>N/A</v>
      </c>
    </row>
    <row r="139" spans="1:12" x14ac:dyDescent="0.25">
      <c r="A139" s="50" t="s">
        <v>406</v>
      </c>
      <c r="B139" s="14" t="s">
        <v>213</v>
      </c>
      <c r="C139" s="14">
        <v>3514435953</v>
      </c>
      <c r="D139" s="11" t="str">
        <f t="shared" si="23"/>
        <v>N/A</v>
      </c>
      <c r="E139" s="14">
        <v>3631290593</v>
      </c>
      <c r="F139" s="11" t="str">
        <f t="shared" si="24"/>
        <v>N/A</v>
      </c>
      <c r="G139" s="14">
        <v>3563265934</v>
      </c>
      <c r="H139" s="11" t="str">
        <f t="shared" si="25"/>
        <v>N/A</v>
      </c>
      <c r="I139" s="12">
        <v>3.3250000000000002</v>
      </c>
      <c r="J139" s="12">
        <v>-1.87</v>
      </c>
      <c r="K139" s="14" t="s">
        <v>213</v>
      </c>
      <c r="L139" s="9" t="str">
        <f t="shared" ref="L139:L158" si="26">IF(J139="Div by 0", "N/A", IF(K139="N/A","N/A", IF(J139&gt;VALUE(MID(K139,1,2)), "No", IF(J139&lt;-1*VALUE(MID(K139,1,2)), "No", "Yes"))))</f>
        <v>N/A</v>
      </c>
    </row>
    <row r="140" spans="1:12" x14ac:dyDescent="0.25">
      <c r="A140" s="50" t="s">
        <v>1216</v>
      </c>
      <c r="B140" s="14" t="s">
        <v>213</v>
      </c>
      <c r="C140" s="14">
        <v>4472.4533504999999</v>
      </c>
      <c r="D140" s="11" t="str">
        <f t="shared" si="23"/>
        <v>N/A</v>
      </c>
      <c r="E140" s="14">
        <v>4424.9872879000004</v>
      </c>
      <c r="F140" s="11" t="str">
        <f t="shared" si="24"/>
        <v>N/A</v>
      </c>
      <c r="G140" s="14">
        <v>4256.94337</v>
      </c>
      <c r="H140" s="11" t="str">
        <f t="shared" si="25"/>
        <v>N/A</v>
      </c>
      <c r="I140" s="12">
        <v>-1.06</v>
      </c>
      <c r="J140" s="12">
        <v>-3.8</v>
      </c>
      <c r="K140" s="14" t="s">
        <v>213</v>
      </c>
      <c r="L140" s="9" t="str">
        <f t="shared" si="26"/>
        <v>N/A</v>
      </c>
    </row>
    <row r="141" spans="1:12" x14ac:dyDescent="0.25">
      <c r="A141" s="50" t="s">
        <v>407</v>
      </c>
      <c r="B141" s="14" t="s">
        <v>213</v>
      </c>
      <c r="C141" s="14">
        <v>1293533</v>
      </c>
      <c r="D141" s="11" t="str">
        <f t="shared" si="23"/>
        <v>N/A</v>
      </c>
      <c r="E141" s="14">
        <v>1273466</v>
      </c>
      <c r="F141" s="11" t="str">
        <f t="shared" si="24"/>
        <v>N/A</v>
      </c>
      <c r="G141" s="14">
        <v>1055084</v>
      </c>
      <c r="H141" s="11" t="str">
        <f t="shared" si="25"/>
        <v>N/A</v>
      </c>
      <c r="I141" s="12">
        <v>-1.55</v>
      </c>
      <c r="J141" s="12">
        <v>-17.100000000000001</v>
      </c>
      <c r="K141" s="14" t="s">
        <v>213</v>
      </c>
      <c r="L141" s="9" t="str">
        <f t="shared" si="26"/>
        <v>N/A</v>
      </c>
    </row>
    <row r="142" spans="1:12" x14ac:dyDescent="0.25">
      <c r="A142" s="50" t="s">
        <v>1217</v>
      </c>
      <c r="B142" s="14" t="s">
        <v>213</v>
      </c>
      <c r="C142" s="14">
        <v>742.55625717999999</v>
      </c>
      <c r="D142" s="11" t="str">
        <f t="shared" si="23"/>
        <v>N/A</v>
      </c>
      <c r="E142" s="14">
        <v>785.12083846999997</v>
      </c>
      <c r="F142" s="11" t="str">
        <f t="shared" si="24"/>
        <v>N/A</v>
      </c>
      <c r="G142" s="14">
        <v>688.69712793999997</v>
      </c>
      <c r="H142" s="11" t="str">
        <f t="shared" si="25"/>
        <v>N/A</v>
      </c>
      <c r="I142" s="12">
        <v>5.7320000000000002</v>
      </c>
      <c r="J142" s="12">
        <v>-12.3</v>
      </c>
      <c r="K142" s="14" t="s">
        <v>213</v>
      </c>
      <c r="L142" s="9" t="str">
        <f t="shared" si="26"/>
        <v>N/A</v>
      </c>
    </row>
    <row r="143" spans="1:12" x14ac:dyDescent="0.25">
      <c r="A143" s="50" t="s">
        <v>408</v>
      </c>
      <c r="B143" s="14" t="s">
        <v>213</v>
      </c>
      <c r="C143" s="14">
        <v>33967587</v>
      </c>
      <c r="D143" s="11" t="str">
        <f t="shared" si="23"/>
        <v>N/A</v>
      </c>
      <c r="E143" s="14">
        <v>41867974</v>
      </c>
      <c r="F143" s="11" t="str">
        <f t="shared" si="24"/>
        <v>N/A</v>
      </c>
      <c r="G143" s="14">
        <v>42903419</v>
      </c>
      <c r="H143" s="11" t="str">
        <f t="shared" si="25"/>
        <v>N/A</v>
      </c>
      <c r="I143" s="12">
        <v>23.26</v>
      </c>
      <c r="J143" s="12">
        <v>2.4729999999999999</v>
      </c>
      <c r="K143" s="14" t="s">
        <v>213</v>
      </c>
      <c r="L143" s="9" t="str">
        <f t="shared" si="26"/>
        <v>N/A</v>
      </c>
    </row>
    <row r="144" spans="1:12" x14ac:dyDescent="0.25">
      <c r="A144" s="50" t="s">
        <v>1218</v>
      </c>
      <c r="B144" s="14" t="s">
        <v>213</v>
      </c>
      <c r="C144" s="14">
        <v>318.89058187000001</v>
      </c>
      <c r="D144" s="11" t="str">
        <f t="shared" si="23"/>
        <v>N/A</v>
      </c>
      <c r="E144" s="14">
        <v>369.30707689000002</v>
      </c>
      <c r="F144" s="11" t="str">
        <f t="shared" si="24"/>
        <v>N/A</v>
      </c>
      <c r="G144" s="14">
        <v>362.61415519000002</v>
      </c>
      <c r="H144" s="11" t="str">
        <f t="shared" si="25"/>
        <v>N/A</v>
      </c>
      <c r="I144" s="12">
        <v>15.81</v>
      </c>
      <c r="J144" s="12">
        <v>-1.81</v>
      </c>
      <c r="K144" s="14" t="s">
        <v>213</v>
      </c>
      <c r="L144" s="9" t="str">
        <f t="shared" si="26"/>
        <v>N/A</v>
      </c>
    </row>
    <row r="145" spans="1:13" x14ac:dyDescent="0.25">
      <c r="A145" s="50" t="s">
        <v>409</v>
      </c>
      <c r="B145" s="14" t="s">
        <v>213</v>
      </c>
      <c r="C145" s="14">
        <v>155476199</v>
      </c>
      <c r="D145" s="11" t="str">
        <f t="shared" si="23"/>
        <v>N/A</v>
      </c>
      <c r="E145" s="14">
        <v>196500597</v>
      </c>
      <c r="F145" s="11" t="str">
        <f t="shared" si="24"/>
        <v>N/A</v>
      </c>
      <c r="G145" s="14">
        <v>187333741</v>
      </c>
      <c r="H145" s="11" t="str">
        <f t="shared" si="25"/>
        <v>N/A</v>
      </c>
      <c r="I145" s="12">
        <v>26.39</v>
      </c>
      <c r="J145" s="12">
        <v>-4.67</v>
      </c>
      <c r="K145" s="14" t="s">
        <v>213</v>
      </c>
      <c r="L145" s="9" t="str">
        <f t="shared" si="26"/>
        <v>N/A</v>
      </c>
    </row>
    <row r="146" spans="1:13" x14ac:dyDescent="0.25">
      <c r="A146" s="50" t="s">
        <v>1219</v>
      </c>
      <c r="B146" s="14" t="s">
        <v>213</v>
      </c>
      <c r="C146" s="14">
        <v>3199.1645712999998</v>
      </c>
      <c r="D146" s="11" t="str">
        <f t="shared" si="23"/>
        <v>N/A</v>
      </c>
      <c r="E146" s="14">
        <v>4044.7202050000001</v>
      </c>
      <c r="F146" s="11" t="str">
        <f t="shared" si="24"/>
        <v>N/A</v>
      </c>
      <c r="G146" s="14">
        <v>3848.1900741999998</v>
      </c>
      <c r="H146" s="11" t="str">
        <f t="shared" si="25"/>
        <v>N/A</v>
      </c>
      <c r="I146" s="12">
        <v>26.43</v>
      </c>
      <c r="J146" s="12">
        <v>-4.8600000000000003</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30825850</v>
      </c>
      <c r="D149" s="11" t="str">
        <f t="shared" si="27"/>
        <v>N/A</v>
      </c>
      <c r="E149" s="14">
        <v>32076335</v>
      </c>
      <c r="F149" s="11" t="str">
        <f t="shared" si="28"/>
        <v>N/A</v>
      </c>
      <c r="G149" s="14">
        <v>34700043</v>
      </c>
      <c r="H149" s="11" t="str">
        <f t="shared" si="29"/>
        <v>N/A</v>
      </c>
      <c r="I149" s="12">
        <v>4.0570000000000004</v>
      </c>
      <c r="J149" s="12">
        <v>8.18</v>
      </c>
      <c r="K149" s="14" t="s">
        <v>213</v>
      </c>
      <c r="L149" s="9" t="str">
        <f t="shared" si="26"/>
        <v>N/A</v>
      </c>
    </row>
    <row r="150" spans="1:13" x14ac:dyDescent="0.25">
      <c r="A150" s="50" t="s">
        <v>1221</v>
      </c>
      <c r="B150" s="14" t="s">
        <v>213</v>
      </c>
      <c r="C150" s="14">
        <v>360.71767088000001</v>
      </c>
      <c r="D150" s="11" t="str">
        <f t="shared" si="27"/>
        <v>N/A</v>
      </c>
      <c r="E150" s="14">
        <v>350.03693922999997</v>
      </c>
      <c r="F150" s="11" t="str">
        <f t="shared" si="28"/>
        <v>N/A</v>
      </c>
      <c r="G150" s="14">
        <v>332.67223675999998</v>
      </c>
      <c r="H150" s="11" t="str">
        <f t="shared" si="29"/>
        <v>N/A</v>
      </c>
      <c r="I150" s="12">
        <v>-2.96</v>
      </c>
      <c r="J150" s="12">
        <v>-4.96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7" t="s">
        <v>213</v>
      </c>
      <c r="C164" s="117" t="s">
        <v>1746</v>
      </c>
      <c r="D164" s="118" t="str">
        <f t="shared" ref="D164" si="31">IF($B164="N/A","N/A",IF(C164&gt;10,"No",IF(C164&lt;-10,"No","Yes")))</f>
        <v>N/A</v>
      </c>
      <c r="E164" s="117" t="s">
        <v>1746</v>
      </c>
      <c r="F164" s="118" t="str">
        <f t="shared" ref="F164" si="32">IF($B164="N/A","N/A",IF(E164&gt;10,"No",IF(E164&lt;-10,"No","Yes")))</f>
        <v>N/A</v>
      </c>
      <c r="G164" s="117" t="s">
        <v>1746</v>
      </c>
      <c r="H164" s="118" t="str">
        <f t="shared" ref="H164" si="33">IF($B164="N/A","N/A",IF(G164&gt;10,"No",IF(G164&lt;-10,"No","Yes")))</f>
        <v>N/A</v>
      </c>
      <c r="I164" s="119" t="s">
        <v>1746</v>
      </c>
      <c r="J164" s="119" t="s">
        <v>1746</v>
      </c>
      <c r="K164" s="120" t="s">
        <v>739</v>
      </c>
      <c r="L164" s="121"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50" t="s">
        <v>1646</v>
      </c>
      <c r="B172" s="151"/>
      <c r="C172" s="151"/>
      <c r="D172" s="151"/>
      <c r="E172" s="151"/>
      <c r="F172" s="151"/>
      <c r="G172" s="151"/>
      <c r="H172" s="151"/>
      <c r="I172" s="151"/>
      <c r="J172" s="151"/>
      <c r="K172" s="151"/>
      <c r="L172" s="152"/>
    </row>
    <row r="173" spans="1:16" s="20" customFormat="1" ht="12.75" customHeight="1" x14ac:dyDescent="0.25">
      <c r="A173" s="140" t="s">
        <v>1644</v>
      </c>
      <c r="B173" s="141"/>
      <c r="C173" s="141"/>
      <c r="D173" s="141"/>
      <c r="E173" s="141"/>
      <c r="F173" s="141"/>
      <c r="G173" s="141"/>
      <c r="H173" s="141"/>
      <c r="I173" s="141"/>
      <c r="J173" s="141"/>
      <c r="K173" s="141"/>
      <c r="L173" s="142"/>
    </row>
    <row r="174" spans="1:16" s="20" customFormat="1" x14ac:dyDescent="0.25">
      <c r="A174" s="143" t="s">
        <v>1742</v>
      </c>
      <c r="B174" s="143"/>
      <c r="C174" s="143"/>
      <c r="D174" s="143"/>
      <c r="E174" s="143"/>
      <c r="F174" s="143"/>
      <c r="G174" s="143"/>
      <c r="H174" s="143"/>
      <c r="I174" s="143"/>
      <c r="J174" s="143"/>
      <c r="K174" s="143"/>
      <c r="L174" s="144"/>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ht="55.5" customHeight="1" x14ac:dyDescent="0.3">
      <c r="A2" s="155" t="s">
        <v>1606</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ht="13" x14ac:dyDescent="0.3">
      <c r="A4" s="158" t="s">
        <v>650</v>
      </c>
      <c r="B4" s="159"/>
      <c r="C4" s="159"/>
      <c r="D4" s="159"/>
      <c r="E4" s="159"/>
      <c r="F4" s="159"/>
      <c r="G4" s="159"/>
      <c r="H4" s="159"/>
      <c r="I4" s="159"/>
      <c r="J4" s="159"/>
      <c r="K4" s="159"/>
      <c r="L4" s="160"/>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0</v>
      </c>
      <c r="B6" s="1" t="s">
        <v>213</v>
      </c>
      <c r="C6" s="1">
        <v>831120</v>
      </c>
      <c r="D6" s="11" t="str">
        <f t="shared" ref="D6:D11" si="0">IF($B6="N/A","N/A",IF(C6&gt;10,"No",IF(C6&lt;-10,"No","Yes")))</f>
        <v>N/A</v>
      </c>
      <c r="E6" s="1">
        <v>866027</v>
      </c>
      <c r="F6" s="11" t="str">
        <f t="shared" ref="F6:F11" si="1">IF($B6="N/A","N/A",IF(E6&gt;10,"No",IF(E6&lt;-10,"No","Yes")))</f>
        <v>N/A</v>
      </c>
      <c r="G6" s="1">
        <v>882548</v>
      </c>
      <c r="H6" s="11" t="str">
        <f t="shared" ref="H6:H11" si="2">IF($B6="N/A","N/A",IF(G6&gt;10,"No",IF(G6&lt;-10,"No","Yes")))</f>
        <v>N/A</v>
      </c>
      <c r="I6" s="12">
        <v>4.2</v>
      </c>
      <c r="J6" s="12">
        <v>1.9079999999999999</v>
      </c>
      <c r="K6" s="1" t="s">
        <v>739</v>
      </c>
      <c r="L6" s="9" t="str">
        <f t="shared" ref="L6:L14" si="3">IF(J6="Div by 0", "N/A", IF(K6="N/A","N/A", IF(J6&gt;VALUE(MID(K6,1,2)), "No", IF(J6&lt;-1*VALUE(MID(K6,1,2)), "No", "Yes"))))</f>
        <v>Yes</v>
      </c>
    </row>
    <row r="7" spans="1:12" x14ac:dyDescent="0.25">
      <c r="A7" s="18" t="s">
        <v>100</v>
      </c>
      <c r="B7" s="43" t="s">
        <v>213</v>
      </c>
      <c r="C7" s="1">
        <v>31682</v>
      </c>
      <c r="D7" s="11" t="str">
        <f t="shared" si="0"/>
        <v>N/A</v>
      </c>
      <c r="E7" s="1">
        <v>32018</v>
      </c>
      <c r="F7" s="11" t="str">
        <f t="shared" si="1"/>
        <v>N/A</v>
      </c>
      <c r="G7" s="1">
        <v>31631</v>
      </c>
      <c r="H7" s="11" t="str">
        <f t="shared" si="2"/>
        <v>N/A</v>
      </c>
      <c r="I7" s="12">
        <v>1.0609999999999999</v>
      </c>
      <c r="J7" s="12">
        <v>-1.21</v>
      </c>
      <c r="K7" s="43" t="s">
        <v>739</v>
      </c>
      <c r="L7" s="9" t="str">
        <f t="shared" si="3"/>
        <v>Yes</v>
      </c>
    </row>
    <row r="8" spans="1:12" x14ac:dyDescent="0.25">
      <c r="A8" s="18" t="s">
        <v>101</v>
      </c>
      <c r="B8" s="43" t="s">
        <v>213</v>
      </c>
      <c r="C8" s="1">
        <v>193612</v>
      </c>
      <c r="D8" s="11" t="str">
        <f t="shared" si="0"/>
        <v>N/A</v>
      </c>
      <c r="E8" s="1">
        <v>197275</v>
      </c>
      <c r="F8" s="11" t="str">
        <f t="shared" si="1"/>
        <v>N/A</v>
      </c>
      <c r="G8" s="1">
        <v>199628</v>
      </c>
      <c r="H8" s="11" t="str">
        <f t="shared" si="2"/>
        <v>N/A</v>
      </c>
      <c r="I8" s="12">
        <v>1.8919999999999999</v>
      </c>
      <c r="J8" s="12">
        <v>1.1930000000000001</v>
      </c>
      <c r="K8" s="43" t="s">
        <v>739</v>
      </c>
      <c r="L8" s="9" t="str">
        <f t="shared" si="3"/>
        <v>Yes</v>
      </c>
    </row>
    <row r="9" spans="1:12" x14ac:dyDescent="0.25">
      <c r="A9" s="18" t="s">
        <v>104</v>
      </c>
      <c r="B9" s="43" t="s">
        <v>213</v>
      </c>
      <c r="C9" s="1">
        <v>522631</v>
      </c>
      <c r="D9" s="11" t="str">
        <f t="shared" si="0"/>
        <v>N/A</v>
      </c>
      <c r="E9" s="1">
        <v>548819</v>
      </c>
      <c r="F9" s="11" t="str">
        <f t="shared" si="1"/>
        <v>N/A</v>
      </c>
      <c r="G9" s="1">
        <v>563195</v>
      </c>
      <c r="H9" s="11" t="str">
        <f t="shared" si="2"/>
        <v>N/A</v>
      </c>
      <c r="I9" s="12">
        <v>5.0110000000000001</v>
      </c>
      <c r="J9" s="12">
        <v>2.6190000000000002</v>
      </c>
      <c r="K9" s="43" t="s">
        <v>739</v>
      </c>
      <c r="L9" s="9" t="str">
        <f t="shared" si="3"/>
        <v>Yes</v>
      </c>
    </row>
    <row r="10" spans="1:12" x14ac:dyDescent="0.25">
      <c r="A10" s="18" t="s">
        <v>105</v>
      </c>
      <c r="B10" s="43" t="s">
        <v>213</v>
      </c>
      <c r="C10" s="1">
        <v>83195</v>
      </c>
      <c r="D10" s="11" t="str">
        <f t="shared" si="0"/>
        <v>N/A</v>
      </c>
      <c r="E10" s="1">
        <v>87915</v>
      </c>
      <c r="F10" s="11" t="str">
        <f t="shared" si="1"/>
        <v>N/A</v>
      </c>
      <c r="G10" s="1">
        <v>88094</v>
      </c>
      <c r="H10" s="11" t="str">
        <f t="shared" si="2"/>
        <v>N/A</v>
      </c>
      <c r="I10" s="12">
        <v>5.673</v>
      </c>
      <c r="J10" s="12">
        <v>0.2036</v>
      </c>
      <c r="K10" s="43" t="s">
        <v>739</v>
      </c>
      <c r="L10" s="9" t="str">
        <f t="shared" si="3"/>
        <v>Yes</v>
      </c>
    </row>
    <row r="11" spans="1:12" x14ac:dyDescent="0.25">
      <c r="A11" s="18" t="s">
        <v>77</v>
      </c>
      <c r="B11" s="1" t="s">
        <v>213</v>
      </c>
      <c r="C11" s="1">
        <v>701195.81</v>
      </c>
      <c r="D11" s="11" t="str">
        <f t="shared" si="0"/>
        <v>N/A</v>
      </c>
      <c r="E11" s="1">
        <v>744363.69</v>
      </c>
      <c r="F11" s="11" t="str">
        <f t="shared" si="1"/>
        <v>N/A</v>
      </c>
      <c r="G11" s="1">
        <v>754047.93</v>
      </c>
      <c r="H11" s="11" t="str">
        <f t="shared" si="2"/>
        <v>N/A</v>
      </c>
      <c r="I11" s="12">
        <v>6.1559999999999997</v>
      </c>
      <c r="J11" s="12">
        <v>1.3009999999999999</v>
      </c>
      <c r="K11" s="1" t="s">
        <v>740</v>
      </c>
      <c r="L11" s="9" t="str">
        <f t="shared" si="3"/>
        <v>Yes</v>
      </c>
    </row>
    <row r="12" spans="1:12" x14ac:dyDescent="0.25">
      <c r="A12" s="18" t="s">
        <v>115</v>
      </c>
      <c r="B12" s="1" t="s">
        <v>213</v>
      </c>
      <c r="C12" s="1">
        <v>100304</v>
      </c>
      <c r="D12" s="1" t="s">
        <v>213</v>
      </c>
      <c r="E12" s="1">
        <v>100361</v>
      </c>
      <c r="F12" s="1" t="s">
        <v>213</v>
      </c>
      <c r="G12" s="1">
        <v>99817</v>
      </c>
      <c r="H12" s="1" t="s">
        <v>213</v>
      </c>
      <c r="I12" s="12">
        <v>5.6800000000000003E-2</v>
      </c>
      <c r="J12" s="12">
        <v>-0.54200000000000004</v>
      </c>
      <c r="K12" s="1" t="s">
        <v>740</v>
      </c>
      <c r="L12" s="9" t="str">
        <f t="shared" si="3"/>
        <v>Yes</v>
      </c>
    </row>
    <row r="13" spans="1:12" x14ac:dyDescent="0.25">
      <c r="A13" s="18" t="s">
        <v>449</v>
      </c>
      <c r="B13" s="1" t="s">
        <v>213</v>
      </c>
      <c r="C13" s="1">
        <v>31265</v>
      </c>
      <c r="D13" s="1" t="s">
        <v>213</v>
      </c>
      <c r="E13" s="1">
        <v>31609</v>
      </c>
      <c r="F13" s="1" t="s">
        <v>213</v>
      </c>
      <c r="G13" s="1">
        <v>31236</v>
      </c>
      <c r="H13" s="1" t="s">
        <v>213</v>
      </c>
      <c r="I13" s="12">
        <v>1.1000000000000001</v>
      </c>
      <c r="J13" s="12">
        <v>-1.18</v>
      </c>
      <c r="K13" s="1" t="s">
        <v>740</v>
      </c>
      <c r="L13" s="9" t="str">
        <f t="shared" si="3"/>
        <v>Yes</v>
      </c>
    </row>
    <row r="14" spans="1:12" x14ac:dyDescent="0.25">
      <c r="A14" s="18" t="s">
        <v>450</v>
      </c>
      <c r="B14" s="1" t="s">
        <v>213</v>
      </c>
      <c r="C14" s="1">
        <v>68400</v>
      </c>
      <c r="D14" s="1" t="s">
        <v>213</v>
      </c>
      <c r="E14" s="1">
        <v>68150</v>
      </c>
      <c r="F14" s="1" t="s">
        <v>213</v>
      </c>
      <c r="G14" s="1">
        <v>68008</v>
      </c>
      <c r="H14" s="1" t="s">
        <v>213</v>
      </c>
      <c r="I14" s="12">
        <v>-0.36499999999999999</v>
      </c>
      <c r="J14" s="12">
        <v>-0.20799999999999999</v>
      </c>
      <c r="K14" s="1" t="s">
        <v>740</v>
      </c>
      <c r="L14" s="9" t="str">
        <f t="shared" si="3"/>
        <v>Yes</v>
      </c>
    </row>
    <row r="15" spans="1:12" x14ac:dyDescent="0.25">
      <c r="A15" s="4" t="s">
        <v>58</v>
      </c>
      <c r="B15" s="43" t="s">
        <v>213</v>
      </c>
      <c r="C15" s="14">
        <v>3654330090</v>
      </c>
      <c r="D15" s="11" t="str">
        <f t="shared" ref="D15:D20" si="4">IF($B15="N/A","N/A",IF(C15&gt;10,"No",IF(C15&lt;-10,"No","Yes")))</f>
        <v>N/A</v>
      </c>
      <c r="E15" s="14">
        <v>3809350337</v>
      </c>
      <c r="F15" s="11" t="str">
        <f t="shared" ref="F15:F20" si="5">IF($B15="N/A","N/A",IF(E15&gt;10,"No",IF(E15&lt;-10,"No","Yes")))</f>
        <v>N/A</v>
      </c>
      <c r="G15" s="14">
        <v>3733049953</v>
      </c>
      <c r="H15" s="11" t="str">
        <f t="shared" ref="H15:H20" si="6">IF($B15="N/A","N/A",IF(G15&gt;10,"No",IF(G15&lt;-10,"No","Yes")))</f>
        <v>N/A</v>
      </c>
      <c r="I15" s="12">
        <v>4.242</v>
      </c>
      <c r="J15" s="12">
        <v>-2</v>
      </c>
      <c r="K15" s="43" t="s">
        <v>739</v>
      </c>
      <c r="L15" s="9" t="str">
        <f t="shared" ref="L15:L20" si="7">IF(J15="Div by 0", "N/A", IF(K15="N/A","N/A", IF(J15&gt;VALUE(MID(K15,1,2)), "No", IF(J15&lt;-1*VALUE(MID(K15,1,2)), "No", "Yes"))))</f>
        <v>Yes</v>
      </c>
    </row>
    <row r="16" spans="1:12" x14ac:dyDescent="0.25">
      <c r="A16" s="4" t="s">
        <v>1132</v>
      </c>
      <c r="B16" s="43" t="s">
        <v>213</v>
      </c>
      <c r="C16" s="14">
        <v>4396.8742058999997</v>
      </c>
      <c r="D16" s="11" t="str">
        <f t="shared" si="4"/>
        <v>N/A</v>
      </c>
      <c r="E16" s="14">
        <v>4398.6507775999999</v>
      </c>
      <c r="F16" s="11" t="str">
        <f t="shared" si="5"/>
        <v>N/A</v>
      </c>
      <c r="G16" s="14">
        <v>4229.8548668000003</v>
      </c>
      <c r="H16" s="11" t="str">
        <f t="shared" si="6"/>
        <v>N/A</v>
      </c>
      <c r="I16" s="12">
        <v>4.0399999999999998E-2</v>
      </c>
      <c r="J16" s="12">
        <v>-3.84</v>
      </c>
      <c r="K16" s="43" t="s">
        <v>739</v>
      </c>
      <c r="L16" s="9" t="str">
        <f t="shared" si="7"/>
        <v>Yes</v>
      </c>
    </row>
    <row r="17" spans="1:12" x14ac:dyDescent="0.25">
      <c r="A17" s="4" t="s">
        <v>1232</v>
      </c>
      <c r="B17" s="43" t="s">
        <v>213</v>
      </c>
      <c r="C17" s="14">
        <v>21258.122277999999</v>
      </c>
      <c r="D17" s="11" t="str">
        <f t="shared" si="4"/>
        <v>N/A</v>
      </c>
      <c r="E17" s="14">
        <v>23515.912518000001</v>
      </c>
      <c r="F17" s="11" t="str">
        <f t="shared" si="5"/>
        <v>N/A</v>
      </c>
      <c r="G17" s="14">
        <v>24544.254055000001</v>
      </c>
      <c r="H17" s="11" t="str">
        <f t="shared" si="6"/>
        <v>N/A</v>
      </c>
      <c r="I17" s="12">
        <v>10.62</v>
      </c>
      <c r="J17" s="12">
        <v>4.3730000000000002</v>
      </c>
      <c r="K17" s="43" t="s">
        <v>739</v>
      </c>
      <c r="L17" s="9" t="str">
        <f t="shared" si="7"/>
        <v>Yes</v>
      </c>
    </row>
    <row r="18" spans="1:12" x14ac:dyDescent="0.25">
      <c r="A18" s="4" t="s">
        <v>1233</v>
      </c>
      <c r="B18" s="43" t="s">
        <v>213</v>
      </c>
      <c r="C18" s="14">
        <v>8535.3021972000006</v>
      </c>
      <c r="D18" s="11" t="str">
        <f t="shared" si="4"/>
        <v>N/A</v>
      </c>
      <c r="E18" s="14">
        <v>8884.9091573000005</v>
      </c>
      <c r="F18" s="11" t="str">
        <f t="shared" si="5"/>
        <v>N/A</v>
      </c>
      <c r="G18" s="14">
        <v>8503.3302543000009</v>
      </c>
      <c r="H18" s="11" t="str">
        <f t="shared" si="6"/>
        <v>N/A</v>
      </c>
      <c r="I18" s="12">
        <v>4.0960000000000001</v>
      </c>
      <c r="J18" s="12">
        <v>-4.29</v>
      </c>
      <c r="K18" s="43" t="s">
        <v>739</v>
      </c>
      <c r="L18" s="9" t="str">
        <f t="shared" si="7"/>
        <v>Yes</v>
      </c>
    </row>
    <row r="19" spans="1:12" x14ac:dyDescent="0.25">
      <c r="A19" s="4" t="s">
        <v>1234</v>
      </c>
      <c r="B19" s="43" t="s">
        <v>213</v>
      </c>
      <c r="C19" s="14">
        <v>2049.7379107000002</v>
      </c>
      <c r="D19" s="11" t="str">
        <f t="shared" si="4"/>
        <v>N/A</v>
      </c>
      <c r="E19" s="14">
        <v>1815.3518409999999</v>
      </c>
      <c r="F19" s="11" t="str">
        <f t="shared" si="5"/>
        <v>N/A</v>
      </c>
      <c r="G19" s="14">
        <v>1711.8855885</v>
      </c>
      <c r="H19" s="11" t="str">
        <f t="shared" si="6"/>
        <v>N/A</v>
      </c>
      <c r="I19" s="12">
        <v>-11.4</v>
      </c>
      <c r="J19" s="12">
        <v>-5.7</v>
      </c>
      <c r="K19" s="43" t="s">
        <v>739</v>
      </c>
      <c r="L19" s="9" t="str">
        <f t="shared" si="7"/>
        <v>Yes</v>
      </c>
    </row>
    <row r="20" spans="1:12" x14ac:dyDescent="0.25">
      <c r="A20" s="4" t="s">
        <v>1235</v>
      </c>
      <c r="B20" s="43" t="s">
        <v>213</v>
      </c>
      <c r="C20" s="14">
        <v>3089.5697697999999</v>
      </c>
      <c r="D20" s="11" t="str">
        <f t="shared" si="4"/>
        <v>N/A</v>
      </c>
      <c r="E20" s="14">
        <v>3495.9655803999999</v>
      </c>
      <c r="F20" s="11" t="str">
        <f t="shared" si="5"/>
        <v>N/A</v>
      </c>
      <c r="G20" s="14">
        <v>3349.4044656999999</v>
      </c>
      <c r="H20" s="11" t="str">
        <f t="shared" si="6"/>
        <v>N/A</v>
      </c>
      <c r="I20" s="12">
        <v>13.15</v>
      </c>
      <c r="J20" s="12">
        <v>-4.1900000000000004</v>
      </c>
      <c r="K20" s="43" t="s">
        <v>739</v>
      </c>
      <c r="L20" s="9" t="str">
        <f t="shared" si="7"/>
        <v>Yes</v>
      </c>
    </row>
    <row r="21" spans="1:12" x14ac:dyDescent="0.25">
      <c r="A21" s="2" t="s">
        <v>1136</v>
      </c>
      <c r="B21" s="43" t="s">
        <v>213</v>
      </c>
      <c r="C21" s="14">
        <v>4647.1170111000001</v>
      </c>
      <c r="D21" s="11" t="str">
        <f t="shared" ref="D21:D22" si="8">IF($B21="N/A","N/A",IF(C21&gt;10,"No",IF(C21&lt;-10,"No","Yes")))</f>
        <v>N/A</v>
      </c>
      <c r="E21" s="14">
        <v>4677.0714632999998</v>
      </c>
      <c r="F21" s="11" t="str">
        <f t="shared" ref="F21:F22" si="9">IF($B21="N/A","N/A",IF(E21&gt;10,"No",IF(E21&lt;-10,"No","Yes")))</f>
        <v>N/A</v>
      </c>
      <c r="G21" s="14">
        <v>4494.8084853999999</v>
      </c>
      <c r="H21" s="11" t="str">
        <f t="shared" ref="H21:H22" si="10">IF($B21="N/A","N/A",IF(G21&gt;10,"No",IF(G21&lt;-10,"No","Yes")))</f>
        <v>N/A</v>
      </c>
      <c r="I21" s="12">
        <v>0.64459999999999995</v>
      </c>
      <c r="J21" s="12">
        <v>-3.9</v>
      </c>
      <c r="K21" s="43" t="s">
        <v>739</v>
      </c>
      <c r="L21" s="9" t="str">
        <f>IF(J21="Div by 0", "N/A", IF(OR(J21="N/A",K21="N/A"),"N/A", IF(J21&gt;VALUE(MID(K21,1,2)), "No", IF(J21&lt;-1*VALUE(MID(K21,1,2)), "No", "Yes"))))</f>
        <v>Yes</v>
      </c>
    </row>
    <row r="22" spans="1:12" x14ac:dyDescent="0.25">
      <c r="A22" s="2" t="s">
        <v>1137</v>
      </c>
      <c r="B22" s="43" t="s">
        <v>213</v>
      </c>
      <c r="C22" s="14">
        <v>4092.8532942000002</v>
      </c>
      <c r="D22" s="11" t="str">
        <f t="shared" si="8"/>
        <v>N/A</v>
      </c>
      <c r="E22" s="14">
        <v>4041.1077128000002</v>
      </c>
      <c r="F22" s="11" t="str">
        <f t="shared" si="9"/>
        <v>N/A</v>
      </c>
      <c r="G22" s="14">
        <v>3882.4396207</v>
      </c>
      <c r="H22" s="11" t="str">
        <f t="shared" si="10"/>
        <v>N/A</v>
      </c>
      <c r="I22" s="12">
        <v>-1.26</v>
      </c>
      <c r="J22" s="12">
        <v>-3.93</v>
      </c>
      <c r="K22" s="43" t="s">
        <v>739</v>
      </c>
      <c r="L22" s="9" t="str">
        <f>IF(J22="Div by 0", "N/A", IF(OR(J22="N/A",K22="N/A"),"N/A", IF(J22&gt;VALUE(MID(K22,1,2)), "No", IF(J22&lt;-1*VALUE(MID(K22,1,2)), "No", "Yes"))))</f>
        <v>Yes</v>
      </c>
    </row>
    <row r="23" spans="1:12" x14ac:dyDescent="0.25">
      <c r="A23" s="4" t="s">
        <v>1236</v>
      </c>
      <c r="B23" s="43" t="s">
        <v>213</v>
      </c>
      <c r="C23" s="14">
        <v>12282.268913</v>
      </c>
      <c r="D23" s="11" t="str">
        <f>IF($B23="N/A","N/A",IF(C23&gt;10,"No",IF(C23&lt;-10,"No","Yes")))</f>
        <v>N/A</v>
      </c>
      <c r="E23" s="14">
        <v>12701.387989000001</v>
      </c>
      <c r="F23" s="11" t="str">
        <f>IF($B23="N/A","N/A",IF(E23&gt;10,"No",IF(E23&lt;-10,"No","Yes")))</f>
        <v>N/A</v>
      </c>
      <c r="G23" s="14">
        <v>12479.395232999999</v>
      </c>
      <c r="H23" s="11" t="str">
        <f>IF($B23="N/A","N/A",IF(G23&gt;10,"No",IF(G23&lt;-10,"No","Yes")))</f>
        <v>N/A</v>
      </c>
      <c r="I23" s="12">
        <v>3.4119999999999999</v>
      </c>
      <c r="J23" s="12">
        <v>-1.75</v>
      </c>
      <c r="K23" s="43" t="s">
        <v>739</v>
      </c>
      <c r="L23" s="9" t="str">
        <f>IF(J23="Div by 0", "N/A", IF(K23="N/A","N/A", IF(J23&gt;VALUE(MID(K23,1,2)), "No", IF(J23&lt;-1*VALUE(MID(K23,1,2)), "No", "Yes"))))</f>
        <v>Yes</v>
      </c>
    </row>
    <row r="24" spans="1:12" x14ac:dyDescent="0.25">
      <c r="A24" s="4" t="s">
        <v>1237</v>
      </c>
      <c r="B24" s="43" t="s">
        <v>213</v>
      </c>
      <c r="C24" s="14">
        <v>21335.074971999999</v>
      </c>
      <c r="D24" s="11" t="str">
        <f>IF($B24="N/A","N/A",IF(C24&gt;10,"No",IF(C24&lt;-10,"No","Yes")))</f>
        <v>N/A</v>
      </c>
      <c r="E24" s="14">
        <v>23617.734821999999</v>
      </c>
      <c r="F24" s="11" t="str">
        <f>IF($B24="N/A","N/A",IF(E24&gt;10,"No",IF(E24&lt;-10,"No","Yes")))</f>
        <v>N/A</v>
      </c>
      <c r="G24" s="14">
        <v>24615.861153999998</v>
      </c>
      <c r="H24" s="11" t="str">
        <f>IF($B24="N/A","N/A",IF(G24&gt;10,"No",IF(G24&lt;-10,"No","Yes")))</f>
        <v>N/A</v>
      </c>
      <c r="I24" s="12">
        <v>10.7</v>
      </c>
      <c r="J24" s="12">
        <v>4.226</v>
      </c>
      <c r="K24" s="43" t="s">
        <v>739</v>
      </c>
      <c r="L24" s="9" t="str">
        <f>IF(J24="Div by 0", "N/A", IF(K24="N/A","N/A", IF(J24&gt;VALUE(MID(K24,1,2)), "No", IF(J24&lt;-1*VALUE(MID(K24,1,2)), "No", "Yes"))))</f>
        <v>Yes</v>
      </c>
    </row>
    <row r="25" spans="1:12" x14ac:dyDescent="0.25">
      <c r="A25" s="4" t="s">
        <v>1238</v>
      </c>
      <c r="B25" s="43" t="s">
        <v>213</v>
      </c>
      <c r="C25" s="14">
        <v>8222.3021344999997</v>
      </c>
      <c r="D25" s="11" t="str">
        <f>IF($B25="N/A","N/A",IF(C25&gt;10,"No",IF(C25&lt;-10,"No","Yes")))</f>
        <v>N/A</v>
      </c>
      <c r="E25" s="14">
        <v>7719.0989288000001</v>
      </c>
      <c r="F25" s="11" t="str">
        <f>IF($B25="N/A","N/A",IF(E25&gt;10,"No",IF(E25&lt;-10,"No","Yes")))</f>
        <v>N/A</v>
      </c>
      <c r="G25" s="14">
        <v>6982.8934536999996</v>
      </c>
      <c r="H25" s="11" t="str">
        <f>IF($B25="N/A","N/A",IF(G25&gt;10,"No",IF(G25&lt;-10,"No","Yes")))</f>
        <v>N/A</v>
      </c>
      <c r="I25" s="12">
        <v>-6.12</v>
      </c>
      <c r="J25" s="12">
        <v>-9.5399999999999991</v>
      </c>
      <c r="K25" s="43" t="s">
        <v>739</v>
      </c>
      <c r="L25" s="9" t="str">
        <f>IF(J25="Div by 0", "N/A", IF(K25="N/A","N/A", IF(J25&gt;VALUE(MID(K25,1,2)), "No", IF(J25&lt;-1*VALUE(MID(K25,1,2)), "No", "Yes"))))</f>
        <v>Yes</v>
      </c>
    </row>
    <row r="26" spans="1:12" x14ac:dyDescent="0.25">
      <c r="A26" s="4" t="s">
        <v>1239</v>
      </c>
      <c r="B26" s="43" t="s">
        <v>213</v>
      </c>
      <c r="C26" s="14">
        <v>12568.485876000001</v>
      </c>
      <c r="D26" s="11" t="str">
        <f t="shared" ref="D26:D27" si="11">IF($B26="N/A","N/A",IF(C26&gt;10,"No",IF(C26&lt;-10,"No","Yes")))</f>
        <v>N/A</v>
      </c>
      <c r="E26" s="14">
        <v>13020.71243</v>
      </c>
      <c r="F26" s="11" t="str">
        <f t="shared" ref="F26:F30" si="12">IF($B26="N/A","N/A",IF(E26&gt;10,"No",IF(E26&lt;-10,"No","Yes")))</f>
        <v>N/A</v>
      </c>
      <c r="G26" s="14">
        <v>12872.051035</v>
      </c>
      <c r="H26" s="11" t="str">
        <f t="shared" ref="H26:H27" si="13">IF($B26="N/A","N/A",IF(G26&gt;10,"No",IF(G26&lt;-10,"No","Yes")))</f>
        <v>N/A</v>
      </c>
      <c r="I26" s="12">
        <v>3.5979999999999999</v>
      </c>
      <c r="J26" s="12">
        <v>-1.1399999999999999</v>
      </c>
      <c r="K26" s="43" t="s">
        <v>739</v>
      </c>
      <c r="L26" s="9" t="str">
        <f>IF(J26="Div by 0", "N/A", IF(OR(J26="N/A",K26="N/A"),"N/A", IF(J26&gt;VALUE(MID(K26,1,2)), "No", IF(J26&lt;-1*VALUE(MID(K26,1,2)), "No", "Yes"))))</f>
        <v>Yes</v>
      </c>
    </row>
    <row r="27" spans="1:12" x14ac:dyDescent="0.25">
      <c r="A27" s="4" t="s">
        <v>1240</v>
      </c>
      <c r="B27" s="43" t="s">
        <v>213</v>
      </c>
      <c r="C27" s="14">
        <v>11711.637457000001</v>
      </c>
      <c r="D27" s="11" t="str">
        <f t="shared" si="11"/>
        <v>N/A</v>
      </c>
      <c r="E27" s="14">
        <v>12076.243487</v>
      </c>
      <c r="F27" s="11" t="str">
        <f t="shared" si="12"/>
        <v>N/A</v>
      </c>
      <c r="G27" s="14">
        <v>11719.260537</v>
      </c>
      <c r="H27" s="11" t="str">
        <f t="shared" si="13"/>
        <v>N/A</v>
      </c>
      <c r="I27" s="12">
        <v>3.113</v>
      </c>
      <c r="J27" s="12">
        <v>-2.96</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85.145466358999997</v>
      </c>
      <c r="D31" s="11" t="str">
        <f t="shared" ref="D31:D69" si="17">IF($B31="N/A","N/A",IF(C31&gt;10,"No",IF(C31&lt;-10,"No","Yes")))</f>
        <v>N/A</v>
      </c>
      <c r="E31" s="13">
        <v>78.902389878999998</v>
      </c>
      <c r="F31" s="11" t="str">
        <f t="shared" ref="F31:F69" si="18">IF($B31="N/A","N/A",IF(E31&gt;10,"No",IF(E31&lt;-10,"No","Yes")))</f>
        <v>N/A</v>
      </c>
      <c r="G31" s="13">
        <v>78.102380834000002</v>
      </c>
      <c r="H31" s="11" t="str">
        <f t="shared" ref="H31:H69" si="19">IF($B31="N/A","N/A",IF(G31&gt;10,"No",IF(G31&lt;-10,"No","Yes")))</f>
        <v>N/A</v>
      </c>
      <c r="I31" s="12">
        <v>-7.33</v>
      </c>
      <c r="J31" s="12">
        <v>-1.01</v>
      </c>
      <c r="K31" s="43" t="s">
        <v>739</v>
      </c>
      <c r="L31" s="9" t="str">
        <f t="shared" ref="L31:L99" si="20">IF(J31="Div by 0", "N/A", IF(K31="N/A","N/A", IF(J31&gt;VALUE(MID(K31,1,2)), "No", IF(J31&lt;-1*VALUE(MID(K31,1,2)), "No", "Yes"))))</f>
        <v>Yes</v>
      </c>
    </row>
    <row r="32" spans="1:12" x14ac:dyDescent="0.25">
      <c r="A32" s="44" t="s">
        <v>22</v>
      </c>
      <c r="B32" s="35" t="s">
        <v>213</v>
      </c>
      <c r="C32" s="1">
        <v>707661</v>
      </c>
      <c r="D32" s="11" t="str">
        <f t="shared" si="17"/>
        <v>N/A</v>
      </c>
      <c r="E32" s="1">
        <v>683316</v>
      </c>
      <c r="F32" s="11" t="str">
        <f t="shared" si="18"/>
        <v>N/A</v>
      </c>
      <c r="G32" s="1">
        <v>689291</v>
      </c>
      <c r="H32" s="11" t="str">
        <f t="shared" si="19"/>
        <v>N/A</v>
      </c>
      <c r="I32" s="12">
        <v>-3.44</v>
      </c>
      <c r="J32" s="12">
        <v>0.87439999999999996</v>
      </c>
      <c r="K32" s="43" t="s">
        <v>739</v>
      </c>
      <c r="L32" s="9" t="str">
        <f t="shared" si="20"/>
        <v>Yes</v>
      </c>
    </row>
    <row r="33" spans="1:12" x14ac:dyDescent="0.25">
      <c r="A33" s="44" t="s">
        <v>451</v>
      </c>
      <c r="B33" s="43" t="s">
        <v>213</v>
      </c>
      <c r="C33" s="1">
        <v>6553</v>
      </c>
      <c r="D33" s="1" t="str">
        <f t="shared" si="17"/>
        <v>N/A</v>
      </c>
      <c r="E33" s="1">
        <v>3950</v>
      </c>
      <c r="F33" s="1" t="str">
        <f t="shared" si="18"/>
        <v>N/A</v>
      </c>
      <c r="G33" s="1">
        <v>3873</v>
      </c>
      <c r="H33" s="11" t="str">
        <f t="shared" si="19"/>
        <v>N/A</v>
      </c>
      <c r="I33" s="12">
        <v>-39.700000000000003</v>
      </c>
      <c r="J33" s="12">
        <v>-1.95</v>
      </c>
      <c r="K33" s="43" t="s">
        <v>739</v>
      </c>
      <c r="L33" s="9" t="str">
        <f t="shared" si="20"/>
        <v>Yes</v>
      </c>
    </row>
    <row r="34" spans="1:12" x14ac:dyDescent="0.25">
      <c r="A34" s="44" t="s">
        <v>1244</v>
      </c>
      <c r="B34" s="5" t="s">
        <v>213</v>
      </c>
      <c r="C34" s="1">
        <v>3469</v>
      </c>
      <c r="D34" s="9" t="str">
        <f t="shared" ref="D34:D38" si="21">IF($B34="N/A","N/A",IF(C34&lt;0,"No","Yes"))</f>
        <v>N/A</v>
      </c>
      <c r="E34" s="1">
        <v>2351</v>
      </c>
      <c r="F34" s="9" t="str">
        <f t="shared" ref="F34:F38" si="22">IF($B34="N/A","N/A",IF(E34&lt;0,"No","Yes"))</f>
        <v>N/A</v>
      </c>
      <c r="G34" s="1">
        <v>2285</v>
      </c>
      <c r="H34" s="9" t="str">
        <f t="shared" ref="H34:H38" si="23">IF($B34="N/A","N/A",IF(G34&lt;0,"No","Yes"))</f>
        <v>N/A</v>
      </c>
      <c r="I34" s="12">
        <v>-32.200000000000003</v>
      </c>
      <c r="J34" s="12">
        <v>-2.81</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208</v>
      </c>
      <c r="D36" s="9" t="str">
        <f t="shared" si="21"/>
        <v>N/A</v>
      </c>
      <c r="E36" s="1">
        <v>241</v>
      </c>
      <c r="F36" s="9" t="str">
        <f t="shared" si="22"/>
        <v>N/A</v>
      </c>
      <c r="G36" s="1">
        <v>199</v>
      </c>
      <c r="H36" s="9" t="str">
        <f t="shared" si="23"/>
        <v>N/A</v>
      </c>
      <c r="I36" s="12">
        <v>15.87</v>
      </c>
      <c r="J36" s="12">
        <v>-17.399999999999999</v>
      </c>
      <c r="K36" s="1" t="s">
        <v>739</v>
      </c>
      <c r="L36" s="9" t="str">
        <f t="shared" si="20"/>
        <v>Yes</v>
      </c>
    </row>
    <row r="37" spans="1:12" x14ac:dyDescent="0.25">
      <c r="A37" s="44" t="s">
        <v>1247</v>
      </c>
      <c r="B37" s="5" t="s">
        <v>213</v>
      </c>
      <c r="C37" s="1">
        <v>2876</v>
      </c>
      <c r="D37" s="9" t="str">
        <f t="shared" si="21"/>
        <v>N/A</v>
      </c>
      <c r="E37" s="1">
        <v>1358</v>
      </c>
      <c r="F37" s="9" t="str">
        <f t="shared" si="22"/>
        <v>N/A</v>
      </c>
      <c r="G37" s="1">
        <v>1389</v>
      </c>
      <c r="H37" s="9" t="str">
        <f t="shared" si="23"/>
        <v>N/A</v>
      </c>
      <c r="I37" s="12">
        <v>-52.8</v>
      </c>
      <c r="J37" s="12">
        <v>2.2829999999999999</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137584</v>
      </c>
      <c r="D39" s="1" t="str">
        <f t="shared" si="17"/>
        <v>N/A</v>
      </c>
      <c r="E39" s="1">
        <v>128496</v>
      </c>
      <c r="F39" s="1" t="str">
        <f t="shared" si="18"/>
        <v>N/A</v>
      </c>
      <c r="G39" s="1">
        <v>129456</v>
      </c>
      <c r="H39" s="11" t="str">
        <f t="shared" si="19"/>
        <v>N/A</v>
      </c>
      <c r="I39" s="12">
        <v>-6.61</v>
      </c>
      <c r="J39" s="12">
        <v>0.74709999999999999</v>
      </c>
      <c r="K39" s="43" t="s">
        <v>739</v>
      </c>
      <c r="L39" s="9" t="str">
        <f t="shared" si="20"/>
        <v>Yes</v>
      </c>
    </row>
    <row r="40" spans="1:12" x14ac:dyDescent="0.25">
      <c r="A40" s="44" t="s">
        <v>1249</v>
      </c>
      <c r="B40" s="5" t="s">
        <v>213</v>
      </c>
      <c r="C40" s="1">
        <v>134111</v>
      </c>
      <c r="D40" s="9" t="str">
        <f t="shared" ref="D40:D45" si="24">IF($B40="N/A","N/A",IF(C40&lt;0,"No","Yes"))</f>
        <v>N/A</v>
      </c>
      <c r="E40" s="1">
        <v>126005</v>
      </c>
      <c r="F40" s="9" t="str">
        <f t="shared" ref="F40:F45" si="25">IF($B40="N/A","N/A",IF(E40&lt;0,"No","Yes"))</f>
        <v>N/A</v>
      </c>
      <c r="G40" s="1">
        <v>127044</v>
      </c>
      <c r="H40" s="9" t="str">
        <f t="shared" ref="H40:H45" si="26">IF($B40="N/A","N/A",IF(G40&lt;0,"No","Yes"))</f>
        <v>N/A</v>
      </c>
      <c r="I40" s="12">
        <v>-6.04</v>
      </c>
      <c r="J40" s="12">
        <v>0.8246</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920</v>
      </c>
      <c r="D42" s="9" t="str">
        <f t="shared" si="24"/>
        <v>N/A</v>
      </c>
      <c r="E42" s="1">
        <v>643</v>
      </c>
      <c r="F42" s="9" t="str">
        <f t="shared" si="25"/>
        <v>N/A</v>
      </c>
      <c r="G42" s="1">
        <v>671</v>
      </c>
      <c r="H42" s="9" t="str">
        <f t="shared" si="26"/>
        <v>N/A</v>
      </c>
      <c r="I42" s="12">
        <v>-30.1</v>
      </c>
      <c r="J42" s="12">
        <v>4.3550000000000004</v>
      </c>
      <c r="K42" s="1" t="s">
        <v>739</v>
      </c>
      <c r="L42" s="9" t="str">
        <f t="shared" si="20"/>
        <v>Yes</v>
      </c>
    </row>
    <row r="43" spans="1:12" x14ac:dyDescent="0.25">
      <c r="A43" s="44" t="s">
        <v>1252</v>
      </c>
      <c r="B43" s="5" t="s">
        <v>213</v>
      </c>
      <c r="C43" s="1">
        <v>36</v>
      </c>
      <c r="D43" s="9" t="str">
        <f t="shared" si="24"/>
        <v>N/A</v>
      </c>
      <c r="E43" s="1">
        <v>32</v>
      </c>
      <c r="F43" s="9" t="str">
        <f t="shared" si="25"/>
        <v>N/A</v>
      </c>
      <c r="G43" s="1">
        <v>30</v>
      </c>
      <c r="H43" s="9" t="str">
        <f t="shared" si="26"/>
        <v>N/A</v>
      </c>
      <c r="I43" s="12">
        <v>-11.1</v>
      </c>
      <c r="J43" s="12">
        <v>-6.25</v>
      </c>
      <c r="K43" s="1" t="s">
        <v>739</v>
      </c>
      <c r="L43" s="9" t="str">
        <f t="shared" si="20"/>
        <v>Yes</v>
      </c>
    </row>
    <row r="44" spans="1:12" x14ac:dyDescent="0.25">
      <c r="A44" s="44" t="s">
        <v>1253</v>
      </c>
      <c r="B44" s="5" t="s">
        <v>213</v>
      </c>
      <c r="C44" s="1">
        <v>2517</v>
      </c>
      <c r="D44" s="9" t="str">
        <f t="shared" si="24"/>
        <v>N/A</v>
      </c>
      <c r="E44" s="1">
        <v>1816</v>
      </c>
      <c r="F44" s="9" t="str">
        <f t="shared" si="25"/>
        <v>N/A</v>
      </c>
      <c r="G44" s="1">
        <v>1711</v>
      </c>
      <c r="H44" s="9" t="str">
        <f t="shared" si="26"/>
        <v>N/A</v>
      </c>
      <c r="I44" s="12">
        <v>-27.9</v>
      </c>
      <c r="J44" s="12">
        <v>-5.78</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496324</v>
      </c>
      <c r="D46" s="1" t="str">
        <f t="shared" si="17"/>
        <v>N/A</v>
      </c>
      <c r="E46" s="1">
        <v>509919</v>
      </c>
      <c r="F46" s="1" t="str">
        <f t="shared" si="18"/>
        <v>N/A</v>
      </c>
      <c r="G46" s="1">
        <v>515899</v>
      </c>
      <c r="H46" s="11" t="str">
        <f t="shared" si="19"/>
        <v>N/A</v>
      </c>
      <c r="I46" s="12">
        <v>2.7389999999999999</v>
      </c>
      <c r="J46" s="12">
        <v>1.173</v>
      </c>
      <c r="K46" s="43" t="s">
        <v>739</v>
      </c>
      <c r="L46" s="9" t="str">
        <f t="shared" si="20"/>
        <v>Yes</v>
      </c>
    </row>
    <row r="47" spans="1:12" x14ac:dyDescent="0.25">
      <c r="A47" s="44" t="s">
        <v>1255</v>
      </c>
      <c r="B47" s="5" t="s">
        <v>213</v>
      </c>
      <c r="C47" s="1">
        <v>53852</v>
      </c>
      <c r="D47" s="9" t="str">
        <f t="shared" ref="D47:D53" si="27">IF($B47="N/A","N/A",IF(C47&lt;0,"No","Yes"))</f>
        <v>N/A</v>
      </c>
      <c r="E47" s="1">
        <v>55780</v>
      </c>
      <c r="F47" s="9" t="str">
        <f t="shared" ref="F47:F53" si="28">IF($B47="N/A","N/A",IF(E47&lt;0,"No","Yes"))</f>
        <v>N/A</v>
      </c>
      <c r="G47" s="1">
        <v>53517</v>
      </c>
      <c r="H47" s="9" t="str">
        <f t="shared" ref="H47:H53" si="29">IF($B47="N/A","N/A",IF(G47&lt;0,"No","Yes"))</f>
        <v>N/A</v>
      </c>
      <c r="I47" s="12">
        <v>3.58</v>
      </c>
      <c r="J47" s="12">
        <v>-4.0599999999999996</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425827</v>
      </c>
      <c r="D50" s="9" t="str">
        <f t="shared" si="27"/>
        <v>N/A</v>
      </c>
      <c r="E50" s="1">
        <v>448746</v>
      </c>
      <c r="F50" s="9" t="str">
        <f t="shared" si="28"/>
        <v>N/A</v>
      </c>
      <c r="G50" s="1">
        <v>456646</v>
      </c>
      <c r="H50" s="9" t="str">
        <f t="shared" si="29"/>
        <v>N/A</v>
      </c>
      <c r="I50" s="12">
        <v>5.3819999999999997</v>
      </c>
      <c r="J50" s="12">
        <v>1.76</v>
      </c>
      <c r="K50" s="1" t="s">
        <v>739</v>
      </c>
      <c r="L50" s="9" t="str">
        <f t="shared" si="20"/>
        <v>Yes</v>
      </c>
    </row>
    <row r="51" spans="1:12" x14ac:dyDescent="0.25">
      <c r="A51" s="44" t="s">
        <v>1259</v>
      </c>
      <c r="B51" s="5" t="s">
        <v>213</v>
      </c>
      <c r="C51" s="1">
        <v>1908</v>
      </c>
      <c r="D51" s="9" t="str">
        <f t="shared" si="27"/>
        <v>N/A</v>
      </c>
      <c r="E51" s="1">
        <v>1965</v>
      </c>
      <c r="F51" s="9" t="str">
        <f t="shared" si="28"/>
        <v>N/A</v>
      </c>
      <c r="G51" s="1">
        <v>1916</v>
      </c>
      <c r="H51" s="9" t="str">
        <f t="shared" si="29"/>
        <v>N/A</v>
      </c>
      <c r="I51" s="12">
        <v>2.9870000000000001</v>
      </c>
      <c r="J51" s="12">
        <v>-2.4900000000000002</v>
      </c>
      <c r="K51" s="1" t="s">
        <v>739</v>
      </c>
      <c r="L51" s="9" t="str">
        <f t="shared" si="20"/>
        <v>Yes</v>
      </c>
    </row>
    <row r="52" spans="1:12" x14ac:dyDescent="0.25">
      <c r="A52" s="44" t="s">
        <v>1260</v>
      </c>
      <c r="B52" s="5" t="s">
        <v>213</v>
      </c>
      <c r="C52" s="1">
        <v>10204</v>
      </c>
      <c r="D52" s="9" t="str">
        <f t="shared" si="27"/>
        <v>N/A</v>
      </c>
      <c r="E52" s="1">
        <v>1276</v>
      </c>
      <c r="F52" s="9" t="str">
        <f t="shared" si="28"/>
        <v>N/A</v>
      </c>
      <c r="G52" s="1">
        <v>1468</v>
      </c>
      <c r="H52" s="9" t="str">
        <f t="shared" si="29"/>
        <v>N/A</v>
      </c>
      <c r="I52" s="12">
        <v>-87.5</v>
      </c>
      <c r="J52" s="12">
        <v>15.05</v>
      </c>
      <c r="K52" s="1" t="s">
        <v>739</v>
      </c>
      <c r="L52" s="9" t="str">
        <f t="shared" si="20"/>
        <v>Yes</v>
      </c>
    </row>
    <row r="53" spans="1:12" x14ac:dyDescent="0.25">
      <c r="A53" s="44" t="s">
        <v>1261</v>
      </c>
      <c r="B53" s="5" t="s">
        <v>213</v>
      </c>
      <c r="C53" s="1">
        <v>4533</v>
      </c>
      <c r="D53" s="9" t="str">
        <f t="shared" si="27"/>
        <v>N/A</v>
      </c>
      <c r="E53" s="1">
        <v>2152</v>
      </c>
      <c r="F53" s="9" t="str">
        <f t="shared" si="28"/>
        <v>N/A</v>
      </c>
      <c r="G53" s="1">
        <v>2352</v>
      </c>
      <c r="H53" s="9" t="str">
        <f t="shared" si="29"/>
        <v>N/A</v>
      </c>
      <c r="I53" s="12">
        <v>-52.5</v>
      </c>
      <c r="J53" s="12">
        <v>9.2940000000000005</v>
      </c>
      <c r="K53" s="1" t="s">
        <v>739</v>
      </c>
      <c r="L53" s="9" t="str">
        <f t="shared" si="20"/>
        <v>Yes</v>
      </c>
    </row>
    <row r="54" spans="1:12" x14ac:dyDescent="0.25">
      <c r="A54" s="44" t="s">
        <v>454</v>
      </c>
      <c r="B54" s="43" t="s">
        <v>213</v>
      </c>
      <c r="C54" s="1">
        <v>67200</v>
      </c>
      <c r="D54" s="1" t="str">
        <f t="shared" si="17"/>
        <v>N/A</v>
      </c>
      <c r="E54" s="1">
        <v>40951</v>
      </c>
      <c r="F54" s="1" t="str">
        <f t="shared" si="18"/>
        <v>N/A</v>
      </c>
      <c r="G54" s="1">
        <v>40063</v>
      </c>
      <c r="H54" s="11" t="str">
        <f t="shared" si="19"/>
        <v>N/A</v>
      </c>
      <c r="I54" s="12">
        <v>-39.1</v>
      </c>
      <c r="J54" s="12">
        <v>-2.17</v>
      </c>
      <c r="K54" s="43" t="s">
        <v>739</v>
      </c>
      <c r="L54" s="9" t="str">
        <f t="shared" si="20"/>
        <v>Yes</v>
      </c>
    </row>
    <row r="55" spans="1:12" x14ac:dyDescent="0.25">
      <c r="A55" s="44" t="s">
        <v>1262</v>
      </c>
      <c r="B55" s="5" t="s">
        <v>213</v>
      </c>
      <c r="C55" s="1">
        <v>31393</v>
      </c>
      <c r="D55" s="9" t="str">
        <f t="shared" ref="D55:D60" si="30">IF($B55="N/A","N/A",IF(C55&lt;0,"No","Yes"))</f>
        <v>N/A</v>
      </c>
      <c r="E55" s="1">
        <v>34404</v>
      </c>
      <c r="F55" s="9" t="str">
        <f t="shared" ref="F55:F60" si="31">IF($B55="N/A","N/A",IF(E55&lt;0,"No","Yes"))</f>
        <v>N/A</v>
      </c>
      <c r="G55" s="1">
        <v>32958</v>
      </c>
      <c r="H55" s="9" t="str">
        <f t="shared" ref="H55:H60" si="32">IF($B55="N/A","N/A",IF(G55&lt;0,"No","Yes"))</f>
        <v>N/A</v>
      </c>
      <c r="I55" s="12">
        <v>9.5909999999999993</v>
      </c>
      <c r="J55" s="12">
        <v>-4.2</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18864</v>
      </c>
      <c r="D58" s="9" t="str">
        <f t="shared" si="30"/>
        <v>N/A</v>
      </c>
      <c r="E58" s="1">
        <v>3578</v>
      </c>
      <c r="F58" s="9" t="str">
        <f t="shared" si="31"/>
        <v>N/A</v>
      </c>
      <c r="G58" s="1">
        <v>3586</v>
      </c>
      <c r="H58" s="9" t="str">
        <f t="shared" si="32"/>
        <v>N/A</v>
      </c>
      <c r="I58" s="12">
        <v>-81</v>
      </c>
      <c r="J58" s="12">
        <v>0.22359999999999999</v>
      </c>
      <c r="K58" s="1" t="s">
        <v>739</v>
      </c>
      <c r="L58" s="9" t="str">
        <f t="shared" si="20"/>
        <v>Yes</v>
      </c>
    </row>
    <row r="59" spans="1:12" x14ac:dyDescent="0.25">
      <c r="A59" s="44" t="s">
        <v>1266</v>
      </c>
      <c r="B59" s="5" t="s">
        <v>213</v>
      </c>
      <c r="C59" s="1">
        <v>550</v>
      </c>
      <c r="D59" s="9" t="str">
        <f t="shared" si="30"/>
        <v>N/A</v>
      </c>
      <c r="E59" s="1">
        <v>683</v>
      </c>
      <c r="F59" s="9" t="str">
        <f t="shared" si="31"/>
        <v>N/A</v>
      </c>
      <c r="G59" s="1">
        <v>660</v>
      </c>
      <c r="H59" s="9" t="str">
        <f t="shared" si="32"/>
        <v>N/A</v>
      </c>
      <c r="I59" s="12">
        <v>24.18</v>
      </c>
      <c r="J59" s="12">
        <v>-3.37</v>
      </c>
      <c r="K59" s="1" t="s">
        <v>739</v>
      </c>
      <c r="L59" s="9" t="str">
        <f t="shared" si="20"/>
        <v>Yes</v>
      </c>
    </row>
    <row r="60" spans="1:12" x14ac:dyDescent="0.25">
      <c r="A60" s="44" t="s">
        <v>1267</v>
      </c>
      <c r="B60" s="5" t="s">
        <v>213</v>
      </c>
      <c r="C60" s="1">
        <v>16393</v>
      </c>
      <c r="D60" s="9" t="str">
        <f t="shared" si="30"/>
        <v>N/A</v>
      </c>
      <c r="E60" s="1">
        <v>2286</v>
      </c>
      <c r="F60" s="9" t="str">
        <f t="shared" si="31"/>
        <v>N/A</v>
      </c>
      <c r="G60" s="1">
        <v>2859</v>
      </c>
      <c r="H60" s="9" t="str">
        <f t="shared" si="32"/>
        <v>N/A</v>
      </c>
      <c r="I60" s="12">
        <v>-86.1</v>
      </c>
      <c r="J60" s="12">
        <v>25.07</v>
      </c>
      <c r="K60" s="1" t="s">
        <v>739</v>
      </c>
      <c r="L60" s="9" t="str">
        <f t="shared" si="20"/>
        <v>Yes</v>
      </c>
    </row>
    <row r="61" spans="1:12" x14ac:dyDescent="0.25">
      <c r="A61" s="3" t="s">
        <v>186</v>
      </c>
      <c r="B61" s="35" t="s">
        <v>213</v>
      </c>
      <c r="C61" s="1">
        <v>10008</v>
      </c>
      <c r="D61" s="1" t="str">
        <f t="shared" si="17"/>
        <v>N/A</v>
      </c>
      <c r="E61" s="1">
        <v>13586</v>
      </c>
      <c r="F61" s="1" t="str">
        <f t="shared" si="18"/>
        <v>N/A</v>
      </c>
      <c r="G61" s="1">
        <v>14108</v>
      </c>
      <c r="H61" s="11" t="str">
        <f t="shared" si="19"/>
        <v>N/A</v>
      </c>
      <c r="I61" s="12">
        <v>35.75</v>
      </c>
      <c r="J61" s="12">
        <v>3.8420000000000001</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104</v>
      </c>
      <c r="H66" s="11" t="str">
        <f t="shared" si="19"/>
        <v>N/A</v>
      </c>
      <c r="I66" s="12" t="s">
        <v>1746</v>
      </c>
      <c r="J66" s="12" t="s">
        <v>1746</v>
      </c>
      <c r="K66" s="43" t="s">
        <v>739</v>
      </c>
      <c r="L66" s="9" t="str">
        <f t="shared" si="33"/>
        <v>N/A</v>
      </c>
    </row>
    <row r="67" spans="1:12" x14ac:dyDescent="0.25">
      <c r="A67" s="3" t="s">
        <v>192</v>
      </c>
      <c r="B67" s="35" t="s">
        <v>213</v>
      </c>
      <c r="C67" s="1">
        <v>632570</v>
      </c>
      <c r="D67" s="1" t="str">
        <f t="shared" si="17"/>
        <v>N/A</v>
      </c>
      <c r="E67" s="1">
        <v>670042</v>
      </c>
      <c r="F67" s="1" t="str">
        <f t="shared" si="18"/>
        <v>N/A</v>
      </c>
      <c r="G67" s="1">
        <v>675342</v>
      </c>
      <c r="H67" s="11" t="str">
        <f t="shared" si="19"/>
        <v>N/A</v>
      </c>
      <c r="I67" s="12">
        <v>5.9240000000000004</v>
      </c>
      <c r="J67" s="12">
        <v>0.79100000000000004</v>
      </c>
      <c r="K67" s="43" t="s">
        <v>739</v>
      </c>
      <c r="L67" s="9" t="str">
        <f t="shared" si="33"/>
        <v>Yes</v>
      </c>
    </row>
    <row r="68" spans="1:12" x14ac:dyDescent="0.25">
      <c r="A68" s="2" t="s">
        <v>193</v>
      </c>
      <c r="B68" s="43" t="s">
        <v>213</v>
      </c>
      <c r="C68" s="1">
        <v>692782</v>
      </c>
      <c r="D68" s="1" t="str">
        <f t="shared" si="17"/>
        <v>N/A</v>
      </c>
      <c r="E68" s="1">
        <v>0</v>
      </c>
      <c r="F68" s="1" t="str">
        <f t="shared" si="18"/>
        <v>N/A</v>
      </c>
      <c r="G68" s="1">
        <v>0</v>
      </c>
      <c r="H68" s="11" t="str">
        <f t="shared" si="19"/>
        <v>N/A</v>
      </c>
      <c r="I68" s="12">
        <v>-100</v>
      </c>
      <c r="J68" s="12" t="s">
        <v>1746</v>
      </c>
      <c r="K68" s="43" t="s">
        <v>739</v>
      </c>
      <c r="L68" s="9" t="str">
        <f t="shared" si="33"/>
        <v>N/A</v>
      </c>
    </row>
    <row r="69" spans="1:12" x14ac:dyDescent="0.25">
      <c r="A69" s="2" t="s">
        <v>194</v>
      </c>
      <c r="B69" s="43" t="s">
        <v>213</v>
      </c>
      <c r="C69" s="1">
        <v>692782</v>
      </c>
      <c r="D69" s="1" t="str">
        <f t="shared" si="17"/>
        <v>N/A</v>
      </c>
      <c r="E69" s="1">
        <v>0</v>
      </c>
      <c r="F69" s="1" t="str">
        <f t="shared" si="18"/>
        <v>N/A</v>
      </c>
      <c r="G69" s="1">
        <v>0</v>
      </c>
      <c r="H69" s="11" t="str">
        <f t="shared" si="19"/>
        <v>N/A</v>
      </c>
      <c r="I69" s="12">
        <v>-100</v>
      </c>
      <c r="J69" s="12" t="s">
        <v>1746</v>
      </c>
      <c r="K69" s="43" t="s">
        <v>739</v>
      </c>
      <c r="L69" s="9" t="str">
        <f t="shared" si="33"/>
        <v>N/A</v>
      </c>
    </row>
    <row r="70" spans="1:12" x14ac:dyDescent="0.25">
      <c r="A70" s="44" t="s">
        <v>78</v>
      </c>
      <c r="B70" s="43" t="s">
        <v>294</v>
      </c>
      <c r="C70" s="13">
        <v>9.8939224757000002</v>
      </c>
      <c r="D70" s="11" t="str">
        <f>IF($B70="N/A","N/A",IF(C70&gt;=20,"No",IF(C70&lt;0,"No","Yes")))</f>
        <v>Yes</v>
      </c>
      <c r="E70" s="13">
        <v>13.434501450000001</v>
      </c>
      <c r="F70" s="11" t="str">
        <f>IF($B70="N/A","N/A",IF(E70&gt;=20,"No",IF(E70&lt;0,"No","Yes")))</f>
        <v>Yes</v>
      </c>
      <c r="G70" s="13">
        <v>14.081769638000001</v>
      </c>
      <c r="H70" s="11" t="str">
        <f>IF($B70="N/A","N/A",IF(G70&gt;=20,"No",IF(G70&lt;0,"No","Yes")))</f>
        <v>Yes</v>
      </c>
      <c r="I70" s="12">
        <v>35.79</v>
      </c>
      <c r="J70" s="12">
        <v>4.8179999999999996</v>
      </c>
      <c r="K70" s="43" t="s">
        <v>739</v>
      </c>
      <c r="L70" s="9" t="str">
        <f t="shared" si="20"/>
        <v>Yes</v>
      </c>
    </row>
    <row r="71" spans="1:12" x14ac:dyDescent="0.25">
      <c r="A71" s="44" t="s">
        <v>79</v>
      </c>
      <c r="B71" s="35" t="s">
        <v>213</v>
      </c>
      <c r="C71" s="13">
        <v>14.942574573</v>
      </c>
      <c r="D71" s="11" t="str">
        <f>IF($B71="N/A","N/A",IF(C71&gt;10,"No",IF(C71&lt;-10,"No","Yes")))</f>
        <v>N/A</v>
      </c>
      <c r="E71" s="13">
        <v>0</v>
      </c>
      <c r="F71" s="11" t="str">
        <f>IF($B71="N/A","N/A",IF(E71&gt;10,"No",IF(E71&lt;-10,"No","Yes")))</f>
        <v>N/A</v>
      </c>
      <c r="G71" s="13">
        <v>0</v>
      </c>
      <c r="H71" s="11" t="str">
        <f>IF($B71="N/A","N/A",IF(G71&gt;10,"No",IF(G71&lt;-10,"No","Yes")))</f>
        <v>N/A</v>
      </c>
      <c r="I71" s="12">
        <v>-100</v>
      </c>
      <c r="J71" s="12" t="s">
        <v>1746</v>
      </c>
      <c r="K71" s="43" t="s">
        <v>739</v>
      </c>
      <c r="L71" s="9" t="str">
        <f t="shared" si="20"/>
        <v>N/A</v>
      </c>
    </row>
    <row r="72" spans="1:12" x14ac:dyDescent="0.25">
      <c r="A72" s="44" t="s">
        <v>80</v>
      </c>
      <c r="B72" s="35" t="s">
        <v>213</v>
      </c>
      <c r="C72" s="13">
        <v>5.6827245200000001E-2</v>
      </c>
      <c r="D72" s="11" t="str">
        <f>IF($B72="N/A","N/A",IF(C72&gt;10,"No",IF(C72&lt;-10,"No","Yes")))</f>
        <v>N/A</v>
      </c>
      <c r="E72" s="13">
        <v>5.6147308217000003</v>
      </c>
      <c r="F72" s="11" t="str">
        <f>IF($B72="N/A","N/A",IF(E72&gt;10,"No",IF(E72&lt;-10,"No","Yes")))</f>
        <v>N/A</v>
      </c>
      <c r="G72" s="13">
        <v>4.4040594288000001</v>
      </c>
      <c r="H72" s="11" t="str">
        <f>IF($B72="N/A","N/A",IF(G72&gt;10,"No",IF(G72&lt;-10,"No","Yes")))</f>
        <v>N/A</v>
      </c>
      <c r="I72" s="12">
        <v>9780</v>
      </c>
      <c r="J72" s="12">
        <v>-21.6</v>
      </c>
      <c r="K72" s="43" t="s">
        <v>739</v>
      </c>
      <c r="L72" s="9" t="str">
        <f t="shared" si="20"/>
        <v>Yes</v>
      </c>
    </row>
    <row r="73" spans="1:12" x14ac:dyDescent="0.25">
      <c r="A73" s="44" t="s">
        <v>81</v>
      </c>
      <c r="B73" s="35" t="s">
        <v>213</v>
      </c>
      <c r="C73" s="13">
        <v>6.9197918057000001</v>
      </c>
      <c r="D73" s="11" t="str">
        <f>IF($B73="N/A","N/A",IF(C73&gt;10,"No",IF(C73&lt;-10,"No","Yes")))</f>
        <v>N/A</v>
      </c>
      <c r="E73" s="13">
        <v>8.4208330436000001</v>
      </c>
      <c r="F73" s="11" t="str">
        <f>IF($B73="N/A","N/A",IF(E73&gt;10,"No",IF(E73&lt;-10,"No","Yes")))</f>
        <v>N/A</v>
      </c>
      <c r="G73" s="13">
        <v>8.9601526381000003</v>
      </c>
      <c r="H73" s="11" t="str">
        <f>IF($B73="N/A","N/A",IF(G73&gt;10,"No",IF(G73&lt;-10,"No","Yes")))</f>
        <v>N/A</v>
      </c>
      <c r="I73" s="12">
        <v>21.69</v>
      </c>
      <c r="J73" s="12">
        <v>6.4050000000000002</v>
      </c>
      <c r="K73" s="43" t="s">
        <v>739</v>
      </c>
      <c r="L73" s="9" t="str">
        <f t="shared" si="20"/>
        <v>Yes</v>
      </c>
    </row>
    <row r="74" spans="1:12" x14ac:dyDescent="0.25">
      <c r="A74" s="44" t="s">
        <v>121</v>
      </c>
      <c r="B74" s="35" t="s">
        <v>213</v>
      </c>
      <c r="C74" s="13">
        <v>35.726678233000001</v>
      </c>
      <c r="D74" s="11" t="str">
        <f>IF($B74="N/A","N/A",IF(C74&gt;10,"No",IF(C74&lt;-10,"No","Yes")))</f>
        <v>N/A</v>
      </c>
      <c r="E74" s="13">
        <v>0</v>
      </c>
      <c r="F74" s="11" t="str">
        <f>IF($B74="N/A","N/A",IF(E74&gt;10,"No",IF(E74&lt;-10,"No","Yes")))</f>
        <v>N/A</v>
      </c>
      <c r="G74" s="13">
        <v>0</v>
      </c>
      <c r="H74" s="11" t="str">
        <f>IF($B74="N/A","N/A",IF(G74&gt;10,"No",IF(G74&lt;-10,"No","Yes")))</f>
        <v>N/A</v>
      </c>
      <c r="I74" s="12">
        <v>-100</v>
      </c>
      <c r="J74" s="12" t="s">
        <v>1746</v>
      </c>
      <c r="K74" s="43" t="s">
        <v>739</v>
      </c>
      <c r="L74" s="9" t="str">
        <f t="shared" si="20"/>
        <v>N/A</v>
      </c>
    </row>
    <row r="75" spans="1:12" x14ac:dyDescent="0.25">
      <c r="A75" s="44" t="s">
        <v>82</v>
      </c>
      <c r="B75" s="35" t="s">
        <v>213</v>
      </c>
      <c r="C75" s="13">
        <v>2.6691578800000001E-2</v>
      </c>
      <c r="D75" s="11" t="str">
        <f>IF($B75="N/A","N/A",IF(C75&gt;10,"No",IF(C75&lt;-10,"No","Yes")))</f>
        <v>N/A</v>
      </c>
      <c r="E75" s="13">
        <v>24.928725402000001</v>
      </c>
      <c r="F75" s="11" t="str">
        <f>IF($B75="N/A","N/A",IF(E75&gt;10,"No",IF(E75&lt;-10,"No","Yes")))</f>
        <v>N/A</v>
      </c>
      <c r="G75" s="13">
        <v>23.504806634000001</v>
      </c>
      <c r="H75" s="11" t="str">
        <f>IF($B75="N/A","N/A",IF(G75&gt;10,"No",IF(G75&lt;-10,"No","Yes")))</f>
        <v>N/A</v>
      </c>
      <c r="I75" s="12">
        <v>93295</v>
      </c>
      <c r="J75" s="12">
        <v>-5.71</v>
      </c>
      <c r="K75" s="43" t="s">
        <v>739</v>
      </c>
      <c r="L75" s="9" t="str">
        <f t="shared" si="20"/>
        <v>Yes</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697242</v>
      </c>
      <c r="D82" s="11" t="str">
        <f t="shared" si="34"/>
        <v>N/A</v>
      </c>
      <c r="E82" s="36">
        <v>740571</v>
      </c>
      <c r="F82" s="11" t="str">
        <f t="shared" si="35"/>
        <v>N/A</v>
      </c>
      <c r="G82" s="36">
        <v>751380</v>
      </c>
      <c r="H82" s="11" t="str">
        <f t="shared" si="36"/>
        <v>N/A</v>
      </c>
      <c r="I82" s="12">
        <v>6.2140000000000004</v>
      </c>
      <c r="J82" s="12">
        <v>1.46</v>
      </c>
      <c r="K82" s="43" t="s">
        <v>739</v>
      </c>
      <c r="L82" s="9" t="str">
        <f t="shared" si="20"/>
        <v>Yes</v>
      </c>
    </row>
    <row r="83" spans="1:12" x14ac:dyDescent="0.25">
      <c r="A83" s="44" t="s">
        <v>1268</v>
      </c>
      <c r="B83" s="35" t="s">
        <v>213</v>
      </c>
      <c r="C83" s="8">
        <v>1.1906913238000001</v>
      </c>
      <c r="D83" s="11" t="str">
        <f t="shared" si="34"/>
        <v>N/A</v>
      </c>
      <c r="E83" s="8">
        <v>1.5674391786999999</v>
      </c>
      <c r="F83" s="11" t="str">
        <f t="shared" si="35"/>
        <v>N/A</v>
      </c>
      <c r="G83" s="8">
        <v>1.6739865314</v>
      </c>
      <c r="H83" s="11" t="str">
        <f t="shared" si="36"/>
        <v>N/A</v>
      </c>
      <c r="I83" s="12">
        <v>31.64</v>
      </c>
      <c r="J83" s="12">
        <v>6.798</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0.18960418330000001</v>
      </c>
      <c r="D86" s="11" t="str">
        <f t="shared" si="34"/>
        <v>N/A</v>
      </c>
      <c r="E86" s="8">
        <v>73.221473700999994</v>
      </c>
      <c r="F86" s="11" t="str">
        <f t="shared" si="35"/>
        <v>N/A</v>
      </c>
      <c r="G86" s="8">
        <v>72.444302483000001</v>
      </c>
      <c r="H86" s="11" t="str">
        <f t="shared" si="36"/>
        <v>N/A</v>
      </c>
      <c r="I86" s="12">
        <v>38518</v>
      </c>
      <c r="J86" s="12">
        <v>-1.06</v>
      </c>
      <c r="K86" s="43" t="s">
        <v>739</v>
      </c>
      <c r="L86" s="9" t="str">
        <f t="shared" si="20"/>
        <v>Yes</v>
      </c>
    </row>
    <row r="87" spans="1:12" x14ac:dyDescent="0.25">
      <c r="A87" s="44" t="s">
        <v>1272</v>
      </c>
      <c r="B87" s="35" t="s">
        <v>213</v>
      </c>
      <c r="C87" s="8">
        <v>13.207465987000001</v>
      </c>
      <c r="D87" s="11" t="str">
        <f t="shared" si="34"/>
        <v>N/A</v>
      </c>
      <c r="E87" s="8">
        <v>0</v>
      </c>
      <c r="F87" s="11" t="str">
        <f t="shared" si="35"/>
        <v>N/A</v>
      </c>
      <c r="G87" s="8">
        <v>0</v>
      </c>
      <c r="H87" s="11" t="str">
        <f t="shared" si="36"/>
        <v>N/A</v>
      </c>
      <c r="I87" s="12">
        <v>-100</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6.4540001999999997E-3</v>
      </c>
      <c r="D90" s="11" t="str">
        <f t="shared" si="34"/>
        <v>N/A</v>
      </c>
      <c r="E90" s="8">
        <v>0</v>
      </c>
      <c r="F90" s="11" t="str">
        <f t="shared" si="35"/>
        <v>N/A</v>
      </c>
      <c r="G90" s="8">
        <v>0</v>
      </c>
      <c r="H90" s="11" t="str">
        <f t="shared" si="36"/>
        <v>N/A</v>
      </c>
      <c r="I90" s="12">
        <v>-100</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70.131173967999999</v>
      </c>
      <c r="D94" s="11" t="str">
        <f t="shared" si="34"/>
        <v>N/A</v>
      </c>
      <c r="E94" s="8">
        <v>0</v>
      </c>
      <c r="F94" s="11" t="str">
        <f t="shared" si="35"/>
        <v>N/A</v>
      </c>
      <c r="G94" s="8">
        <v>0</v>
      </c>
      <c r="H94" s="11" t="str">
        <f t="shared" si="36"/>
        <v>N/A</v>
      </c>
      <c r="I94" s="12">
        <v>-100</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15.274610536999999</v>
      </c>
      <c r="D98" s="11" t="str">
        <f t="shared" si="34"/>
        <v>N/A</v>
      </c>
      <c r="E98" s="8">
        <v>25.211087120999998</v>
      </c>
      <c r="F98" s="11" t="str">
        <f t="shared" si="35"/>
        <v>N/A</v>
      </c>
      <c r="G98" s="8">
        <v>25.881710985000002</v>
      </c>
      <c r="H98" s="11" t="str">
        <f t="shared" si="36"/>
        <v>N/A</v>
      </c>
      <c r="I98" s="12">
        <v>65.05</v>
      </c>
      <c r="J98" s="12">
        <v>2.66</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479428311</v>
      </c>
      <c r="D100" s="11" t="str">
        <f>IF($B100="N/A","N/A",IF(C100&gt;10,"No",IF(C100&lt;-10,"No","Yes")))</f>
        <v>N/A</v>
      </c>
      <c r="E100" s="45">
        <v>21424960</v>
      </c>
      <c r="F100" s="11" t="str">
        <f>IF($B100="N/A","N/A",IF(E100&gt;10,"No",IF(E100&lt;-10,"No","Yes")))</f>
        <v>N/A</v>
      </c>
      <c r="G100" s="45">
        <v>20646477</v>
      </c>
      <c r="H100" s="11" t="str">
        <f>IF($B100="N/A","N/A",IF(G100&gt;10,"No",IF(G100&lt;-10,"No","Yes")))</f>
        <v>N/A</v>
      </c>
      <c r="I100" s="12">
        <v>-95.5</v>
      </c>
      <c r="J100" s="12">
        <v>-3.63</v>
      </c>
      <c r="K100" s="43" t="s">
        <v>739</v>
      </c>
      <c r="L100" s="9" t="str">
        <f t="shared" ref="L100:L111" si="38">IF(J100="Div by 0", "N/A", IF(K100="N/A","N/A", IF(J100&gt;VALUE(MID(K100,1,2)), "No", IF(J100&lt;-1*VALUE(MID(K100,1,2)), "No", "Yes"))))</f>
        <v>Yes</v>
      </c>
    </row>
    <row r="101" spans="1:12" x14ac:dyDescent="0.25">
      <c r="A101" s="44" t="s">
        <v>455</v>
      </c>
      <c r="B101" s="35" t="s">
        <v>213</v>
      </c>
      <c r="C101" s="45">
        <v>3288935</v>
      </c>
      <c r="D101" s="11" t="str">
        <f>IF($B101="N/A","N/A",IF(C101&gt;10,"No",IF(C101&lt;-10,"No","Yes")))</f>
        <v>N/A</v>
      </c>
      <c r="E101" s="45">
        <v>8648220</v>
      </c>
      <c r="F101" s="11" t="str">
        <f>IF($B101="N/A","N/A",IF(E101&gt;10,"No",IF(E101&lt;-10,"No","Yes")))</f>
        <v>N/A</v>
      </c>
      <c r="G101" s="45">
        <v>9052980</v>
      </c>
      <c r="H101" s="11" t="str">
        <f>IF($B101="N/A","N/A",IF(G101&gt;10,"No",IF(G101&lt;-10,"No","Yes")))</f>
        <v>N/A</v>
      </c>
      <c r="I101" s="12">
        <v>162.9</v>
      </c>
      <c r="J101" s="12">
        <v>4.68</v>
      </c>
      <c r="K101" s="43" t="s">
        <v>739</v>
      </c>
      <c r="L101" s="9" t="str">
        <f t="shared" si="38"/>
        <v>Yes</v>
      </c>
    </row>
    <row r="102" spans="1:12" x14ac:dyDescent="0.25">
      <c r="A102" s="44" t="s">
        <v>456</v>
      </c>
      <c r="B102" s="35" t="s">
        <v>213</v>
      </c>
      <c r="C102" s="45">
        <v>464407476</v>
      </c>
      <c r="D102" s="11" t="str">
        <f>IF($B102="N/A","N/A",IF(C102&gt;10,"No",IF(C102&lt;-10,"No","Yes")))</f>
        <v>N/A</v>
      </c>
      <c r="E102" s="45">
        <v>115594</v>
      </c>
      <c r="F102" s="11" t="str">
        <f>IF($B102="N/A","N/A",IF(E102&gt;10,"No",IF(E102&lt;-10,"No","Yes")))</f>
        <v>N/A</v>
      </c>
      <c r="G102" s="45">
        <v>15358</v>
      </c>
      <c r="H102" s="11" t="str">
        <f>IF($B102="N/A","N/A",IF(G102&gt;10,"No",IF(G102&lt;-10,"No","Yes")))</f>
        <v>N/A</v>
      </c>
      <c r="I102" s="12">
        <v>-100</v>
      </c>
      <c r="J102" s="12">
        <v>-86.7</v>
      </c>
      <c r="K102" s="43" t="s">
        <v>739</v>
      </c>
      <c r="L102" s="9" t="str">
        <f t="shared" si="38"/>
        <v>No</v>
      </c>
    </row>
    <row r="103" spans="1:12" x14ac:dyDescent="0.25">
      <c r="A103" s="44" t="s">
        <v>457</v>
      </c>
      <c r="B103" s="35" t="s">
        <v>213</v>
      </c>
      <c r="C103" s="45">
        <v>11731900</v>
      </c>
      <c r="D103" s="11" t="str">
        <f>IF($B103="N/A","N/A",IF(C103&gt;10,"No",IF(C103&lt;-10,"No","Yes")))</f>
        <v>N/A</v>
      </c>
      <c r="E103" s="45">
        <v>12661146</v>
      </c>
      <c r="F103" s="11" t="str">
        <f>IF($B103="N/A","N/A",IF(E103&gt;10,"No",IF(E103&lt;-10,"No","Yes")))</f>
        <v>N/A</v>
      </c>
      <c r="G103" s="45">
        <v>11578139</v>
      </c>
      <c r="H103" s="11" t="str">
        <f>IF($B103="N/A","N/A",IF(G103&gt;10,"No",IF(G103&lt;-10,"No","Yes")))</f>
        <v>N/A</v>
      </c>
      <c r="I103" s="12">
        <v>7.9210000000000003</v>
      </c>
      <c r="J103" s="12">
        <v>-8.5500000000000007</v>
      </c>
      <c r="K103" s="43" t="s">
        <v>739</v>
      </c>
      <c r="L103" s="9" t="str">
        <f t="shared" si="38"/>
        <v>Yes</v>
      </c>
    </row>
    <row r="104" spans="1:12" x14ac:dyDescent="0.25">
      <c r="A104" s="44" t="s">
        <v>108</v>
      </c>
      <c r="B104" s="52" t="s">
        <v>295</v>
      </c>
      <c r="C104" s="8">
        <v>1.3673545680999999</v>
      </c>
      <c r="D104" s="11" t="str">
        <f>IF($B104="N/A","N/A",IF(C104&gt;2,"No",IF(C104&lt;0.9,"No","Yes")))</f>
        <v>Yes</v>
      </c>
      <c r="E104" s="8">
        <v>0.74210535320000004</v>
      </c>
      <c r="F104" s="11" t="str">
        <f>IF($B104="N/A","N/A",IF(E104&gt;2,"No",IF(E104&lt;0.9,"No","Yes")))</f>
        <v>No</v>
      </c>
      <c r="G104" s="8">
        <v>0.74325098000000001</v>
      </c>
      <c r="H104" s="11" t="str">
        <f>IF($B104="N/A","N/A",IF(G104&gt;2,"No",IF(G104&lt;0.9,"No","Yes")))</f>
        <v>No</v>
      </c>
      <c r="I104" s="12">
        <v>-45.7</v>
      </c>
      <c r="J104" s="12">
        <v>0.15440000000000001</v>
      </c>
      <c r="K104" s="43" t="s">
        <v>739</v>
      </c>
      <c r="L104" s="9" t="str">
        <f t="shared" si="38"/>
        <v>Yes</v>
      </c>
    </row>
    <row r="105" spans="1:12" x14ac:dyDescent="0.25">
      <c r="A105" s="44" t="s">
        <v>458</v>
      </c>
      <c r="B105" s="52" t="s">
        <v>295</v>
      </c>
      <c r="C105" s="8">
        <v>1.0185619067</v>
      </c>
      <c r="D105" s="11" t="str">
        <f>IF($B105="N/A","N/A",IF(C105&gt;2,"No",IF(C105&lt;0.9,"No","Yes")))</f>
        <v>Yes</v>
      </c>
      <c r="E105" s="8">
        <v>1.0448798804999999</v>
      </c>
      <c r="F105" s="11" t="str">
        <f>IF($B105="N/A","N/A",IF(E105&gt;2,"No",IF(E105&lt;0.9,"No","Yes")))</f>
        <v>Yes</v>
      </c>
      <c r="G105" s="8">
        <v>1.0048148641000001</v>
      </c>
      <c r="H105" s="11" t="str">
        <f>IF($B105="N/A","N/A",IF(G105&gt;2,"No",IF(G105&lt;0.9,"No","Yes")))</f>
        <v>Yes</v>
      </c>
      <c r="I105" s="12">
        <v>2.5840000000000001</v>
      </c>
      <c r="J105" s="12">
        <v>-3.83</v>
      </c>
      <c r="K105" s="43" t="s">
        <v>739</v>
      </c>
      <c r="L105" s="9" t="str">
        <f t="shared" si="38"/>
        <v>Yes</v>
      </c>
    </row>
    <row r="106" spans="1:12" x14ac:dyDescent="0.25">
      <c r="A106" s="44" t="s">
        <v>459</v>
      </c>
      <c r="B106" s="52" t="s">
        <v>295</v>
      </c>
      <c r="C106" s="8">
        <v>0.89165599110000004</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v>0.78035786210000002</v>
      </c>
      <c r="D107" s="11" t="str">
        <f>IF($B107="N/A","N/A",IF(C107&gt;2,"No",IF(C107&lt;0.9,"No","Yes")))</f>
        <v>No</v>
      </c>
      <c r="E107" s="8">
        <v>0.7356685731</v>
      </c>
      <c r="F107" s="11" t="str">
        <f>IF($B107="N/A","N/A",IF(E107&gt;2,"No",IF(E107&lt;0.9,"No","Yes")))</f>
        <v>No</v>
      </c>
      <c r="G107" s="8">
        <v>0.73721701220000002</v>
      </c>
      <c r="H107" s="11" t="str">
        <f>IF($B107="N/A","N/A",IF(G107&gt;2,"No",IF(G107&lt;0.9,"No","Yes")))</f>
        <v>No</v>
      </c>
      <c r="I107" s="12">
        <v>-5.73</v>
      </c>
      <c r="J107" s="12">
        <v>0.21049999999999999</v>
      </c>
      <c r="K107" s="43" t="s">
        <v>739</v>
      </c>
      <c r="L107" s="9" t="str">
        <f t="shared" si="38"/>
        <v>Yes</v>
      </c>
    </row>
    <row r="108" spans="1:12" x14ac:dyDescent="0.25">
      <c r="A108" s="44" t="s">
        <v>1285</v>
      </c>
      <c r="B108" s="35" t="s">
        <v>213</v>
      </c>
      <c r="C108" s="45">
        <v>69.929058577999996</v>
      </c>
      <c r="D108" s="11" t="str">
        <f>IF($B108="N/A","N/A",IF(C108&gt;10,"No",IF(C108&lt;-10,"No","Yes")))</f>
        <v>N/A</v>
      </c>
      <c r="E108" s="45">
        <v>3.2154227722000002</v>
      </c>
      <c r="F108" s="11" t="str">
        <f>IF($B108="N/A","N/A",IF(E108&gt;10,"No",IF(E108&lt;-10,"No","Yes")))</f>
        <v>N/A</v>
      </c>
      <c r="G108" s="45">
        <v>3.0968143867000002</v>
      </c>
      <c r="H108" s="11" t="str">
        <f>IF($B108="N/A","N/A",IF(G108&gt;10,"No",IF(G108&lt;-10,"No","Yes")))</f>
        <v>N/A</v>
      </c>
      <c r="I108" s="12">
        <v>-95.4</v>
      </c>
      <c r="J108" s="12">
        <v>-3.69</v>
      </c>
      <c r="K108" s="43" t="s">
        <v>739</v>
      </c>
      <c r="L108" s="9" t="str">
        <f t="shared" si="38"/>
        <v>Yes</v>
      </c>
    </row>
    <row r="109" spans="1:12" x14ac:dyDescent="0.25">
      <c r="A109" s="44" t="s">
        <v>1286</v>
      </c>
      <c r="B109" s="35" t="s">
        <v>213</v>
      </c>
      <c r="C109" s="45">
        <v>33.214855585000002</v>
      </c>
      <c r="D109" s="11" t="str">
        <f>IF($B109="N/A","N/A",IF(C109&gt;10,"No",IF(C109&lt;-10,"No","Yes")))</f>
        <v>N/A</v>
      </c>
      <c r="E109" s="45">
        <v>62.692792832000002</v>
      </c>
      <c r="F109" s="11" t="str">
        <f>IF($B109="N/A","N/A",IF(E109&gt;10,"No",IF(E109&lt;-10,"No","Yes")))</f>
        <v>N/A</v>
      </c>
      <c r="G109" s="45">
        <v>60.288891849000002</v>
      </c>
      <c r="H109" s="11" t="str">
        <f>IF($B109="N/A","N/A",IF(G109&gt;10,"No",IF(G109&lt;-10,"No","Yes")))</f>
        <v>N/A</v>
      </c>
      <c r="I109" s="12">
        <v>88.75</v>
      </c>
      <c r="J109" s="12">
        <v>-3.83</v>
      </c>
      <c r="K109" s="43" t="s">
        <v>739</v>
      </c>
      <c r="L109" s="9" t="str">
        <f t="shared" si="38"/>
        <v>Yes</v>
      </c>
    </row>
    <row r="110" spans="1:12" x14ac:dyDescent="0.25">
      <c r="A110" s="44" t="s">
        <v>1287</v>
      </c>
      <c r="B110" s="35" t="s">
        <v>213</v>
      </c>
      <c r="C110" s="45">
        <v>89.290087172</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v>1.9747711243999999</v>
      </c>
      <c r="D111" s="11" t="str">
        <f>IF($B111="N/A","N/A",IF(C111&gt;10,"No",IF(C111&lt;-10,"No","Yes")))</f>
        <v>N/A</v>
      </c>
      <c r="E111" s="45">
        <v>1.9403341486000001</v>
      </c>
      <c r="F111" s="11" t="str">
        <f>IF($B111="N/A","N/A",IF(E111&gt;10,"No",IF(E111&lt;-10,"No","Yes")))</f>
        <v>N/A</v>
      </c>
      <c r="G111" s="45">
        <v>1.7766479024999999</v>
      </c>
      <c r="H111" s="11" t="str">
        <f>IF($B111="N/A","N/A",IF(G111&gt;10,"No",IF(G111&lt;-10,"No","Yes")))</f>
        <v>N/A</v>
      </c>
      <c r="I111" s="12">
        <v>-1.74</v>
      </c>
      <c r="J111" s="12">
        <v>-8.44</v>
      </c>
      <c r="K111" s="43" t="s">
        <v>739</v>
      </c>
      <c r="L111" s="9" t="str">
        <f t="shared" si="38"/>
        <v>Yes</v>
      </c>
    </row>
    <row r="112" spans="1:12" x14ac:dyDescent="0.25">
      <c r="A112" s="44" t="s">
        <v>325</v>
      </c>
      <c r="B112" s="43" t="s">
        <v>296</v>
      </c>
      <c r="C112" s="8">
        <v>98.829665617000003</v>
      </c>
      <c r="D112" s="11" t="str">
        <f>IF(OR($B112="N/A",$C112="N/A"),"N/A",IF(C112&gt;98,"Yes","No"))</f>
        <v>Yes</v>
      </c>
      <c r="E112" s="8">
        <v>75.797142171000004</v>
      </c>
      <c r="F112" s="11" t="str">
        <f>IF(OR($B112="N/A",$E112="N/A"),"N/A",IF(E112&gt;98,"Yes","No"))</f>
        <v>No</v>
      </c>
      <c r="G112" s="8">
        <v>76.254876386999996</v>
      </c>
      <c r="H112" s="11" t="str">
        <f t="shared" ref="H112:H115" si="39">IF($B112="N/A","N/A",IF(G112&gt;98,"Yes","No"))</f>
        <v>No</v>
      </c>
      <c r="I112" s="12">
        <v>-23.3</v>
      </c>
      <c r="J112" s="12">
        <v>0.60389999999999999</v>
      </c>
      <c r="K112" s="43" t="s">
        <v>739</v>
      </c>
      <c r="L112" s="9" t="str">
        <f>IF(J112="Div by 0", "N/A", IF(OR(J112="N/A",K112="N/A"),"N/A", IF(J112&gt;VALUE(MID(K112,1,2)), "No", IF(J112&lt;-1*VALUE(MID(K112,1,2)), "No", "Yes"))))</f>
        <v>Yes</v>
      </c>
    </row>
    <row r="113" spans="1:12" x14ac:dyDescent="0.25">
      <c r="A113" s="44" t="s">
        <v>461</v>
      </c>
      <c r="B113" s="43" t="s">
        <v>296</v>
      </c>
      <c r="C113" s="8">
        <v>100</v>
      </c>
      <c r="D113" s="11" t="str">
        <f t="shared" ref="D113:D115" si="40">IF(OR($B113="N/A",$C113="N/A"),"N/A",IF(C113&gt;98,"Yes","No"))</f>
        <v>Yes</v>
      </c>
      <c r="E113" s="8">
        <v>99.919034300000007</v>
      </c>
      <c r="F113" s="11" t="str">
        <f t="shared" ref="F113:F115" si="41">IF(OR($B113="N/A",$E113="N/A"),"N/A",IF(E113&gt;98,"Yes","No"))</f>
        <v>Yes</v>
      </c>
      <c r="G113" s="8">
        <v>99.520485156000007</v>
      </c>
      <c r="H113" s="11" t="str">
        <f t="shared" si="39"/>
        <v>Yes</v>
      </c>
      <c r="I113" s="12">
        <v>-8.1000000000000003E-2</v>
      </c>
      <c r="J113" s="12">
        <v>-0.39900000000000002</v>
      </c>
      <c r="K113" s="43" t="s">
        <v>739</v>
      </c>
      <c r="L113" s="9" t="str">
        <f t="shared" ref="L113:L115" si="42">IF(J113="Div by 0", "N/A", IF(OR(J113="N/A",K113="N/A"),"N/A", IF(J113&gt;VALUE(MID(K113,1,2)), "No", IF(J113&lt;-1*VALUE(MID(K113,1,2)), "No", "Yes"))))</f>
        <v>Yes</v>
      </c>
    </row>
    <row r="114" spans="1:12" x14ac:dyDescent="0.25">
      <c r="A114" s="44" t="s">
        <v>462</v>
      </c>
      <c r="B114" s="43" t="s">
        <v>296</v>
      </c>
      <c r="C114" s="8">
        <v>97.815907456999994</v>
      </c>
      <c r="D114" s="11" t="str">
        <f t="shared" si="40"/>
        <v>No</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v>76.283573359000002</v>
      </c>
      <c r="D115" s="11" t="str">
        <f t="shared" si="40"/>
        <v>No</v>
      </c>
      <c r="E115" s="8">
        <v>75.291996620999996</v>
      </c>
      <c r="F115" s="11" t="str">
        <f t="shared" si="41"/>
        <v>No</v>
      </c>
      <c r="G115" s="8">
        <v>75.755098898</v>
      </c>
      <c r="H115" s="11" t="str">
        <f t="shared" si="39"/>
        <v>No</v>
      </c>
      <c r="I115" s="12">
        <v>-1.3</v>
      </c>
      <c r="J115" s="12">
        <v>0.61509999999999998</v>
      </c>
      <c r="K115" s="43" t="s">
        <v>739</v>
      </c>
      <c r="L115" s="9" t="str">
        <f t="shared" si="42"/>
        <v>Yes</v>
      </c>
    </row>
    <row r="116" spans="1:12" x14ac:dyDescent="0.25">
      <c r="A116" s="3" t="s">
        <v>464</v>
      </c>
      <c r="B116" s="43" t="s">
        <v>213</v>
      </c>
      <c r="C116" s="1">
        <v>702215</v>
      </c>
      <c r="D116" s="11" t="str">
        <f>IF($B116="N/A","N/A",IF(C116&gt;10,"No",IF(C116&lt;-10,"No","Yes")))</f>
        <v>N/A</v>
      </c>
      <c r="E116" s="1">
        <v>13586</v>
      </c>
      <c r="F116" s="11" t="str">
        <f>IF($B116="N/A","N/A",IF(E116&gt;10,"No",IF(E116&lt;-10,"No","Yes")))</f>
        <v>N/A</v>
      </c>
      <c r="G116" s="1">
        <v>14181</v>
      </c>
      <c r="H116" s="11" t="str">
        <f>IF($B116="N/A","N/A",IF(G116&gt;10,"No",IF(G116&lt;-10,"No","Yes")))</f>
        <v>N/A</v>
      </c>
      <c r="I116" s="12">
        <v>-98.1</v>
      </c>
      <c r="J116" s="12">
        <v>4.38</v>
      </c>
      <c r="K116" s="43" t="s">
        <v>739</v>
      </c>
      <c r="L116" s="9" t="str">
        <f>IF(J116="Div by 0", "N/A", IF(OR(J116="N/A",K116="N/A"),"N/A", IF(J116&gt;VALUE(MID(K116,1,2)), "No", IF(J116&lt;-1*VALUE(MID(K116,1,2)), "No", "Yes"))))</f>
        <v>Yes</v>
      </c>
    </row>
    <row r="117" spans="1:12" x14ac:dyDescent="0.25">
      <c r="A117" s="3" t="s">
        <v>211</v>
      </c>
      <c r="B117" s="43" t="s">
        <v>213</v>
      </c>
      <c r="C117" s="8">
        <v>7.6858227180999998</v>
      </c>
      <c r="D117" s="11" t="str">
        <f>IF($B117="N/A","N/A",IF(C117&gt;10,"No",IF(C117&lt;-10,"No","Yes")))</f>
        <v>N/A</v>
      </c>
      <c r="E117" s="8">
        <v>0</v>
      </c>
      <c r="F117" s="11" t="str">
        <f>IF($B117="N/A","N/A",IF(E117&gt;10,"No",IF(E117&lt;-10,"No","Yes")))</f>
        <v>N/A</v>
      </c>
      <c r="G117" s="8">
        <v>0</v>
      </c>
      <c r="H117" s="11" t="str">
        <f>IF($B117="N/A","N/A",IF(G117&gt;10,"No",IF(G117&lt;-10,"No","Yes")))</f>
        <v>N/A</v>
      </c>
      <c r="I117" s="12">
        <v>-100</v>
      </c>
      <c r="J117" s="12" t="s">
        <v>1746</v>
      </c>
      <c r="K117" s="43" t="s">
        <v>739</v>
      </c>
      <c r="L117" s="9" t="str">
        <f>IF(J117="Div by 0", "N/A", IF(OR(J117="N/A",K117="N/A"),"N/A", IF(J117&gt;VALUE(MID(K117,1,2)), "No", IF(J117&lt;-1*VALUE(MID(K117,1,2)), "No", "Yes"))))</f>
        <v>N/A</v>
      </c>
    </row>
    <row r="118" spans="1:12" x14ac:dyDescent="0.25">
      <c r="A118" s="4" t="s">
        <v>1627</v>
      </c>
      <c r="B118" s="43" t="s">
        <v>213</v>
      </c>
      <c r="C118" s="14">
        <v>475907400</v>
      </c>
      <c r="D118" s="11" t="str">
        <f>IF($B118="N/A","N/A",IF(C118&gt;10,"No",IF(C118&lt;-10,"No","Yes")))</f>
        <v>N/A</v>
      </c>
      <c r="E118" s="14">
        <v>0</v>
      </c>
      <c r="F118" s="11" t="str">
        <f>IF($B118="N/A","N/A",IF(E118&gt;10,"No",IF(E118&lt;-10,"No","Yes")))</f>
        <v>N/A</v>
      </c>
      <c r="G118" s="14">
        <v>0</v>
      </c>
      <c r="H118" s="11" t="str">
        <f>IF($B118="N/A","N/A",IF(G118&gt;10,"No",IF(G118&lt;-10,"No","Yes")))</f>
        <v>N/A</v>
      </c>
      <c r="I118" s="12">
        <v>-100</v>
      </c>
      <c r="J118" s="12" t="s">
        <v>1746</v>
      </c>
      <c r="K118" s="43" t="s">
        <v>739</v>
      </c>
      <c r="L118" s="9" t="str">
        <f>IF(J118="Div by 0", "N/A", IF(K118="N/A","N/A", IF(J118&gt;VALUE(MID(K118,1,2)), "No", IF(J118&lt;-1*VALUE(MID(K118,1,2)), "No", "Yes"))))</f>
        <v>N/A</v>
      </c>
    </row>
    <row r="119" spans="1:12" x14ac:dyDescent="0.25">
      <c r="A119" s="4" t="s">
        <v>1628</v>
      </c>
      <c r="B119" s="43" t="s">
        <v>213</v>
      </c>
      <c r="C119" s="14">
        <v>2476918577</v>
      </c>
      <c r="D119" s="11" t="str">
        <f>IF($B119="N/A","N/A",IF(C119&gt;10,"No",IF(C119&lt;-10,"No","Yes")))</f>
        <v>N/A</v>
      </c>
      <c r="E119" s="14">
        <v>0</v>
      </c>
      <c r="F119" s="11" t="str">
        <f>IF($B119="N/A","N/A",IF(E119&gt;10,"No",IF(E119&lt;-10,"No","Yes")))</f>
        <v>N/A</v>
      </c>
      <c r="G119" s="14">
        <v>0</v>
      </c>
      <c r="H119" s="11" t="str">
        <f>IF($B119="N/A","N/A",IF(G119&gt;10,"No",IF(G119&lt;-10,"No","Yes")))</f>
        <v>N/A</v>
      </c>
      <c r="I119" s="12">
        <v>-100</v>
      </c>
      <c r="J119" s="12" t="s">
        <v>1746</v>
      </c>
      <c r="K119" s="43" t="s">
        <v>739</v>
      </c>
      <c r="L119" s="9" t="str">
        <f>IF(J119="Div by 0", "N/A", IF(K119="N/A","N/A", IF(J119&gt;VALUE(MID(K119,1,2)), "No", IF(J119&lt;-1*VALUE(MID(K119,1,2)), "No", "Yes"))))</f>
        <v>N/A</v>
      </c>
    </row>
    <row r="120" spans="1:12" x14ac:dyDescent="0.25">
      <c r="A120" s="4" t="s">
        <v>1629</v>
      </c>
      <c r="B120" s="43" t="s">
        <v>213</v>
      </c>
      <c r="C120" s="1">
        <v>692207</v>
      </c>
      <c r="D120" s="11" t="str">
        <f>IF($B120="N/A","N/A",IF(C120&gt;10,"No",IF(C120&lt;-10,"No","Yes")))</f>
        <v>N/A</v>
      </c>
      <c r="E120" s="1">
        <v>0</v>
      </c>
      <c r="F120" s="11" t="str">
        <f>IF($B120="N/A","N/A",IF(E120&gt;10,"No",IF(E120&lt;-10,"No","Yes")))</f>
        <v>N/A</v>
      </c>
      <c r="G120" s="1">
        <v>0</v>
      </c>
      <c r="H120" s="11" t="str">
        <f>IF($B120="N/A","N/A",IF(G120&gt;10,"No",IF(G120&lt;-10,"No","Yes")))</f>
        <v>N/A</v>
      </c>
      <c r="I120" s="12">
        <v>-100</v>
      </c>
      <c r="J120" s="12" t="s">
        <v>1746</v>
      </c>
      <c r="K120" s="43" t="s">
        <v>739</v>
      </c>
      <c r="L120" s="9" t="str">
        <f>IF(J120="Div by 0", "N/A", IF(K120="N/A","N/A", IF(J120&gt;VALUE(MID(K120,1,2)), "No", IF(J120&lt;-1*VALUE(MID(K120,1,2)), "No", "Yes"))))</f>
        <v>N/A</v>
      </c>
    </row>
    <row r="121" spans="1:12" x14ac:dyDescent="0.25">
      <c r="A121" s="4" t="s">
        <v>1630</v>
      </c>
      <c r="B121" s="5" t="s">
        <v>213</v>
      </c>
      <c r="C121" s="1">
        <v>3812</v>
      </c>
      <c r="D121" s="9" t="str">
        <f t="shared" ref="D121:H134" si="43">IF($B121="N/A","N/A",IF(C121&lt;0,"No","Yes"))</f>
        <v>N/A</v>
      </c>
      <c r="E121" s="1">
        <v>0</v>
      </c>
      <c r="F121" s="9" t="str">
        <f t="shared" si="43"/>
        <v>N/A</v>
      </c>
      <c r="G121" s="1">
        <v>0</v>
      </c>
      <c r="H121" s="9" t="str">
        <f t="shared" si="43"/>
        <v>N/A</v>
      </c>
      <c r="I121" s="12">
        <v>-100</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129890</v>
      </c>
      <c r="D122" s="9" t="str">
        <f t="shared" si="43"/>
        <v>N/A</v>
      </c>
      <c r="E122" s="1">
        <v>0</v>
      </c>
      <c r="F122" s="9" t="str">
        <f t="shared" si="43"/>
        <v>N/A</v>
      </c>
      <c r="G122" s="1">
        <v>0</v>
      </c>
      <c r="H122" s="9" t="str">
        <f t="shared" si="43"/>
        <v>N/A</v>
      </c>
      <c r="I122" s="12">
        <v>-100</v>
      </c>
      <c r="J122" s="12" t="s">
        <v>1746</v>
      </c>
      <c r="K122" s="5" t="s">
        <v>739</v>
      </c>
      <c r="L122" s="9" t="str">
        <f t="shared" si="44"/>
        <v>N/A</v>
      </c>
    </row>
    <row r="123" spans="1:12" x14ac:dyDescent="0.25">
      <c r="A123" s="4" t="s">
        <v>1632</v>
      </c>
      <c r="B123" s="5" t="s">
        <v>213</v>
      </c>
      <c r="C123" s="1">
        <v>492135</v>
      </c>
      <c r="D123" s="9" t="str">
        <f t="shared" si="43"/>
        <v>N/A</v>
      </c>
      <c r="E123" s="1">
        <v>0</v>
      </c>
      <c r="F123" s="9" t="str">
        <f t="shared" si="43"/>
        <v>N/A</v>
      </c>
      <c r="G123" s="1">
        <v>0</v>
      </c>
      <c r="H123" s="9" t="str">
        <f t="shared" si="43"/>
        <v>N/A</v>
      </c>
      <c r="I123" s="12">
        <v>-100</v>
      </c>
      <c r="J123" s="12" t="s">
        <v>1746</v>
      </c>
      <c r="K123" s="5" t="s">
        <v>739</v>
      </c>
      <c r="L123" s="9" t="str">
        <f t="shared" si="44"/>
        <v>N/A</v>
      </c>
    </row>
    <row r="124" spans="1:12" x14ac:dyDescent="0.25">
      <c r="A124" s="4" t="s">
        <v>1633</v>
      </c>
      <c r="B124" s="5" t="s">
        <v>213</v>
      </c>
      <c r="C124" s="1">
        <v>66370</v>
      </c>
      <c r="D124" s="9" t="str">
        <f t="shared" si="43"/>
        <v>N/A</v>
      </c>
      <c r="E124" s="1">
        <v>0</v>
      </c>
      <c r="F124" s="9" t="str">
        <f t="shared" si="43"/>
        <v>N/A</v>
      </c>
      <c r="G124" s="1">
        <v>0</v>
      </c>
      <c r="H124" s="9" t="str">
        <f t="shared" si="43"/>
        <v>N/A</v>
      </c>
      <c r="I124" s="12">
        <v>-100</v>
      </c>
      <c r="J124" s="12" t="s">
        <v>1746</v>
      </c>
      <c r="K124" s="5" t="s">
        <v>739</v>
      </c>
      <c r="L124" s="9" t="str">
        <f t="shared" si="44"/>
        <v>N/A</v>
      </c>
    </row>
    <row r="125" spans="1:12" x14ac:dyDescent="0.25">
      <c r="A125" s="2" t="s">
        <v>1634</v>
      </c>
      <c r="B125" s="5" t="s">
        <v>213</v>
      </c>
      <c r="C125" s="13">
        <v>83.286047742999997</v>
      </c>
      <c r="D125" s="9" t="str">
        <f t="shared" si="43"/>
        <v>N/A</v>
      </c>
      <c r="E125" s="13">
        <v>0</v>
      </c>
      <c r="F125" s="9" t="str">
        <f t="shared" si="43"/>
        <v>N/A</v>
      </c>
      <c r="G125" s="13">
        <v>0</v>
      </c>
      <c r="H125" s="9" t="str">
        <f t="shared" si="43"/>
        <v>N/A</v>
      </c>
      <c r="I125" s="12">
        <v>-100</v>
      </c>
      <c r="J125" s="12" t="s">
        <v>1746</v>
      </c>
      <c r="K125" s="43" t="s">
        <v>739</v>
      </c>
      <c r="L125" s="9" t="str">
        <f>IF(J125="Div by 0", "N/A", IF(OR(J125="N/A",K125="N/A"),"N/A", IF(J125&gt;VALUE(MID(K125,1,2)), "No", IF(J125&lt;-1*VALUE(MID(K125,1,2)), "No", "Yes"))))</f>
        <v>N/A</v>
      </c>
    </row>
    <row r="126" spans="1:12" ht="25" x14ac:dyDescent="0.25">
      <c r="A126" s="2" t="s">
        <v>1635</v>
      </c>
      <c r="B126" s="5" t="s">
        <v>213</v>
      </c>
      <c r="C126" s="13">
        <v>12.032068683</v>
      </c>
      <c r="D126" s="9" t="str">
        <f t="shared" si="43"/>
        <v>N/A</v>
      </c>
      <c r="E126" s="13">
        <v>0</v>
      </c>
      <c r="F126" s="9" t="str">
        <f t="shared" si="43"/>
        <v>N/A</v>
      </c>
      <c r="G126" s="13">
        <v>0</v>
      </c>
      <c r="H126" s="9" t="str">
        <f t="shared" si="43"/>
        <v>N/A</v>
      </c>
      <c r="I126" s="12">
        <v>-100</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67.087783814999995</v>
      </c>
      <c r="D127" s="9" t="str">
        <f t="shared" si="43"/>
        <v>N/A</v>
      </c>
      <c r="E127" s="13">
        <v>0</v>
      </c>
      <c r="F127" s="9" t="str">
        <f t="shared" si="43"/>
        <v>N/A</v>
      </c>
      <c r="G127" s="13">
        <v>0</v>
      </c>
      <c r="H127" s="9" t="str">
        <f t="shared" si="43"/>
        <v>N/A</v>
      </c>
      <c r="I127" s="12">
        <v>-100</v>
      </c>
      <c r="J127" s="12" t="s">
        <v>1746</v>
      </c>
      <c r="K127" s="5" t="s">
        <v>739</v>
      </c>
      <c r="L127" s="9" t="str">
        <f t="shared" si="45"/>
        <v>N/A</v>
      </c>
    </row>
    <row r="128" spans="1:12" ht="25" x14ac:dyDescent="0.25">
      <c r="A128" s="2" t="s">
        <v>1637</v>
      </c>
      <c r="B128" s="5" t="s">
        <v>213</v>
      </c>
      <c r="C128" s="13">
        <v>94.164907936999995</v>
      </c>
      <c r="D128" s="9" t="str">
        <f t="shared" si="43"/>
        <v>N/A</v>
      </c>
      <c r="E128" s="13">
        <v>0</v>
      </c>
      <c r="F128" s="9" t="str">
        <f t="shared" si="43"/>
        <v>N/A</v>
      </c>
      <c r="G128" s="13">
        <v>0</v>
      </c>
      <c r="H128" s="9" t="str">
        <f t="shared" si="43"/>
        <v>N/A</v>
      </c>
      <c r="I128" s="12">
        <v>-100</v>
      </c>
      <c r="J128" s="12" t="s">
        <v>1746</v>
      </c>
      <c r="K128" s="5" t="s">
        <v>739</v>
      </c>
      <c r="L128" s="9" t="str">
        <f t="shared" si="45"/>
        <v>N/A</v>
      </c>
    </row>
    <row r="129" spans="1:12" ht="25" x14ac:dyDescent="0.25">
      <c r="A129" s="2" t="s">
        <v>1638</v>
      </c>
      <c r="B129" s="5" t="s">
        <v>213</v>
      </c>
      <c r="C129" s="13">
        <v>79.776428871999997</v>
      </c>
      <c r="D129" s="9" t="str">
        <f t="shared" si="43"/>
        <v>N/A</v>
      </c>
      <c r="E129" s="13">
        <v>0</v>
      </c>
      <c r="F129" s="9" t="str">
        <f t="shared" si="43"/>
        <v>N/A</v>
      </c>
      <c r="G129" s="13">
        <v>0</v>
      </c>
      <c r="H129" s="9" t="str">
        <f t="shared" si="43"/>
        <v>N/A</v>
      </c>
      <c r="I129" s="12">
        <v>-100</v>
      </c>
      <c r="J129" s="12" t="s">
        <v>1746</v>
      </c>
      <c r="K129" s="5" t="s">
        <v>739</v>
      </c>
      <c r="L129" s="9" t="str">
        <f t="shared" si="45"/>
        <v>N/A</v>
      </c>
    </row>
    <row r="130" spans="1:12" ht="25" x14ac:dyDescent="0.25">
      <c r="A130" s="2" t="s">
        <v>1639</v>
      </c>
      <c r="B130" s="5" t="s">
        <v>213</v>
      </c>
      <c r="C130" s="13">
        <v>7.7926111697999998</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v>5.0629590766000003</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v>13.857879744</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v>3.7420626453999999</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v>26.114208226999999</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v>0</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v>7.8165924354999996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75027</v>
      </c>
      <c r="D143" s="11" t="str">
        <f>IF($B143="N/A","N/A",IF(C143&gt;10,"No",IF(C143&lt;-10,"No","Yes")))</f>
        <v>N/A</v>
      </c>
      <c r="E143" s="14">
        <v>12775032</v>
      </c>
      <c r="F143" s="11" t="str">
        <f>IF($B143="N/A","N/A",IF(E143&gt;10,"No",IF(E143&lt;-10,"No","Yes")))</f>
        <v>N/A</v>
      </c>
      <c r="G143" s="14">
        <v>11597039</v>
      </c>
      <c r="H143" s="11" t="str">
        <f>IF($B143="N/A","N/A",IF(G143&gt;10,"No",IF(G143&lt;-10,"No","Yes")))</f>
        <v>N/A</v>
      </c>
      <c r="I143" s="12">
        <v>16927</v>
      </c>
      <c r="J143" s="12">
        <v>-9.2200000000000006</v>
      </c>
      <c r="K143" s="43" t="s">
        <v>739</v>
      </c>
      <c r="L143" s="9" t="str">
        <f>IF(J143="Div by 0", "N/A", IF(K143="N/A","N/A", IF(J143&gt;VALUE(MID(K143,1,2)), "No", IF(J143&lt;-1*VALUE(MID(K143,1,2)), "No", "Yes"))))</f>
        <v>Yes</v>
      </c>
    </row>
    <row r="144" spans="1:12" x14ac:dyDescent="0.25">
      <c r="A144" s="3" t="s">
        <v>737</v>
      </c>
      <c r="B144" s="35" t="s">
        <v>213</v>
      </c>
      <c r="C144" s="1">
        <v>5446</v>
      </c>
      <c r="D144" s="11" t="str">
        <f>IF($B144="N/A","N/A",IF(C144&gt;10,"No",IF(C144&lt;-10,"No","Yes")))</f>
        <v>N/A</v>
      </c>
      <c r="E144" s="1">
        <v>669730</v>
      </c>
      <c r="F144" s="11" t="str">
        <f>IF($B144="N/A","N/A",IF(E144&gt;10,"No",IF(E144&lt;-10,"No","Yes")))</f>
        <v>N/A</v>
      </c>
      <c r="G144" s="1">
        <v>675110</v>
      </c>
      <c r="H144" s="11" t="str">
        <f>IF($B144="N/A","N/A",IF(G144&gt;10,"No",IF(G144&lt;-10,"No","Yes")))</f>
        <v>N/A</v>
      </c>
      <c r="I144" s="12">
        <v>12198</v>
      </c>
      <c r="J144" s="12">
        <v>0.80330000000000001</v>
      </c>
      <c r="K144" s="43" t="s">
        <v>739</v>
      </c>
      <c r="L144" s="9" t="str">
        <f>IF(J144="Div by 0", "N/A", IF(K144="N/A","N/A", IF(J144&gt;VALUE(MID(K144,1,2)), "No", IF(J144&lt;-1*VALUE(MID(K144,1,2)), "No", "Yes"))))</f>
        <v>Yes</v>
      </c>
    </row>
    <row r="145" spans="1:12" x14ac:dyDescent="0.25">
      <c r="A145" s="2" t="s">
        <v>507</v>
      </c>
      <c r="B145" s="5" t="s">
        <v>213</v>
      </c>
      <c r="C145" s="13">
        <v>0.65526037150000005</v>
      </c>
      <c r="D145" s="9" t="str">
        <f t="shared" ref="D145:D149" si="52">IF($B145="N/A","N/A",IF(C145&lt;0,"No","Yes"))</f>
        <v>N/A</v>
      </c>
      <c r="E145" s="13">
        <v>77.333616618999997</v>
      </c>
      <c r="F145" s="9" t="str">
        <f t="shared" ref="F145:F149" si="53">IF($B145="N/A","N/A",IF(E145&lt;0,"No","Yes"))</f>
        <v>N/A</v>
      </c>
      <c r="G145" s="13">
        <v>76.495556049000001</v>
      </c>
      <c r="H145" s="9" t="str">
        <f t="shared" ref="H145:H149" si="54">IF($B145="N/A","N/A",IF(G145&lt;0,"No","Yes"))</f>
        <v>N/A</v>
      </c>
      <c r="I145" s="12">
        <v>11702</v>
      </c>
      <c r="J145" s="12">
        <v>-1.08</v>
      </c>
      <c r="K145" s="43" t="s">
        <v>739</v>
      </c>
      <c r="L145" s="9" t="str">
        <f>IF(J145="Div by 0", "N/A", IF(OR(J145="N/A",K145="N/A"),"N/A", IF(J145&gt;VALUE(MID(K145,1,2)), "No", IF(J145&lt;-1*VALUE(MID(K145,1,2)), "No", "Yes"))))</f>
        <v>Yes</v>
      </c>
    </row>
    <row r="146" spans="1:12" x14ac:dyDescent="0.25">
      <c r="A146" s="2" t="s">
        <v>508</v>
      </c>
      <c r="B146" s="5" t="s">
        <v>213</v>
      </c>
      <c r="C146" s="13">
        <v>0</v>
      </c>
      <c r="D146" s="9" t="str">
        <f t="shared" si="52"/>
        <v>N/A</v>
      </c>
      <c r="E146" s="13">
        <v>0.60278593290000004</v>
      </c>
      <c r="F146" s="9" t="str">
        <f t="shared" si="53"/>
        <v>N/A</v>
      </c>
      <c r="G146" s="13">
        <v>0.3888590307</v>
      </c>
      <c r="H146" s="9" t="str">
        <f t="shared" si="54"/>
        <v>N/A</v>
      </c>
      <c r="I146" s="12" t="s">
        <v>1746</v>
      </c>
      <c r="J146" s="12">
        <v>-35.5</v>
      </c>
      <c r="K146" s="5" t="s">
        <v>739</v>
      </c>
      <c r="L146" s="9" t="str">
        <f t="shared" ref="L146:L149" si="55">IF(J146="Div by 0", "N/A", IF(OR(J146="N/A",K146="N/A"),"N/A", IF(J146&gt;VALUE(MID(K146,1,2)), "No", IF(J146&lt;-1*VALUE(MID(K146,1,2)), "No", "Yes"))))</f>
        <v>No</v>
      </c>
    </row>
    <row r="147" spans="1:12" x14ac:dyDescent="0.25">
      <c r="A147" s="2" t="s">
        <v>509</v>
      </c>
      <c r="B147" s="5" t="s">
        <v>213</v>
      </c>
      <c r="C147" s="13">
        <v>0.2303576225</v>
      </c>
      <c r="D147" s="9" t="str">
        <f t="shared" si="52"/>
        <v>N/A</v>
      </c>
      <c r="E147" s="13">
        <v>60.163730833000002</v>
      </c>
      <c r="F147" s="9" t="str">
        <f t="shared" si="53"/>
        <v>N/A</v>
      </c>
      <c r="G147" s="13">
        <v>59.631414431000003</v>
      </c>
      <c r="H147" s="9" t="str">
        <f t="shared" si="54"/>
        <v>N/A</v>
      </c>
      <c r="I147" s="12">
        <v>26018</v>
      </c>
      <c r="J147" s="12">
        <v>-0.88500000000000001</v>
      </c>
      <c r="K147" s="5" t="s">
        <v>739</v>
      </c>
      <c r="L147" s="9" t="str">
        <f t="shared" si="55"/>
        <v>Yes</v>
      </c>
    </row>
    <row r="148" spans="1:12" x14ac:dyDescent="0.25">
      <c r="A148" s="2" t="s">
        <v>510</v>
      </c>
      <c r="B148" s="5" t="s">
        <v>213</v>
      </c>
      <c r="C148" s="13">
        <v>0.80152153240000001</v>
      </c>
      <c r="D148" s="9" t="str">
        <f t="shared" si="52"/>
        <v>N/A</v>
      </c>
      <c r="E148" s="13">
        <v>92.912052971999998</v>
      </c>
      <c r="F148" s="9" t="str">
        <f t="shared" si="53"/>
        <v>N/A</v>
      </c>
      <c r="G148" s="13">
        <v>91.602198173000005</v>
      </c>
      <c r="H148" s="9" t="str">
        <f t="shared" si="54"/>
        <v>N/A</v>
      </c>
      <c r="I148" s="12">
        <v>11492</v>
      </c>
      <c r="J148" s="12">
        <v>-1.41</v>
      </c>
      <c r="K148" s="5" t="s">
        <v>739</v>
      </c>
      <c r="L148" s="9" t="str">
        <f t="shared" si="55"/>
        <v>Yes</v>
      </c>
    </row>
    <row r="149" spans="1:12" x14ac:dyDescent="0.25">
      <c r="A149" s="2" t="s">
        <v>511</v>
      </c>
      <c r="B149" s="5" t="s">
        <v>213</v>
      </c>
      <c r="C149" s="13">
        <v>0.97481819820000004</v>
      </c>
      <c r="D149" s="9" t="str">
        <f t="shared" si="52"/>
        <v>N/A</v>
      </c>
      <c r="E149" s="13">
        <v>46.556332820999998</v>
      </c>
      <c r="F149" s="9" t="str">
        <f t="shared" si="53"/>
        <v>N/A</v>
      </c>
      <c r="G149" s="13">
        <v>45.459395645999997</v>
      </c>
      <c r="H149" s="9" t="str">
        <f t="shared" si="54"/>
        <v>N/A</v>
      </c>
      <c r="I149" s="12">
        <v>4676</v>
      </c>
      <c r="J149" s="12">
        <v>-2.36</v>
      </c>
      <c r="K149" s="5" t="s">
        <v>739</v>
      </c>
      <c r="L149" s="9" t="str">
        <f t="shared" si="55"/>
        <v>Yes</v>
      </c>
    </row>
    <row r="150" spans="1:12" x14ac:dyDescent="0.25">
      <c r="A150" s="4" t="s">
        <v>738</v>
      </c>
      <c r="B150" s="43" t="s">
        <v>213</v>
      </c>
      <c r="C150" s="1">
        <v>10008</v>
      </c>
      <c r="D150" s="11" t="str">
        <f t="shared" ref="D150:D172" si="56">IF($B150="N/A","N/A",IF(C150&gt;10,"No",IF(C150&lt;-10,"No","Yes")))</f>
        <v>N/A</v>
      </c>
      <c r="E150" s="1">
        <v>13586</v>
      </c>
      <c r="F150" s="11" t="str">
        <f t="shared" ref="F150:F172" si="57">IF($B150="N/A","N/A",IF(E150&gt;10,"No",IF(E150&lt;-10,"No","Yes")))</f>
        <v>N/A</v>
      </c>
      <c r="G150" s="1">
        <v>14181</v>
      </c>
      <c r="H150" s="11" t="str">
        <f t="shared" ref="H150:H172" si="58">IF($B150="N/A","N/A",IF(G150&gt;10,"No",IF(G150&lt;-10,"No","Yes")))</f>
        <v>N/A</v>
      </c>
      <c r="I150" s="12">
        <v>35.75</v>
      </c>
      <c r="J150" s="12">
        <v>4.38</v>
      </c>
      <c r="K150" s="43" t="s">
        <v>739</v>
      </c>
      <c r="L150" s="9" t="str">
        <f t="shared" ref="L150:L172" si="59">IF(J150="Div by 0", "N/A", IF(K150="N/A","N/A", IF(J150&gt;VALUE(MID(K150,1,2)), "No", IF(J150&lt;-1*VALUE(MID(K150,1,2)), "No", "Yes"))))</f>
        <v>Yes</v>
      </c>
    </row>
    <row r="151" spans="1:12" x14ac:dyDescent="0.25">
      <c r="A151" s="4" t="s">
        <v>534</v>
      </c>
      <c r="B151" s="43" t="s">
        <v>213</v>
      </c>
      <c r="C151" s="1">
        <v>2741</v>
      </c>
      <c r="D151" s="11" t="str">
        <f t="shared" si="56"/>
        <v>N/A</v>
      </c>
      <c r="E151" s="1">
        <v>3757</v>
      </c>
      <c r="F151" s="11" t="str">
        <f t="shared" si="57"/>
        <v>N/A</v>
      </c>
      <c r="G151" s="1">
        <v>3750</v>
      </c>
      <c r="H151" s="11" t="str">
        <f t="shared" si="58"/>
        <v>N/A</v>
      </c>
      <c r="I151" s="12">
        <v>37.07</v>
      </c>
      <c r="J151" s="12">
        <v>-0.186</v>
      </c>
      <c r="K151" s="43" t="s">
        <v>739</v>
      </c>
      <c r="L151" s="9" t="str">
        <f t="shared" si="59"/>
        <v>Yes</v>
      </c>
    </row>
    <row r="152" spans="1:12" x14ac:dyDescent="0.25">
      <c r="A152" s="4" t="s">
        <v>535</v>
      </c>
      <c r="B152" s="43" t="s">
        <v>213</v>
      </c>
      <c r="C152" s="1">
        <v>7248</v>
      </c>
      <c r="D152" s="11" t="str">
        <f t="shared" si="56"/>
        <v>N/A</v>
      </c>
      <c r="E152" s="1">
        <v>9808</v>
      </c>
      <c r="F152" s="11" t="str">
        <f t="shared" si="57"/>
        <v>N/A</v>
      </c>
      <c r="G152" s="1">
        <v>10415</v>
      </c>
      <c r="H152" s="11" t="str">
        <f t="shared" si="58"/>
        <v>N/A</v>
      </c>
      <c r="I152" s="12">
        <v>35.32</v>
      </c>
      <c r="J152" s="12">
        <v>6.1890000000000001</v>
      </c>
      <c r="K152" s="43" t="s">
        <v>739</v>
      </c>
      <c r="L152" s="9" t="str">
        <f t="shared" si="59"/>
        <v>Yes</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19</v>
      </c>
      <c r="D154" s="11" t="str">
        <f t="shared" si="56"/>
        <v>N/A</v>
      </c>
      <c r="E154" s="1">
        <v>21</v>
      </c>
      <c r="F154" s="11" t="str">
        <f t="shared" si="57"/>
        <v>N/A</v>
      </c>
      <c r="G154" s="1">
        <v>16</v>
      </c>
      <c r="H154" s="11" t="str">
        <f t="shared" si="58"/>
        <v>N/A</v>
      </c>
      <c r="I154" s="12">
        <v>10.53</v>
      </c>
      <c r="J154" s="12">
        <v>-23.8</v>
      </c>
      <c r="K154" s="43" t="s">
        <v>739</v>
      </c>
      <c r="L154" s="9" t="str">
        <f t="shared" si="59"/>
        <v>Yes</v>
      </c>
    </row>
    <row r="155" spans="1:12" x14ac:dyDescent="0.25">
      <c r="A155" s="2" t="s">
        <v>538</v>
      </c>
      <c r="B155" s="5" t="s">
        <v>213</v>
      </c>
      <c r="C155" s="13">
        <v>1.2041582443000001</v>
      </c>
      <c r="D155" s="9" t="str">
        <f t="shared" ref="D155:D159" si="60">IF($B155="N/A","N/A",IF(C155&lt;0,"No","Yes"))</f>
        <v>N/A</v>
      </c>
      <c r="E155" s="13">
        <v>1.5687732599999999</v>
      </c>
      <c r="F155" s="9" t="str">
        <f t="shared" ref="F155:F159" si="61">IF($B155="N/A","N/A",IF(E155&lt;0,"No","Yes"))</f>
        <v>N/A</v>
      </c>
      <c r="G155" s="13">
        <v>1.6068247845999999</v>
      </c>
      <c r="H155" s="9" t="str">
        <f t="shared" ref="H155:H159" si="62">IF($B155="N/A","N/A",IF(G155&lt;0,"No","Yes"))</f>
        <v>N/A</v>
      </c>
      <c r="I155" s="12">
        <v>30.28</v>
      </c>
      <c r="J155" s="12">
        <v>2.4260000000000002</v>
      </c>
      <c r="K155" s="43" t="s">
        <v>739</v>
      </c>
      <c r="L155" s="9" t="str">
        <f>IF(J155="Div by 0", "N/A", IF(OR(J155="N/A",K155="N/A"),"N/A", IF(J155&gt;VALUE(MID(K155,1,2)), "No", IF(J155&lt;-1*VALUE(MID(K155,1,2)), "No", "Yes"))))</f>
        <v>Yes</v>
      </c>
    </row>
    <row r="156" spans="1:12" x14ac:dyDescent="0.25">
      <c r="A156" s="2" t="s">
        <v>539</v>
      </c>
      <c r="B156" s="5" t="s">
        <v>213</v>
      </c>
      <c r="C156" s="13">
        <v>8.6516002778000001</v>
      </c>
      <c r="D156" s="9" t="str">
        <f t="shared" si="60"/>
        <v>N/A</v>
      </c>
      <c r="E156" s="13">
        <v>11.734024611000001</v>
      </c>
      <c r="F156" s="9" t="str">
        <f t="shared" si="61"/>
        <v>N/A</v>
      </c>
      <c r="G156" s="13">
        <v>11.855458253</v>
      </c>
      <c r="H156" s="9" t="str">
        <f t="shared" si="62"/>
        <v>N/A</v>
      </c>
      <c r="I156" s="12">
        <v>35.630000000000003</v>
      </c>
      <c r="J156" s="12">
        <v>1.0349999999999999</v>
      </c>
      <c r="K156" s="5" t="s">
        <v>739</v>
      </c>
      <c r="L156" s="9" t="str">
        <f t="shared" ref="L156:L159" si="63">IF(J156="Div by 0", "N/A", IF(OR(J156="N/A",K156="N/A"),"N/A", IF(J156&gt;VALUE(MID(K156,1,2)), "No", IF(J156&lt;-1*VALUE(MID(K156,1,2)), "No", "Yes"))))</f>
        <v>Yes</v>
      </c>
    </row>
    <row r="157" spans="1:12" ht="25" x14ac:dyDescent="0.25">
      <c r="A157" s="2" t="s">
        <v>540</v>
      </c>
      <c r="B157" s="5" t="s">
        <v>213</v>
      </c>
      <c r="C157" s="13">
        <v>3.7435696135000001</v>
      </c>
      <c r="D157" s="9" t="str">
        <f t="shared" si="60"/>
        <v>N/A</v>
      </c>
      <c r="E157" s="13">
        <v>4.9717399568999996</v>
      </c>
      <c r="F157" s="9" t="str">
        <f t="shared" si="61"/>
        <v>N/A</v>
      </c>
      <c r="G157" s="13">
        <v>5.2172039993999997</v>
      </c>
      <c r="H157" s="9" t="str">
        <f t="shared" si="62"/>
        <v>N/A</v>
      </c>
      <c r="I157" s="12">
        <v>32.81</v>
      </c>
      <c r="J157" s="12">
        <v>4.9370000000000003</v>
      </c>
      <c r="K157" s="5" t="s">
        <v>739</v>
      </c>
      <c r="L157" s="9" t="str">
        <f t="shared" si="63"/>
        <v>Yes</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2.2837910900000001E-2</v>
      </c>
      <c r="D159" s="9" t="str">
        <f t="shared" si="60"/>
        <v>N/A</v>
      </c>
      <c r="E159" s="13">
        <v>2.38867088E-2</v>
      </c>
      <c r="F159" s="9" t="str">
        <f t="shared" si="61"/>
        <v>N/A</v>
      </c>
      <c r="G159" s="13">
        <v>1.8162417399999999E-2</v>
      </c>
      <c r="H159" s="9" t="str">
        <f t="shared" si="62"/>
        <v>N/A</v>
      </c>
      <c r="I159" s="12">
        <v>4.5919999999999996</v>
      </c>
      <c r="J159" s="12">
        <v>-24</v>
      </c>
      <c r="K159" s="5" t="s">
        <v>739</v>
      </c>
      <c r="L159" s="9" t="str">
        <f t="shared" si="63"/>
        <v>Yes</v>
      </c>
    </row>
    <row r="160" spans="1:12" ht="25" x14ac:dyDescent="0.25">
      <c r="A160" s="4" t="s">
        <v>543</v>
      </c>
      <c r="B160" s="43" t="s">
        <v>213</v>
      </c>
      <c r="C160" s="1">
        <v>8251.93</v>
      </c>
      <c r="D160" s="11" t="str">
        <f t="shared" si="56"/>
        <v>N/A</v>
      </c>
      <c r="E160" s="1">
        <v>11494.19</v>
      </c>
      <c r="F160" s="11" t="str">
        <f t="shared" si="57"/>
        <v>N/A</v>
      </c>
      <c r="G160" s="1">
        <v>12514.07</v>
      </c>
      <c r="H160" s="11" t="str">
        <f t="shared" si="58"/>
        <v>N/A</v>
      </c>
      <c r="I160" s="12">
        <v>39.29</v>
      </c>
      <c r="J160" s="12">
        <v>8.8729999999999993</v>
      </c>
      <c r="K160" s="43" t="s">
        <v>739</v>
      </c>
      <c r="L160" s="9" t="str">
        <f t="shared" si="59"/>
        <v>Yes</v>
      </c>
    </row>
    <row r="161" spans="1:12" x14ac:dyDescent="0.25">
      <c r="A161" s="4" t="s">
        <v>544</v>
      </c>
      <c r="B161" s="43" t="s">
        <v>213</v>
      </c>
      <c r="C161" s="14">
        <v>3445884</v>
      </c>
      <c r="D161" s="11" t="str">
        <f t="shared" si="56"/>
        <v>N/A</v>
      </c>
      <c r="E161" s="14">
        <v>8649928</v>
      </c>
      <c r="F161" s="11" t="str">
        <f t="shared" si="57"/>
        <v>N/A</v>
      </c>
      <c r="G161" s="14">
        <v>9049438</v>
      </c>
      <c r="H161" s="11" t="str">
        <f t="shared" si="58"/>
        <v>N/A</v>
      </c>
      <c r="I161" s="12">
        <v>151</v>
      </c>
      <c r="J161" s="12">
        <v>4.6189999999999998</v>
      </c>
      <c r="K161" s="43" t="s">
        <v>739</v>
      </c>
      <c r="L161" s="9" t="str">
        <f t="shared" si="59"/>
        <v>Yes</v>
      </c>
    </row>
    <row r="162" spans="1:12" x14ac:dyDescent="0.25">
      <c r="A162" s="4" t="s">
        <v>1289</v>
      </c>
      <c r="B162" s="43" t="s">
        <v>213</v>
      </c>
      <c r="C162" s="14">
        <v>344.31294964</v>
      </c>
      <c r="D162" s="11" t="str">
        <f t="shared" si="56"/>
        <v>N/A</v>
      </c>
      <c r="E162" s="14">
        <v>636.67952304000005</v>
      </c>
      <c r="F162" s="11" t="str">
        <f t="shared" si="57"/>
        <v>N/A</v>
      </c>
      <c r="G162" s="14">
        <v>638.13821310000003</v>
      </c>
      <c r="H162" s="11" t="str">
        <f t="shared" si="58"/>
        <v>N/A</v>
      </c>
      <c r="I162" s="12">
        <v>84.91</v>
      </c>
      <c r="J162" s="12">
        <v>0.2291</v>
      </c>
      <c r="K162" s="43" t="s">
        <v>739</v>
      </c>
      <c r="L162" s="9" t="str">
        <f t="shared" si="59"/>
        <v>Yes</v>
      </c>
    </row>
    <row r="163" spans="1:12" ht="25" x14ac:dyDescent="0.25">
      <c r="A163" s="4" t="s">
        <v>1290</v>
      </c>
      <c r="B163" s="43" t="s">
        <v>213</v>
      </c>
      <c r="C163" s="14">
        <v>337.19810288000002</v>
      </c>
      <c r="D163" s="11" t="str">
        <f t="shared" si="56"/>
        <v>N/A</v>
      </c>
      <c r="E163" s="14">
        <v>631.02076124999996</v>
      </c>
      <c r="F163" s="11" t="str">
        <f t="shared" si="57"/>
        <v>N/A</v>
      </c>
      <c r="G163" s="14">
        <v>621.75973333000002</v>
      </c>
      <c r="H163" s="11" t="str">
        <f t="shared" si="58"/>
        <v>N/A</v>
      </c>
      <c r="I163" s="12">
        <v>87.14</v>
      </c>
      <c r="J163" s="12">
        <v>-1.47</v>
      </c>
      <c r="K163" s="43" t="s">
        <v>739</v>
      </c>
      <c r="L163" s="9" t="str">
        <f t="shared" si="59"/>
        <v>Yes</v>
      </c>
    </row>
    <row r="164" spans="1:12" ht="25" x14ac:dyDescent="0.25">
      <c r="A164" s="4" t="s">
        <v>1291</v>
      </c>
      <c r="B164" s="43" t="s">
        <v>213</v>
      </c>
      <c r="C164" s="14">
        <v>347.1058223</v>
      </c>
      <c r="D164" s="11" t="str">
        <f t="shared" si="56"/>
        <v>N/A</v>
      </c>
      <c r="E164" s="14">
        <v>639.45748369</v>
      </c>
      <c r="F164" s="11" t="str">
        <f t="shared" si="57"/>
        <v>N/A</v>
      </c>
      <c r="G164" s="14">
        <v>644.56841095000004</v>
      </c>
      <c r="H164" s="11" t="str">
        <f t="shared" si="58"/>
        <v>N/A</v>
      </c>
      <c r="I164" s="12">
        <v>84.23</v>
      </c>
      <c r="J164" s="12">
        <v>0.79930000000000001</v>
      </c>
      <c r="K164" s="43" t="s">
        <v>739</v>
      </c>
      <c r="L164" s="9" t="str">
        <f t="shared" si="59"/>
        <v>Yes</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v>305.31578947000003</v>
      </c>
      <c r="D166" s="11" t="str">
        <f t="shared" si="56"/>
        <v>N/A</v>
      </c>
      <c r="E166" s="14">
        <v>351.61904762</v>
      </c>
      <c r="F166" s="11" t="str">
        <f t="shared" si="57"/>
        <v>N/A</v>
      </c>
      <c r="G166" s="14">
        <v>291.1875</v>
      </c>
      <c r="H166" s="11" t="str">
        <f t="shared" si="58"/>
        <v>N/A</v>
      </c>
      <c r="I166" s="12">
        <v>15.17</v>
      </c>
      <c r="J166" s="12">
        <v>-17.2</v>
      </c>
      <c r="K166" s="43" t="s">
        <v>739</v>
      </c>
      <c r="L166" s="9" t="str">
        <f t="shared" si="59"/>
        <v>Yes</v>
      </c>
    </row>
    <row r="167" spans="1:12" x14ac:dyDescent="0.25">
      <c r="A167" s="44" t="s">
        <v>545</v>
      </c>
      <c r="B167" s="35" t="s">
        <v>213</v>
      </c>
      <c r="C167" s="45">
        <v>64592831</v>
      </c>
      <c r="D167" s="11" t="str">
        <f t="shared" si="56"/>
        <v>N/A</v>
      </c>
      <c r="E167" s="45">
        <v>81816108</v>
      </c>
      <c r="F167" s="11" t="str">
        <f t="shared" si="57"/>
        <v>N/A</v>
      </c>
      <c r="G167" s="45">
        <v>83702960</v>
      </c>
      <c r="H167" s="11" t="str">
        <f t="shared" si="58"/>
        <v>N/A</v>
      </c>
      <c r="I167" s="12">
        <v>26.66</v>
      </c>
      <c r="J167" s="12">
        <v>2.306</v>
      </c>
      <c r="K167" s="43" t="s">
        <v>739</v>
      </c>
      <c r="L167" s="9" t="str">
        <f t="shared" si="59"/>
        <v>Yes</v>
      </c>
    </row>
    <row r="168" spans="1:12" x14ac:dyDescent="0.25">
      <c r="A168" s="44" t="s">
        <v>1294</v>
      </c>
      <c r="B168" s="35" t="s">
        <v>213</v>
      </c>
      <c r="C168" s="45">
        <v>6454.1198041999996</v>
      </c>
      <c r="D168" s="11" t="str">
        <f t="shared" si="56"/>
        <v>N/A</v>
      </c>
      <c r="E168" s="45">
        <v>6022.0895038999997</v>
      </c>
      <c r="F168" s="11" t="str">
        <f t="shared" si="57"/>
        <v>N/A</v>
      </c>
      <c r="G168" s="45">
        <v>5902.4723221000004</v>
      </c>
      <c r="H168" s="11" t="str">
        <f t="shared" si="58"/>
        <v>N/A</v>
      </c>
      <c r="I168" s="12">
        <v>-6.69</v>
      </c>
      <c r="J168" s="12">
        <v>-1.99</v>
      </c>
      <c r="K168" s="43" t="s">
        <v>739</v>
      </c>
      <c r="L168" s="9" t="str">
        <f t="shared" si="59"/>
        <v>Yes</v>
      </c>
    </row>
    <row r="169" spans="1:12" ht="25" x14ac:dyDescent="0.25">
      <c r="A169" s="44" t="s">
        <v>1295</v>
      </c>
      <c r="B169" s="43" t="s">
        <v>213</v>
      </c>
      <c r="C169" s="14">
        <v>12104.296972</v>
      </c>
      <c r="D169" s="11" t="str">
        <f t="shared" si="56"/>
        <v>N/A</v>
      </c>
      <c r="E169" s="14">
        <v>12487.744742999999</v>
      </c>
      <c r="F169" s="11" t="str">
        <f t="shared" si="57"/>
        <v>N/A</v>
      </c>
      <c r="G169" s="14">
        <v>13368.0088</v>
      </c>
      <c r="H169" s="11" t="str">
        <f t="shared" si="58"/>
        <v>N/A</v>
      </c>
      <c r="I169" s="12">
        <v>3.1680000000000001</v>
      </c>
      <c r="J169" s="12">
        <v>7.0490000000000004</v>
      </c>
      <c r="K169" s="43" t="s">
        <v>739</v>
      </c>
      <c r="L169" s="9" t="str">
        <f t="shared" si="59"/>
        <v>Yes</v>
      </c>
    </row>
    <row r="170" spans="1:12" ht="25" x14ac:dyDescent="0.25">
      <c r="A170" s="44" t="s">
        <v>1296</v>
      </c>
      <c r="B170" s="43" t="s">
        <v>213</v>
      </c>
      <c r="C170" s="14">
        <v>4318.5866446</v>
      </c>
      <c r="D170" s="11" t="str">
        <f t="shared" si="56"/>
        <v>N/A</v>
      </c>
      <c r="E170" s="14">
        <v>3557.1105219999999</v>
      </c>
      <c r="F170" s="11" t="str">
        <f t="shared" si="57"/>
        <v>N/A</v>
      </c>
      <c r="G170" s="14">
        <v>3221.0202592000001</v>
      </c>
      <c r="H170" s="11" t="str">
        <f t="shared" si="58"/>
        <v>N/A</v>
      </c>
      <c r="I170" s="12">
        <v>-17.600000000000001</v>
      </c>
      <c r="J170" s="12">
        <v>-9.4499999999999993</v>
      </c>
      <c r="K170" s="43" t="s">
        <v>739</v>
      </c>
      <c r="L170" s="9" t="str">
        <f t="shared" si="59"/>
        <v>Yes</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v>5991.4210525999997</v>
      </c>
      <c r="D172" s="11" t="str">
        <f t="shared" si="56"/>
        <v>N/A</v>
      </c>
      <c r="E172" s="14">
        <v>548.14285714000005</v>
      </c>
      <c r="F172" s="11" t="str">
        <f t="shared" si="57"/>
        <v>N/A</v>
      </c>
      <c r="G172" s="14">
        <v>1625.0625</v>
      </c>
      <c r="H172" s="11" t="str">
        <f t="shared" si="58"/>
        <v>N/A</v>
      </c>
      <c r="I172" s="12">
        <v>-90.9</v>
      </c>
      <c r="J172" s="12">
        <v>196.5</v>
      </c>
      <c r="K172" s="43" t="s">
        <v>739</v>
      </c>
      <c r="L172" s="9" t="str">
        <f t="shared" si="59"/>
        <v>No</v>
      </c>
    </row>
    <row r="173" spans="1:12" ht="25" x14ac:dyDescent="0.25">
      <c r="A173" s="2" t="s">
        <v>546</v>
      </c>
      <c r="B173" s="122" t="s">
        <v>213</v>
      </c>
      <c r="C173" s="123">
        <v>324571</v>
      </c>
      <c r="D173" s="118" t="str">
        <f>IF($B173="N/A","N/A",IF(C173&gt;10,"No",IF(C173&lt;-10,"No","Yes")))</f>
        <v>N/A</v>
      </c>
      <c r="E173" s="123">
        <v>619788</v>
      </c>
      <c r="F173" s="118" t="str">
        <f>IF($B173="N/A","N/A",IF(E173&gt;10,"No",IF(E173&lt;-10,"No","Yes")))</f>
        <v>N/A</v>
      </c>
      <c r="G173" s="123">
        <v>600590</v>
      </c>
      <c r="H173" s="118" t="str">
        <f>IF($B173="N/A","N/A",IF(G173&gt;10,"No",IF(G173&lt;-10,"No","Yes")))</f>
        <v>N/A</v>
      </c>
      <c r="I173" s="119">
        <v>90.96</v>
      </c>
      <c r="J173" s="119">
        <v>-3.1</v>
      </c>
      <c r="K173" s="120" t="s">
        <v>739</v>
      </c>
      <c r="L173" s="121" t="str">
        <f>IF(J173="Div by 0", "N/A", IF(K173="N/A","N/A", IF(J173&gt;VALUE(MID(K173,1,2)), "No", IF(J173&lt;-1*VALUE(MID(K173,1,2)), "No", "Yes"))))</f>
        <v>Yes</v>
      </c>
    </row>
    <row r="174" spans="1:12" ht="25" x14ac:dyDescent="0.25">
      <c r="A174" s="2" t="s">
        <v>1299</v>
      </c>
      <c r="B174" s="43" t="s">
        <v>213</v>
      </c>
      <c r="C174" s="14">
        <v>33691027</v>
      </c>
      <c r="D174" s="11" t="str">
        <f t="shared" ref="D174:D181" si="64">IF($B174="N/A","N/A",IF(C174&gt;10,"No",IF(C174&lt;-10,"No","Yes")))</f>
        <v>N/A</v>
      </c>
      <c r="E174" s="14">
        <v>46646547</v>
      </c>
      <c r="F174" s="11" t="str">
        <f t="shared" ref="F174:F181" si="65">IF($B174="N/A","N/A",IF(E174&gt;10,"No",IF(E174&lt;-10,"No","Yes")))</f>
        <v>N/A</v>
      </c>
      <c r="G174" s="14">
        <v>48860060</v>
      </c>
      <c r="H174" s="11" t="str">
        <f t="shared" ref="H174:H181" si="66">IF($B174="N/A","N/A",IF(G174&gt;10,"No",IF(G174&lt;-10,"No","Yes")))</f>
        <v>N/A</v>
      </c>
      <c r="I174" s="12">
        <v>38.450000000000003</v>
      </c>
      <c r="J174" s="12">
        <v>4.7450000000000001</v>
      </c>
      <c r="K174" s="43" t="s">
        <v>739</v>
      </c>
      <c r="L174" s="9" t="str">
        <f t="shared" ref="L174:L181" si="67">IF(J174="Div by 0", "N/A", IF(K174="N/A","N/A", IF(J174&gt;VALUE(MID(K174,1,2)), "No", IF(J174&lt;-1*VALUE(MID(K174,1,2)), "No", "Yes"))))</f>
        <v>Yes</v>
      </c>
    </row>
    <row r="175" spans="1:12" ht="25" x14ac:dyDescent="0.25">
      <c r="A175" s="2" t="s">
        <v>547</v>
      </c>
      <c r="B175" s="43" t="s">
        <v>213</v>
      </c>
      <c r="C175" s="14">
        <v>753708</v>
      </c>
      <c r="D175" s="11" t="str">
        <f t="shared" si="64"/>
        <v>N/A</v>
      </c>
      <c r="E175" s="14">
        <v>925961</v>
      </c>
      <c r="F175" s="11" t="str">
        <f t="shared" si="65"/>
        <v>N/A</v>
      </c>
      <c r="G175" s="14">
        <v>813095</v>
      </c>
      <c r="H175" s="11" t="str">
        <f t="shared" si="66"/>
        <v>N/A</v>
      </c>
      <c r="I175" s="12">
        <v>22.85</v>
      </c>
      <c r="J175" s="12">
        <v>-12.2</v>
      </c>
      <c r="K175" s="43" t="s">
        <v>739</v>
      </c>
      <c r="L175" s="9" t="str">
        <f t="shared" si="67"/>
        <v>Yes</v>
      </c>
    </row>
    <row r="176" spans="1:12" ht="25" x14ac:dyDescent="0.25">
      <c r="A176" s="2" t="s">
        <v>512</v>
      </c>
      <c r="B176" s="43" t="s">
        <v>213</v>
      </c>
      <c r="C176" s="14">
        <v>29823525</v>
      </c>
      <c r="D176" s="11" t="str">
        <f t="shared" si="64"/>
        <v>N/A</v>
      </c>
      <c r="E176" s="14">
        <v>33623812</v>
      </c>
      <c r="F176" s="11" t="str">
        <f t="shared" si="65"/>
        <v>N/A</v>
      </c>
      <c r="G176" s="14">
        <v>33429215</v>
      </c>
      <c r="H176" s="11" t="str">
        <f t="shared" si="66"/>
        <v>N/A</v>
      </c>
      <c r="I176" s="12">
        <v>12.74</v>
      </c>
      <c r="J176" s="12">
        <v>-0.57899999999999996</v>
      </c>
      <c r="K176" s="43" t="s">
        <v>739</v>
      </c>
      <c r="L176" s="9" t="str">
        <f t="shared" si="67"/>
        <v>Yes</v>
      </c>
    </row>
    <row r="177" spans="1:12" ht="25" x14ac:dyDescent="0.25">
      <c r="A177" s="2" t="s">
        <v>513</v>
      </c>
      <c r="B177" s="43" t="s">
        <v>213</v>
      </c>
      <c r="C177" s="14">
        <v>32.431155076000003</v>
      </c>
      <c r="D177" s="11" t="str">
        <f t="shared" si="64"/>
        <v>N/A</v>
      </c>
      <c r="E177" s="14">
        <v>45.619608419999999</v>
      </c>
      <c r="F177" s="11" t="str">
        <f t="shared" si="65"/>
        <v>N/A</v>
      </c>
      <c r="G177" s="14">
        <v>42.351738241</v>
      </c>
      <c r="H177" s="11" t="str">
        <f t="shared" si="66"/>
        <v>N/A</v>
      </c>
      <c r="I177" s="12">
        <v>40.67</v>
      </c>
      <c r="J177" s="12">
        <v>-7.16</v>
      </c>
      <c r="K177" s="43" t="s">
        <v>739</v>
      </c>
      <c r="L177" s="9" t="str">
        <f t="shared" si="67"/>
        <v>Yes</v>
      </c>
    </row>
    <row r="178" spans="1:12" ht="25" x14ac:dyDescent="0.25">
      <c r="A178" s="2" t="s">
        <v>1300</v>
      </c>
      <c r="B178" s="35" t="s">
        <v>213</v>
      </c>
      <c r="C178" s="45">
        <v>3366.4095723</v>
      </c>
      <c r="D178" s="11" t="str">
        <f t="shared" si="64"/>
        <v>N/A</v>
      </c>
      <c r="E178" s="45">
        <v>3433.4275725000002</v>
      </c>
      <c r="F178" s="11" t="str">
        <f t="shared" si="65"/>
        <v>N/A</v>
      </c>
      <c r="G178" s="45">
        <v>3445.4594175000002</v>
      </c>
      <c r="H178" s="11" t="str">
        <f t="shared" si="66"/>
        <v>N/A</v>
      </c>
      <c r="I178" s="12">
        <v>1.9910000000000001</v>
      </c>
      <c r="J178" s="12">
        <v>0.35039999999999999</v>
      </c>
      <c r="K178" s="43" t="s">
        <v>739</v>
      </c>
      <c r="L178" s="9" t="str">
        <f t="shared" si="67"/>
        <v>Yes</v>
      </c>
    </row>
    <row r="179" spans="1:12" ht="25" x14ac:dyDescent="0.25">
      <c r="A179" s="2" t="s">
        <v>514</v>
      </c>
      <c r="B179" s="35" t="s">
        <v>213</v>
      </c>
      <c r="C179" s="45">
        <v>75.310551559000004</v>
      </c>
      <c r="D179" s="11" t="str">
        <f t="shared" si="64"/>
        <v>N/A</v>
      </c>
      <c r="E179" s="45">
        <v>68.155527749000001</v>
      </c>
      <c r="F179" s="11" t="str">
        <f t="shared" si="65"/>
        <v>N/A</v>
      </c>
      <c r="G179" s="45">
        <v>57.336929695000002</v>
      </c>
      <c r="H179" s="11" t="str">
        <f t="shared" si="66"/>
        <v>N/A</v>
      </c>
      <c r="I179" s="12">
        <v>-9.5</v>
      </c>
      <c r="J179" s="12">
        <v>-15.9</v>
      </c>
      <c r="K179" s="43" t="s">
        <v>739</v>
      </c>
      <c r="L179" s="9" t="str">
        <f t="shared" si="67"/>
        <v>Yes</v>
      </c>
    </row>
    <row r="180" spans="1:12" ht="25" x14ac:dyDescent="0.25">
      <c r="A180" s="2" t="s">
        <v>515</v>
      </c>
      <c r="B180" s="35" t="s">
        <v>213</v>
      </c>
      <c r="C180" s="45">
        <v>2979.9685251999999</v>
      </c>
      <c r="D180" s="11" t="str">
        <f t="shared" si="64"/>
        <v>N/A</v>
      </c>
      <c r="E180" s="45">
        <v>2474.8867952000001</v>
      </c>
      <c r="F180" s="11" t="str">
        <f t="shared" si="65"/>
        <v>N/A</v>
      </c>
      <c r="G180" s="45">
        <v>2357.3242366999998</v>
      </c>
      <c r="H180" s="11" t="str">
        <f t="shared" si="66"/>
        <v>N/A</v>
      </c>
      <c r="I180" s="12">
        <v>-16.899999999999999</v>
      </c>
      <c r="J180" s="12">
        <v>-4.75</v>
      </c>
      <c r="K180" s="43" t="s">
        <v>739</v>
      </c>
      <c r="L180" s="9" t="str">
        <f t="shared" si="67"/>
        <v>Yes</v>
      </c>
    </row>
    <row r="181" spans="1:12" ht="25" x14ac:dyDescent="0.25">
      <c r="A181" s="2" t="s">
        <v>1652</v>
      </c>
      <c r="B181" s="43" t="s">
        <v>213</v>
      </c>
      <c r="C181" s="13">
        <v>0.29976019180000002</v>
      </c>
      <c r="D181" s="11" t="str">
        <f t="shared" si="64"/>
        <v>N/A</v>
      </c>
      <c r="E181" s="13">
        <v>0</v>
      </c>
      <c r="F181" s="11" t="str">
        <f t="shared" si="65"/>
        <v>N/A</v>
      </c>
      <c r="G181" s="13">
        <v>0</v>
      </c>
      <c r="H181" s="11" t="str">
        <f t="shared" si="66"/>
        <v>N/A</v>
      </c>
      <c r="I181" s="12">
        <v>-100</v>
      </c>
      <c r="J181" s="12" t="s">
        <v>1746</v>
      </c>
      <c r="K181" s="43" t="s">
        <v>739</v>
      </c>
      <c r="L181" s="9" t="str">
        <f t="shared" si="67"/>
        <v>N/A</v>
      </c>
    </row>
    <row r="182" spans="1:12" ht="25" x14ac:dyDescent="0.25">
      <c r="A182" s="2" t="s">
        <v>1653</v>
      </c>
      <c r="B182" s="124" t="s">
        <v>213</v>
      </c>
      <c r="C182" s="125">
        <v>3.6483035400000002E-2</v>
      </c>
      <c r="D182" s="121" t="str">
        <f t="shared" ref="D182" si="68">IF($B182="N/A","N/A",IF(C182&lt;0,"No","Yes"))</f>
        <v>N/A</v>
      </c>
      <c r="E182" s="125">
        <v>0</v>
      </c>
      <c r="F182" s="121" t="str">
        <f t="shared" ref="F182" si="69">IF($B182="N/A","N/A",IF(E182&lt;0,"No","Yes"))</f>
        <v>N/A</v>
      </c>
      <c r="G182" s="125">
        <v>0</v>
      </c>
      <c r="H182" s="121" t="str">
        <f t="shared" ref="H182" si="70">IF($B182="N/A","N/A",IF(G182&lt;0,"No","Yes"))</f>
        <v>N/A</v>
      </c>
      <c r="I182" s="119">
        <v>-100</v>
      </c>
      <c r="J182" s="119" t="s">
        <v>1746</v>
      </c>
      <c r="K182" s="124" t="s">
        <v>739</v>
      </c>
      <c r="L182" s="121" t="str">
        <f t="shared" ref="L182" si="71">IF(J182="Div by 0", "N/A", IF(OR(J182="N/A",K182="N/A"),"N/A", IF(J182&gt;VALUE(MID(K182,1,2)), "No", IF(J182&lt;-1*VALUE(MID(K182,1,2)), "No", "Yes"))))</f>
        <v>N/A</v>
      </c>
    </row>
    <row r="183" spans="1:12" ht="25" x14ac:dyDescent="0.25">
      <c r="A183" s="2" t="s">
        <v>1654</v>
      </c>
      <c r="B183" s="5" t="s">
        <v>213</v>
      </c>
      <c r="C183" s="13">
        <v>0.35871964680000001</v>
      </c>
      <c r="D183" s="9" t="str">
        <f t="shared" ref="D183:D185" si="72">IF($B183="N/A","N/A",IF(C183&lt;0,"No","Yes"))</f>
        <v>N/A</v>
      </c>
      <c r="E183" s="13">
        <v>0</v>
      </c>
      <c r="F183" s="9" t="str">
        <f t="shared" ref="F183:F185" si="73">IF($B183="N/A","N/A",IF(E183&lt;0,"No","Yes"))</f>
        <v>N/A</v>
      </c>
      <c r="G183" s="13">
        <v>0</v>
      </c>
      <c r="H183" s="9" t="str">
        <f t="shared" ref="H183:H185" si="74">IF($B183="N/A","N/A",IF(G183&lt;0,"No","Yes"))</f>
        <v>N/A</v>
      </c>
      <c r="I183" s="12">
        <v>-100</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15.789473684000001</v>
      </c>
      <c r="D185" s="9" t="str">
        <f t="shared" si="72"/>
        <v>N/A</v>
      </c>
      <c r="E185" s="13">
        <v>0</v>
      </c>
      <c r="F185" s="9" t="str">
        <f t="shared" si="73"/>
        <v>N/A</v>
      </c>
      <c r="G185" s="13">
        <v>0</v>
      </c>
      <c r="H185" s="9" t="str">
        <f t="shared" si="74"/>
        <v>N/A</v>
      </c>
      <c r="I185" s="12">
        <v>-100</v>
      </c>
      <c r="J185" s="12" t="s">
        <v>1746</v>
      </c>
      <c r="K185" s="5" t="s">
        <v>739</v>
      </c>
      <c r="L185" s="9" t="str">
        <f t="shared" si="75"/>
        <v>N/A</v>
      </c>
    </row>
    <row r="186" spans="1:12" ht="25" x14ac:dyDescent="0.25">
      <c r="A186" s="2" t="s">
        <v>1658</v>
      </c>
      <c r="B186" s="120" t="s">
        <v>213</v>
      </c>
      <c r="C186" s="125">
        <v>0.29976019180000002</v>
      </c>
      <c r="D186" s="118" t="str">
        <f>IF($B186="N/A","N/A",IF(C186&gt;10,"No",IF(C186&lt;-10,"No","Yes")))</f>
        <v>N/A</v>
      </c>
      <c r="E186" s="125">
        <v>0</v>
      </c>
      <c r="F186" s="118" t="str">
        <f>IF($B186="N/A","N/A",IF(E186&gt;10,"No",IF(E186&lt;-10,"No","Yes")))</f>
        <v>N/A</v>
      </c>
      <c r="G186" s="125">
        <v>0</v>
      </c>
      <c r="H186" s="118" t="str">
        <f>IF($B186="N/A","N/A",IF(G186&gt;10,"No",IF(G186&lt;-10,"No","Yes")))</f>
        <v>N/A</v>
      </c>
      <c r="I186" s="119">
        <v>-100</v>
      </c>
      <c r="J186" s="119" t="s">
        <v>1746</v>
      </c>
      <c r="K186" s="120"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50" t="s">
        <v>1646</v>
      </c>
      <c r="B214" s="151"/>
      <c r="C214" s="151"/>
      <c r="D214" s="151"/>
      <c r="E214" s="151"/>
      <c r="F214" s="151"/>
      <c r="G214" s="151"/>
      <c r="H214" s="151"/>
      <c r="I214" s="151"/>
      <c r="J214" s="151"/>
      <c r="K214" s="151"/>
      <c r="L214" s="152"/>
    </row>
    <row r="215" spans="1:12" x14ac:dyDescent="0.25">
      <c r="A215" s="140" t="s">
        <v>1644</v>
      </c>
      <c r="B215" s="141"/>
      <c r="C215" s="141"/>
      <c r="D215" s="141"/>
      <c r="E215" s="141"/>
      <c r="F215" s="141"/>
      <c r="G215" s="141"/>
      <c r="H215" s="141"/>
      <c r="I215" s="141"/>
      <c r="J215" s="141"/>
      <c r="K215" s="141"/>
      <c r="L215" s="142"/>
    </row>
    <row r="216" spans="1:12" s="20" customFormat="1" x14ac:dyDescent="0.25">
      <c r="A216" s="143" t="s">
        <v>1742</v>
      </c>
      <c r="B216" s="143"/>
      <c r="C216" s="143"/>
      <c r="D216" s="143"/>
      <c r="E216" s="143"/>
      <c r="F216" s="143"/>
      <c r="G216" s="143"/>
      <c r="H216" s="143"/>
      <c r="I216" s="143"/>
      <c r="J216" s="143"/>
      <c r="K216" s="143"/>
      <c r="L216" s="144"/>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ht="54" customHeight="1" x14ac:dyDescent="0.3">
      <c r="A2" s="155" t="s">
        <v>1607</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3</v>
      </c>
      <c r="B6" s="43" t="s">
        <v>213</v>
      </c>
      <c r="C6" s="1">
        <v>730732</v>
      </c>
      <c r="D6" s="11" t="str">
        <f t="shared" ref="D6:D39" si="0">IF($B6="N/A","N/A",IF(C6&gt;10,"No",IF(C6&lt;-10,"No","Yes")))</f>
        <v>N/A</v>
      </c>
      <c r="E6" s="1">
        <v>765563</v>
      </c>
      <c r="F6" s="11" t="str">
        <f t="shared" ref="F6:F39" si="1">IF($B6="N/A","N/A",IF(E6&gt;10,"No",IF(E6&lt;-10,"No","Yes")))</f>
        <v>N/A</v>
      </c>
      <c r="G6" s="1">
        <v>782606</v>
      </c>
      <c r="H6" s="11" t="str">
        <f t="shared" ref="H6:H39" si="2">IF($B6="N/A","N/A",IF(G6&gt;10,"No",IF(G6&lt;-10,"No","Yes")))</f>
        <v>N/A</v>
      </c>
      <c r="I6" s="12">
        <v>4.7670000000000003</v>
      </c>
      <c r="J6" s="12">
        <v>2.226</v>
      </c>
      <c r="K6" s="43" t="s">
        <v>739</v>
      </c>
      <c r="L6" s="9" t="str">
        <f t="shared" ref="L6:L39" si="3">IF(J6="Div by 0", "N/A", IF(K6="N/A","N/A", IF(J6&gt;VALUE(MID(K6,1,2)), "No", IF(J6&lt;-1*VALUE(MID(K6,1,2)), "No", "Yes"))))</f>
        <v>Yes</v>
      </c>
    </row>
    <row r="7" spans="1:12" x14ac:dyDescent="0.25">
      <c r="A7" s="18" t="s">
        <v>4</v>
      </c>
      <c r="B7" s="35" t="s">
        <v>213</v>
      </c>
      <c r="C7" s="36">
        <v>663945</v>
      </c>
      <c r="D7" s="11" t="str">
        <f t="shared" si="0"/>
        <v>N/A</v>
      </c>
      <c r="E7" s="36">
        <v>691832</v>
      </c>
      <c r="F7" s="11" t="str">
        <f t="shared" si="1"/>
        <v>N/A</v>
      </c>
      <c r="G7" s="36">
        <v>702575</v>
      </c>
      <c r="H7" s="11" t="str">
        <f t="shared" si="2"/>
        <v>N/A</v>
      </c>
      <c r="I7" s="12">
        <v>4.2</v>
      </c>
      <c r="J7" s="12">
        <v>1.5529999999999999</v>
      </c>
      <c r="K7" s="43" t="s">
        <v>739</v>
      </c>
      <c r="L7" s="9" t="str">
        <f t="shared" si="3"/>
        <v>Yes</v>
      </c>
    </row>
    <row r="8" spans="1:12" x14ac:dyDescent="0.25">
      <c r="A8" s="18" t="s">
        <v>359</v>
      </c>
      <c r="B8" s="35" t="s">
        <v>213</v>
      </c>
      <c r="C8" s="36">
        <v>90.860260670000002</v>
      </c>
      <c r="D8" s="11" t="str">
        <f>IF($B8="N/A","N/A",IF(C8&gt;10,"No",IF(C8&lt;-10,"No","Yes")))</f>
        <v>N/A</v>
      </c>
      <c r="E8" s="36">
        <v>90.369048660999994</v>
      </c>
      <c r="F8" s="11" t="str">
        <f t="shared" si="1"/>
        <v>N/A</v>
      </c>
      <c r="G8" s="8">
        <v>89.773781443000004</v>
      </c>
      <c r="H8" s="11" t="str">
        <f t="shared" si="2"/>
        <v>N/A</v>
      </c>
      <c r="I8" s="12">
        <v>-0.54100000000000004</v>
      </c>
      <c r="J8" s="12">
        <v>-0.65900000000000003</v>
      </c>
      <c r="K8" s="43" t="s">
        <v>739</v>
      </c>
      <c r="L8" s="9" t="str">
        <f t="shared" si="3"/>
        <v>Yes</v>
      </c>
    </row>
    <row r="9" spans="1:12" x14ac:dyDescent="0.25">
      <c r="A9" s="18" t="s">
        <v>83</v>
      </c>
      <c r="B9" s="35" t="s">
        <v>213</v>
      </c>
      <c r="C9" s="36">
        <v>609524.12</v>
      </c>
      <c r="D9" s="11" t="str">
        <f t="shared" si="0"/>
        <v>N/A</v>
      </c>
      <c r="E9" s="36">
        <v>652587.98</v>
      </c>
      <c r="F9" s="11" t="str">
        <f t="shared" si="1"/>
        <v>N/A</v>
      </c>
      <c r="G9" s="36">
        <v>662120.37</v>
      </c>
      <c r="H9" s="11" t="str">
        <f t="shared" si="2"/>
        <v>N/A</v>
      </c>
      <c r="I9" s="12">
        <v>7.0650000000000004</v>
      </c>
      <c r="J9" s="12">
        <v>1.4610000000000001</v>
      </c>
      <c r="K9" s="43" t="s">
        <v>739</v>
      </c>
      <c r="L9" s="9" t="str">
        <f t="shared" si="3"/>
        <v>Yes</v>
      </c>
    </row>
    <row r="10" spans="1:12" x14ac:dyDescent="0.25">
      <c r="A10" s="18" t="s">
        <v>100</v>
      </c>
      <c r="B10" s="35" t="s">
        <v>213</v>
      </c>
      <c r="C10" s="36">
        <v>395</v>
      </c>
      <c r="D10" s="11" t="str">
        <f t="shared" si="0"/>
        <v>N/A</v>
      </c>
      <c r="E10" s="36">
        <v>377</v>
      </c>
      <c r="F10" s="11" t="str">
        <f t="shared" si="1"/>
        <v>N/A</v>
      </c>
      <c r="G10" s="36">
        <v>362</v>
      </c>
      <c r="H10" s="11" t="str">
        <f t="shared" si="2"/>
        <v>N/A</v>
      </c>
      <c r="I10" s="12">
        <v>-4.5599999999999996</v>
      </c>
      <c r="J10" s="12">
        <v>-3.98</v>
      </c>
      <c r="K10" s="43" t="s">
        <v>739</v>
      </c>
      <c r="L10" s="9" t="str">
        <f t="shared" si="3"/>
        <v>Yes</v>
      </c>
    </row>
    <row r="11" spans="1:12" x14ac:dyDescent="0.25">
      <c r="A11" s="18" t="s">
        <v>990</v>
      </c>
      <c r="B11" s="35" t="s">
        <v>213</v>
      </c>
      <c r="C11" s="36">
        <v>202</v>
      </c>
      <c r="D11" s="11" t="str">
        <f t="shared" si="0"/>
        <v>N/A</v>
      </c>
      <c r="E11" s="36">
        <v>168</v>
      </c>
      <c r="F11" s="11" t="str">
        <f t="shared" si="1"/>
        <v>N/A</v>
      </c>
      <c r="G11" s="36">
        <v>161</v>
      </c>
      <c r="H11" s="11" t="str">
        <f t="shared" si="2"/>
        <v>N/A</v>
      </c>
      <c r="I11" s="12">
        <v>-16.8</v>
      </c>
      <c r="J11" s="12">
        <v>-4.17</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11</v>
      </c>
      <c r="D13" s="11" t="str">
        <f t="shared" si="0"/>
        <v>N/A</v>
      </c>
      <c r="E13" s="36">
        <v>11</v>
      </c>
      <c r="F13" s="11" t="str">
        <f t="shared" si="1"/>
        <v>N/A</v>
      </c>
      <c r="G13" s="36">
        <v>11</v>
      </c>
      <c r="H13" s="11" t="str">
        <f t="shared" si="2"/>
        <v>N/A</v>
      </c>
      <c r="I13" s="12">
        <v>-50</v>
      </c>
      <c r="J13" s="12">
        <v>-75</v>
      </c>
      <c r="K13" s="43" t="s">
        <v>739</v>
      </c>
      <c r="L13" s="9" t="str">
        <f t="shared" si="3"/>
        <v>No</v>
      </c>
    </row>
    <row r="14" spans="1:12" x14ac:dyDescent="0.25">
      <c r="A14" s="18" t="s">
        <v>993</v>
      </c>
      <c r="B14" s="35" t="s">
        <v>213</v>
      </c>
      <c r="C14" s="36">
        <v>185</v>
      </c>
      <c r="D14" s="11" t="str">
        <f t="shared" si="0"/>
        <v>N/A</v>
      </c>
      <c r="E14" s="36">
        <v>205</v>
      </c>
      <c r="F14" s="11" t="str">
        <f t="shared" si="1"/>
        <v>N/A</v>
      </c>
      <c r="G14" s="36">
        <v>200</v>
      </c>
      <c r="H14" s="11" t="str">
        <f t="shared" si="2"/>
        <v>N/A</v>
      </c>
      <c r="I14" s="12">
        <v>10.81</v>
      </c>
      <c r="J14" s="12">
        <v>-2.44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125150</v>
      </c>
      <c r="D16" s="11" t="str">
        <f t="shared" si="0"/>
        <v>N/A</v>
      </c>
      <c r="E16" s="36">
        <v>129054</v>
      </c>
      <c r="F16" s="11" t="str">
        <f t="shared" si="1"/>
        <v>N/A</v>
      </c>
      <c r="G16" s="36">
        <v>131528</v>
      </c>
      <c r="H16" s="11" t="str">
        <f t="shared" si="2"/>
        <v>N/A</v>
      </c>
      <c r="I16" s="12">
        <v>3.1190000000000002</v>
      </c>
      <c r="J16" s="12">
        <v>1.917</v>
      </c>
      <c r="K16" s="43" t="s">
        <v>739</v>
      </c>
      <c r="L16" s="9" t="str">
        <f t="shared" si="3"/>
        <v>Yes</v>
      </c>
    </row>
    <row r="17" spans="1:12" x14ac:dyDescent="0.25">
      <c r="A17" s="4" t="s">
        <v>995</v>
      </c>
      <c r="B17" s="35" t="s">
        <v>213</v>
      </c>
      <c r="C17" s="36">
        <v>123196</v>
      </c>
      <c r="D17" s="11" t="str">
        <f t="shared" si="0"/>
        <v>N/A</v>
      </c>
      <c r="E17" s="36">
        <v>126943</v>
      </c>
      <c r="F17" s="11" t="str">
        <f t="shared" si="1"/>
        <v>N/A</v>
      </c>
      <c r="G17" s="36">
        <v>129375</v>
      </c>
      <c r="H17" s="11" t="str">
        <f t="shared" si="2"/>
        <v>N/A</v>
      </c>
      <c r="I17" s="12">
        <v>3.0409999999999999</v>
      </c>
      <c r="J17" s="12">
        <v>1.9159999999999999</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860</v>
      </c>
      <c r="D19" s="11" t="str">
        <f t="shared" si="0"/>
        <v>N/A</v>
      </c>
      <c r="E19" s="36">
        <v>1070</v>
      </c>
      <c r="F19" s="11" t="str">
        <f t="shared" si="1"/>
        <v>N/A</v>
      </c>
      <c r="G19" s="36">
        <v>1145</v>
      </c>
      <c r="H19" s="11" t="str">
        <f t="shared" si="2"/>
        <v>N/A</v>
      </c>
      <c r="I19" s="12">
        <v>24.42</v>
      </c>
      <c r="J19" s="12">
        <v>7.0090000000000003</v>
      </c>
      <c r="K19" s="43" t="s">
        <v>739</v>
      </c>
      <c r="L19" s="9" t="str">
        <f t="shared" si="3"/>
        <v>Yes</v>
      </c>
    </row>
    <row r="20" spans="1:12" x14ac:dyDescent="0.25">
      <c r="A20" s="4" t="s">
        <v>998</v>
      </c>
      <c r="B20" s="35" t="s">
        <v>213</v>
      </c>
      <c r="C20" s="36">
        <v>1094</v>
      </c>
      <c r="D20" s="11" t="str">
        <f t="shared" si="0"/>
        <v>N/A</v>
      </c>
      <c r="E20" s="36">
        <v>1041</v>
      </c>
      <c r="F20" s="11" t="str">
        <f t="shared" si="1"/>
        <v>N/A</v>
      </c>
      <c r="G20" s="36">
        <v>1008</v>
      </c>
      <c r="H20" s="11" t="str">
        <f t="shared" si="2"/>
        <v>N/A</v>
      </c>
      <c r="I20" s="12">
        <v>-4.84</v>
      </c>
      <c r="J20" s="12">
        <v>-3.17</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1728</v>
      </c>
      <c r="B22" s="35" t="s">
        <v>213</v>
      </c>
      <c r="C22" s="36">
        <v>522618</v>
      </c>
      <c r="D22" s="11" t="str">
        <f t="shared" si="0"/>
        <v>N/A</v>
      </c>
      <c r="E22" s="36">
        <v>548802</v>
      </c>
      <c r="F22" s="11" t="str">
        <f t="shared" si="1"/>
        <v>N/A</v>
      </c>
      <c r="G22" s="36">
        <v>563185</v>
      </c>
      <c r="H22" s="11" t="str">
        <f t="shared" si="2"/>
        <v>N/A</v>
      </c>
      <c r="I22" s="12">
        <v>5.01</v>
      </c>
      <c r="J22" s="12">
        <v>2.621</v>
      </c>
      <c r="K22" s="43" t="s">
        <v>739</v>
      </c>
      <c r="L22" s="9" t="str">
        <f t="shared" si="3"/>
        <v>Yes</v>
      </c>
    </row>
    <row r="23" spans="1:12" x14ac:dyDescent="0.25">
      <c r="A23" s="4" t="s">
        <v>1000</v>
      </c>
      <c r="B23" s="35" t="s">
        <v>213</v>
      </c>
      <c r="C23" s="36">
        <v>56023</v>
      </c>
      <c r="D23" s="11" t="str">
        <f t="shared" si="0"/>
        <v>N/A</v>
      </c>
      <c r="E23" s="36">
        <v>58026</v>
      </c>
      <c r="F23" s="11" t="str">
        <f t="shared" si="1"/>
        <v>N/A</v>
      </c>
      <c r="G23" s="36">
        <v>56305</v>
      </c>
      <c r="H23" s="11" t="str">
        <f t="shared" si="2"/>
        <v>N/A</v>
      </c>
      <c r="I23" s="12">
        <v>3.5750000000000002</v>
      </c>
      <c r="J23" s="12">
        <v>-2.97</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449210</v>
      </c>
      <c r="D26" s="11" t="str">
        <f t="shared" si="0"/>
        <v>N/A</v>
      </c>
      <c r="E26" s="36">
        <v>472558</v>
      </c>
      <c r="F26" s="11" t="str">
        <f t="shared" si="1"/>
        <v>N/A</v>
      </c>
      <c r="G26" s="36">
        <v>489070</v>
      </c>
      <c r="H26" s="11" t="str">
        <f t="shared" si="2"/>
        <v>N/A</v>
      </c>
      <c r="I26" s="12">
        <v>5.1980000000000004</v>
      </c>
      <c r="J26" s="12">
        <v>3.4940000000000002</v>
      </c>
      <c r="K26" s="43" t="s">
        <v>739</v>
      </c>
      <c r="L26" s="9" t="str">
        <f t="shared" si="3"/>
        <v>Yes</v>
      </c>
    </row>
    <row r="27" spans="1:12" x14ac:dyDescent="0.25">
      <c r="A27" s="4" t="s">
        <v>1004</v>
      </c>
      <c r="B27" s="35" t="s">
        <v>213</v>
      </c>
      <c r="C27" s="36">
        <v>2179</v>
      </c>
      <c r="D27" s="11" t="str">
        <f t="shared" si="0"/>
        <v>N/A</v>
      </c>
      <c r="E27" s="36">
        <v>2265</v>
      </c>
      <c r="F27" s="11" t="str">
        <f t="shared" si="1"/>
        <v>N/A</v>
      </c>
      <c r="G27" s="36">
        <v>2326</v>
      </c>
      <c r="H27" s="11" t="str">
        <f t="shared" si="2"/>
        <v>N/A</v>
      </c>
      <c r="I27" s="12">
        <v>3.9470000000000001</v>
      </c>
      <c r="J27" s="12">
        <v>2.6930000000000001</v>
      </c>
      <c r="K27" s="43" t="s">
        <v>739</v>
      </c>
      <c r="L27" s="9" t="str">
        <f t="shared" si="3"/>
        <v>Yes</v>
      </c>
    </row>
    <row r="28" spans="1:12" x14ac:dyDescent="0.25">
      <c r="A28" s="50" t="s">
        <v>1005</v>
      </c>
      <c r="B28" s="35" t="s">
        <v>213</v>
      </c>
      <c r="C28" s="36">
        <v>10455</v>
      </c>
      <c r="D28" s="11" t="str">
        <f t="shared" si="0"/>
        <v>N/A</v>
      </c>
      <c r="E28" s="36">
        <v>11413</v>
      </c>
      <c r="F28" s="11" t="str">
        <f t="shared" si="1"/>
        <v>N/A</v>
      </c>
      <c r="G28" s="36">
        <v>10790</v>
      </c>
      <c r="H28" s="11" t="str">
        <f t="shared" si="2"/>
        <v>N/A</v>
      </c>
      <c r="I28" s="12">
        <v>9.1630000000000003</v>
      </c>
      <c r="J28" s="12">
        <v>-5.46</v>
      </c>
      <c r="K28" s="43" t="s">
        <v>739</v>
      </c>
      <c r="L28" s="9" t="str">
        <f t="shared" si="3"/>
        <v>Yes</v>
      </c>
    </row>
    <row r="29" spans="1:12" x14ac:dyDescent="0.25">
      <c r="A29" s="50" t="s">
        <v>1006</v>
      </c>
      <c r="B29" s="35" t="s">
        <v>213</v>
      </c>
      <c r="C29" s="36">
        <v>4751</v>
      </c>
      <c r="D29" s="11" t="str">
        <f t="shared" si="0"/>
        <v>N/A</v>
      </c>
      <c r="E29" s="36">
        <v>4540</v>
      </c>
      <c r="F29" s="11" t="str">
        <f t="shared" si="1"/>
        <v>N/A</v>
      </c>
      <c r="G29" s="36">
        <v>4694</v>
      </c>
      <c r="H29" s="11" t="str">
        <f t="shared" si="2"/>
        <v>N/A</v>
      </c>
      <c r="I29" s="12">
        <v>-4.4400000000000004</v>
      </c>
      <c r="J29" s="12">
        <v>3.3919999999999999</v>
      </c>
      <c r="K29" s="43" t="s">
        <v>739</v>
      </c>
      <c r="L29" s="9" t="str">
        <f t="shared" si="3"/>
        <v>Yes</v>
      </c>
    </row>
    <row r="30" spans="1:12" x14ac:dyDescent="0.25">
      <c r="A30" s="50" t="s">
        <v>106</v>
      </c>
      <c r="B30" s="35" t="s">
        <v>213</v>
      </c>
      <c r="C30" s="36">
        <v>82569</v>
      </c>
      <c r="D30" s="11" t="str">
        <f t="shared" si="0"/>
        <v>N/A</v>
      </c>
      <c r="E30" s="36">
        <v>87330</v>
      </c>
      <c r="F30" s="11" t="str">
        <f t="shared" si="1"/>
        <v>N/A</v>
      </c>
      <c r="G30" s="36">
        <v>87531</v>
      </c>
      <c r="H30" s="11" t="str">
        <f t="shared" si="2"/>
        <v>N/A</v>
      </c>
      <c r="I30" s="12">
        <v>5.766</v>
      </c>
      <c r="J30" s="12">
        <v>0.23019999999999999</v>
      </c>
      <c r="K30" s="43" t="s">
        <v>739</v>
      </c>
      <c r="L30" s="9" t="str">
        <f t="shared" si="3"/>
        <v>Yes</v>
      </c>
    </row>
    <row r="31" spans="1:12" x14ac:dyDescent="0.25">
      <c r="A31" s="44" t="s">
        <v>1007</v>
      </c>
      <c r="B31" s="35" t="s">
        <v>213</v>
      </c>
      <c r="C31" s="36">
        <v>33929</v>
      </c>
      <c r="D31" s="11" t="str">
        <f t="shared" si="0"/>
        <v>N/A</v>
      </c>
      <c r="E31" s="36">
        <v>37561</v>
      </c>
      <c r="F31" s="11" t="str">
        <f t="shared" si="1"/>
        <v>N/A</v>
      </c>
      <c r="G31" s="36">
        <v>37060</v>
      </c>
      <c r="H31" s="11" t="str">
        <f t="shared" si="2"/>
        <v>N/A</v>
      </c>
      <c r="I31" s="12">
        <v>10.7</v>
      </c>
      <c r="J31" s="12">
        <v>-1.33</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29944</v>
      </c>
      <c r="D34" s="11" t="str">
        <f t="shared" si="0"/>
        <v>N/A</v>
      </c>
      <c r="E34" s="36">
        <v>30456</v>
      </c>
      <c r="F34" s="11" t="str">
        <f t="shared" si="1"/>
        <v>N/A</v>
      </c>
      <c r="G34" s="36">
        <v>29759</v>
      </c>
      <c r="H34" s="11" t="str">
        <f t="shared" si="2"/>
        <v>N/A</v>
      </c>
      <c r="I34" s="12">
        <v>1.71</v>
      </c>
      <c r="J34" s="12">
        <v>-2.29</v>
      </c>
      <c r="K34" s="43" t="s">
        <v>739</v>
      </c>
      <c r="L34" s="9" t="str">
        <f t="shared" si="3"/>
        <v>Yes</v>
      </c>
    </row>
    <row r="35" spans="1:12" x14ac:dyDescent="0.25">
      <c r="A35" s="44" t="s">
        <v>1011</v>
      </c>
      <c r="B35" s="35" t="s">
        <v>213</v>
      </c>
      <c r="C35" s="36">
        <v>556</v>
      </c>
      <c r="D35" s="11" t="str">
        <f t="shared" si="0"/>
        <v>N/A</v>
      </c>
      <c r="E35" s="36">
        <v>686</v>
      </c>
      <c r="F35" s="11" t="str">
        <f t="shared" si="1"/>
        <v>N/A</v>
      </c>
      <c r="G35" s="36">
        <v>669</v>
      </c>
      <c r="H35" s="11" t="str">
        <f t="shared" si="2"/>
        <v>N/A</v>
      </c>
      <c r="I35" s="12">
        <v>23.38</v>
      </c>
      <c r="J35" s="12">
        <v>-2.48</v>
      </c>
      <c r="K35" s="43" t="s">
        <v>739</v>
      </c>
      <c r="L35" s="9" t="str">
        <f t="shared" si="3"/>
        <v>Yes</v>
      </c>
    </row>
    <row r="36" spans="1:12" x14ac:dyDescent="0.25">
      <c r="A36" s="44" t="s">
        <v>1012</v>
      </c>
      <c r="B36" s="35" t="s">
        <v>213</v>
      </c>
      <c r="C36" s="36">
        <v>18140</v>
      </c>
      <c r="D36" s="11" t="str">
        <f t="shared" si="0"/>
        <v>N/A</v>
      </c>
      <c r="E36" s="36">
        <v>18627</v>
      </c>
      <c r="F36" s="11" t="str">
        <f t="shared" si="1"/>
        <v>N/A</v>
      </c>
      <c r="G36" s="36">
        <v>20043</v>
      </c>
      <c r="H36" s="11" t="str">
        <f t="shared" si="2"/>
        <v>N/A</v>
      </c>
      <c r="I36" s="12">
        <v>2.6850000000000001</v>
      </c>
      <c r="J36" s="12">
        <v>7.6020000000000003</v>
      </c>
      <c r="K36" s="43" t="s">
        <v>739</v>
      </c>
      <c r="L36" s="9" t="str">
        <f t="shared" si="3"/>
        <v>Yes</v>
      </c>
    </row>
    <row r="37" spans="1:12" x14ac:dyDescent="0.25">
      <c r="A37" s="44" t="s">
        <v>122</v>
      </c>
      <c r="B37" s="35" t="s">
        <v>213</v>
      </c>
      <c r="C37" s="36">
        <v>1371</v>
      </c>
      <c r="D37" s="11" t="str">
        <f t="shared" si="0"/>
        <v>N/A</v>
      </c>
      <c r="E37" s="36">
        <v>922</v>
      </c>
      <c r="F37" s="11" t="str">
        <f t="shared" si="1"/>
        <v>N/A</v>
      </c>
      <c r="G37" s="36">
        <v>826</v>
      </c>
      <c r="H37" s="11" t="str">
        <f t="shared" si="2"/>
        <v>N/A</v>
      </c>
      <c r="I37" s="12">
        <v>-32.700000000000003</v>
      </c>
      <c r="J37" s="12">
        <v>-10.4</v>
      </c>
      <c r="K37" s="43" t="s">
        <v>739</v>
      </c>
      <c r="L37" s="9" t="str">
        <f t="shared" si="3"/>
        <v>Yes</v>
      </c>
    </row>
    <row r="38" spans="1:12" x14ac:dyDescent="0.25">
      <c r="A38" s="44" t="s">
        <v>84</v>
      </c>
      <c r="B38" s="35" t="s">
        <v>213</v>
      </c>
      <c r="C38" s="45">
        <v>1950551030</v>
      </c>
      <c r="D38" s="11" t="str">
        <f t="shared" si="0"/>
        <v>N/A</v>
      </c>
      <c r="E38" s="45">
        <v>2520501705</v>
      </c>
      <c r="F38" s="11" t="str">
        <f t="shared" si="1"/>
        <v>N/A</v>
      </c>
      <c r="G38" s="45">
        <v>2474005437</v>
      </c>
      <c r="H38" s="11" t="str">
        <f t="shared" si="2"/>
        <v>N/A</v>
      </c>
      <c r="I38" s="12">
        <v>29.22</v>
      </c>
      <c r="J38" s="12">
        <v>-1.84</v>
      </c>
      <c r="K38" s="43" t="s">
        <v>739</v>
      </c>
      <c r="L38" s="9" t="str">
        <f t="shared" si="3"/>
        <v>Yes</v>
      </c>
    </row>
    <row r="39" spans="1:12" x14ac:dyDescent="0.25">
      <c r="A39" s="44" t="s">
        <v>1301</v>
      </c>
      <c r="B39" s="35" t="s">
        <v>213</v>
      </c>
      <c r="C39" s="45">
        <v>2669.3110880999998</v>
      </c>
      <c r="D39" s="11" t="str">
        <f t="shared" si="0"/>
        <v>N/A</v>
      </c>
      <c r="E39" s="45">
        <v>3292.3504727999998</v>
      </c>
      <c r="F39" s="11" t="str">
        <f t="shared" si="1"/>
        <v>N/A</v>
      </c>
      <c r="G39" s="45">
        <v>3161.2400582</v>
      </c>
      <c r="H39" s="11" t="str">
        <f t="shared" si="2"/>
        <v>N/A</v>
      </c>
      <c r="I39" s="12">
        <v>23.34</v>
      </c>
      <c r="J39" s="12">
        <v>-3.98</v>
      </c>
      <c r="K39" s="43" t="s">
        <v>739</v>
      </c>
      <c r="L39" s="9" t="str">
        <f t="shared" si="3"/>
        <v>Yes</v>
      </c>
    </row>
    <row r="40" spans="1:12" x14ac:dyDescent="0.25">
      <c r="A40" s="44" t="s">
        <v>1302</v>
      </c>
      <c r="B40" s="35" t="s">
        <v>213</v>
      </c>
      <c r="C40" s="45">
        <v>2937.8201958999998</v>
      </c>
      <c r="D40" s="11" t="str">
        <f>IF($B40="N/A","N/A",IF(C40&gt;10,"No",IF(C40&lt;-10,"No","Yes")))</f>
        <v>N/A</v>
      </c>
      <c r="E40" s="45">
        <v>3643.2279874000001</v>
      </c>
      <c r="F40" s="11" t="str">
        <f>IF($B40="N/A","N/A",IF(E40&gt;10,"No",IF(E40&lt;-10,"No","Yes")))</f>
        <v>N/A</v>
      </c>
      <c r="G40" s="45">
        <v>3521.3399807999999</v>
      </c>
      <c r="H40" s="11" t="str">
        <f>IF($B40="N/A","N/A",IF(G40&gt;10,"No",IF(G40&lt;-10,"No","Yes")))</f>
        <v>N/A</v>
      </c>
      <c r="I40" s="12">
        <v>24.01</v>
      </c>
      <c r="J40" s="12">
        <v>-3.35</v>
      </c>
      <c r="K40" s="43" t="s">
        <v>739</v>
      </c>
      <c r="L40" s="9" t="str">
        <f>IF(J40="Div by 0", "N/A", IF(K40="N/A","N/A", IF(J40&gt;VALUE(MID(K40,1,2)), "No", IF(J40&lt;-1*VALUE(MID(K40,1,2)), "No", "Yes"))))</f>
        <v>Yes</v>
      </c>
    </row>
    <row r="41" spans="1:12" x14ac:dyDescent="0.25">
      <c r="A41" s="44" t="s">
        <v>107</v>
      </c>
      <c r="B41" s="35" t="s">
        <v>213</v>
      </c>
      <c r="C41" s="45">
        <v>470895253</v>
      </c>
      <c r="D41" s="11" t="str">
        <f t="shared" ref="D41:D44" si="4">IF($B41="N/A","N/A",IF(C41&gt;10,"No",IF(C41&lt;-10,"No","Yes")))</f>
        <v>N/A</v>
      </c>
      <c r="E41" s="45">
        <v>13010098</v>
      </c>
      <c r="F41" s="11" t="str">
        <f t="shared" ref="F41:F44" si="5">IF($B41="N/A","N/A",IF(E41&gt;10,"No",IF(E41&lt;-10,"No","Yes")))</f>
        <v>N/A</v>
      </c>
      <c r="G41" s="45">
        <v>11615869</v>
      </c>
      <c r="H41" s="11" t="str">
        <f t="shared" ref="H41:H44" si="6">IF($B41="N/A","N/A",IF(G41&gt;10,"No",IF(G41&lt;-10,"No","Yes")))</f>
        <v>N/A</v>
      </c>
      <c r="I41" s="12">
        <v>-97.2</v>
      </c>
      <c r="J41" s="12">
        <v>-10.7</v>
      </c>
      <c r="K41" s="43" t="s">
        <v>739</v>
      </c>
      <c r="L41" s="9" t="str">
        <f t="shared" ref="L41:L43" si="7">IF(J41="Div by 0", "N/A", IF(K41="N/A","N/A", IF(J41&gt;VALUE(MID(K41,1,2)), "No", IF(J41&lt;-1*VALUE(MID(K41,1,2)), "No", "Yes"))))</f>
        <v>Yes</v>
      </c>
    </row>
    <row r="42" spans="1:12" x14ac:dyDescent="0.25">
      <c r="A42" s="44" t="s">
        <v>158</v>
      </c>
      <c r="B42" s="43" t="s">
        <v>217</v>
      </c>
      <c r="C42" s="1">
        <v>11</v>
      </c>
      <c r="D42" s="11" t="str">
        <f>IF($B42="N/A","N/A",IF(C42&gt;0,"No",IF(C42&lt;0,"No","Yes")))</f>
        <v>No</v>
      </c>
      <c r="E42" s="1">
        <v>11</v>
      </c>
      <c r="F42" s="11" t="str">
        <f>IF($B42="N/A","N/A",IF(E42&gt;0,"No",IF(E42&lt;0,"No","Yes")))</f>
        <v>No</v>
      </c>
      <c r="G42" s="1">
        <v>13</v>
      </c>
      <c r="H42" s="11" t="str">
        <f>IF($B42="N/A","N/A",IF(G42&gt;0,"No",IF(G42&lt;0,"No","Yes")))</f>
        <v>No</v>
      </c>
      <c r="I42" s="12">
        <v>350</v>
      </c>
      <c r="J42" s="12">
        <v>44.44</v>
      </c>
      <c r="K42" s="43" t="s">
        <v>739</v>
      </c>
      <c r="L42" s="9" t="str">
        <f t="shared" si="7"/>
        <v>No</v>
      </c>
    </row>
    <row r="43" spans="1:12" x14ac:dyDescent="0.25">
      <c r="A43" s="44" t="s">
        <v>156</v>
      </c>
      <c r="B43" s="35" t="s">
        <v>213</v>
      </c>
      <c r="C43" s="45">
        <v>120</v>
      </c>
      <c r="D43" s="11" t="str">
        <f t="shared" si="4"/>
        <v>N/A</v>
      </c>
      <c r="E43" s="45">
        <v>1080</v>
      </c>
      <c r="F43" s="11" t="str">
        <f t="shared" si="5"/>
        <v>N/A</v>
      </c>
      <c r="G43" s="45">
        <v>1800</v>
      </c>
      <c r="H43" s="11" t="str">
        <f t="shared" si="6"/>
        <v>N/A</v>
      </c>
      <c r="I43" s="12">
        <v>800</v>
      </c>
      <c r="J43" s="12">
        <v>66.67</v>
      </c>
      <c r="K43" s="43" t="s">
        <v>739</v>
      </c>
      <c r="L43" s="9" t="str">
        <f t="shared" si="7"/>
        <v>No</v>
      </c>
    </row>
    <row r="44" spans="1:12" x14ac:dyDescent="0.25">
      <c r="A44" s="44" t="s">
        <v>1303</v>
      </c>
      <c r="B44" s="35" t="s">
        <v>213</v>
      </c>
      <c r="C44" s="45">
        <v>60</v>
      </c>
      <c r="D44" s="11" t="str">
        <f t="shared" si="4"/>
        <v>N/A</v>
      </c>
      <c r="E44" s="45">
        <v>120</v>
      </c>
      <c r="F44" s="11" t="str">
        <f t="shared" si="5"/>
        <v>N/A</v>
      </c>
      <c r="G44" s="45">
        <v>138.46153846000001</v>
      </c>
      <c r="H44" s="11" t="str">
        <f t="shared" si="6"/>
        <v>N/A</v>
      </c>
      <c r="I44" s="12">
        <v>100</v>
      </c>
      <c r="J44" s="12">
        <v>15.38</v>
      </c>
      <c r="K44" s="43" t="s">
        <v>739</v>
      </c>
      <c r="L44" s="9" t="str">
        <f>IF(J44="Div by 0", "N/A", IF(OR(J44="N/A",K44="N/A"),"N/A", IF(J44&gt;VALUE(MID(K44,1,2)), "No", IF(J44&lt;-1*VALUE(MID(K44,1,2)), "No", "Yes"))))</f>
        <v>Yes</v>
      </c>
    </row>
    <row r="45" spans="1:12" x14ac:dyDescent="0.25">
      <c r="A45" s="44" t="s">
        <v>1304</v>
      </c>
      <c r="B45" s="35" t="s">
        <v>213</v>
      </c>
      <c r="C45" s="45">
        <v>15262.349367000001</v>
      </c>
      <c r="D45" s="11" t="str">
        <f t="shared" ref="D45:D71" si="8">IF($B45="N/A","N/A",IF(C45&gt;10,"No",IF(C45&lt;-10,"No","Yes")))</f>
        <v>N/A</v>
      </c>
      <c r="E45" s="45">
        <v>15853.952255</v>
      </c>
      <c r="F45" s="11" t="str">
        <f t="shared" ref="F45:F71" si="9">IF($B45="N/A","N/A",IF(E45&gt;10,"No",IF(E45&lt;-10,"No","Yes")))</f>
        <v>N/A</v>
      </c>
      <c r="G45" s="45">
        <v>19134.417127000001</v>
      </c>
      <c r="H45" s="11" t="str">
        <f t="shared" ref="H45:H71" si="10">IF($B45="N/A","N/A",IF(G45&gt;10,"No",IF(G45&lt;-10,"No","Yes")))</f>
        <v>N/A</v>
      </c>
      <c r="I45" s="12">
        <v>3.8759999999999999</v>
      </c>
      <c r="J45" s="12">
        <v>20.69</v>
      </c>
      <c r="K45" s="43" t="s">
        <v>739</v>
      </c>
      <c r="L45" s="9" t="str">
        <f t="shared" ref="L45:L71" si="11">IF(J45="Div by 0", "N/A", IF(K45="N/A","N/A", IF(J45&gt;VALUE(MID(K45,1,2)), "No", IF(J45&lt;-1*VALUE(MID(K45,1,2)), "No", "Yes"))))</f>
        <v>Yes</v>
      </c>
    </row>
    <row r="46" spans="1:12" x14ac:dyDescent="0.25">
      <c r="A46" s="44" t="s">
        <v>1305</v>
      </c>
      <c r="B46" s="35" t="s">
        <v>213</v>
      </c>
      <c r="C46" s="45">
        <v>3299.8514851</v>
      </c>
      <c r="D46" s="11" t="str">
        <f t="shared" si="8"/>
        <v>N/A</v>
      </c>
      <c r="E46" s="45">
        <v>4121.9047619000003</v>
      </c>
      <c r="F46" s="11" t="str">
        <f t="shared" si="9"/>
        <v>N/A</v>
      </c>
      <c r="G46" s="45">
        <v>2355.4720496999998</v>
      </c>
      <c r="H46" s="11" t="str">
        <f t="shared" si="10"/>
        <v>N/A</v>
      </c>
      <c r="I46" s="12">
        <v>24.91</v>
      </c>
      <c r="J46" s="12">
        <v>-42.9</v>
      </c>
      <c r="K46" s="43" t="s">
        <v>739</v>
      </c>
      <c r="L46" s="9" t="str">
        <f t="shared" si="11"/>
        <v>No</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625.125</v>
      </c>
      <c r="D48" s="11" t="str">
        <f t="shared" si="8"/>
        <v>N/A</v>
      </c>
      <c r="E48" s="45">
        <v>2083</v>
      </c>
      <c r="F48" s="11" t="str">
        <f t="shared" si="9"/>
        <v>N/A</v>
      </c>
      <c r="G48" s="45">
        <v>0</v>
      </c>
      <c r="H48" s="11" t="str">
        <f t="shared" si="10"/>
        <v>N/A</v>
      </c>
      <c r="I48" s="12">
        <v>233.2</v>
      </c>
      <c r="J48" s="12">
        <v>-100</v>
      </c>
      <c r="K48" s="43" t="s">
        <v>739</v>
      </c>
      <c r="L48" s="9" t="str">
        <f t="shared" si="11"/>
        <v>No</v>
      </c>
    </row>
    <row r="49" spans="1:12" x14ac:dyDescent="0.25">
      <c r="A49" s="44" t="s">
        <v>1308</v>
      </c>
      <c r="B49" s="35" t="s">
        <v>213</v>
      </c>
      <c r="C49" s="45">
        <v>28957.064865</v>
      </c>
      <c r="D49" s="11" t="str">
        <f t="shared" si="8"/>
        <v>N/A</v>
      </c>
      <c r="E49" s="45">
        <v>25737.209756</v>
      </c>
      <c r="F49" s="11" t="str">
        <f t="shared" si="9"/>
        <v>N/A</v>
      </c>
      <c r="G49" s="45">
        <v>32737.14</v>
      </c>
      <c r="H49" s="11" t="str">
        <f t="shared" si="10"/>
        <v>N/A</v>
      </c>
      <c r="I49" s="12">
        <v>-11.1</v>
      </c>
      <c r="J49" s="12">
        <v>27.2</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8067.9274869999999</v>
      </c>
      <c r="D51" s="11" t="str">
        <f t="shared" si="8"/>
        <v>N/A</v>
      </c>
      <c r="E51" s="45">
        <v>9482.7641452000007</v>
      </c>
      <c r="F51" s="11" t="str">
        <f t="shared" si="9"/>
        <v>N/A</v>
      </c>
      <c r="G51" s="45">
        <v>9269.8191791999998</v>
      </c>
      <c r="H51" s="11" t="str">
        <f t="shared" si="10"/>
        <v>N/A</v>
      </c>
      <c r="I51" s="12">
        <v>17.54</v>
      </c>
      <c r="J51" s="12">
        <v>-2.25</v>
      </c>
      <c r="K51" s="43" t="s">
        <v>739</v>
      </c>
      <c r="L51" s="9" t="str">
        <f t="shared" si="11"/>
        <v>Yes</v>
      </c>
    </row>
    <row r="52" spans="1:12" x14ac:dyDescent="0.25">
      <c r="A52" s="44" t="s">
        <v>1311</v>
      </c>
      <c r="B52" s="35" t="s">
        <v>213</v>
      </c>
      <c r="C52" s="45">
        <v>7831.2721597999998</v>
      </c>
      <c r="D52" s="11" t="str">
        <f t="shared" si="8"/>
        <v>N/A</v>
      </c>
      <c r="E52" s="45">
        <v>9252.1226456000004</v>
      </c>
      <c r="F52" s="11" t="str">
        <f t="shared" si="9"/>
        <v>N/A</v>
      </c>
      <c r="G52" s="45">
        <v>9050.4942995000001</v>
      </c>
      <c r="H52" s="11" t="str">
        <f t="shared" si="10"/>
        <v>N/A</v>
      </c>
      <c r="I52" s="12">
        <v>18.14</v>
      </c>
      <c r="J52" s="12">
        <v>-2.1800000000000002</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13571.524418999999</v>
      </c>
      <c r="D54" s="11" t="str">
        <f t="shared" si="8"/>
        <v>N/A</v>
      </c>
      <c r="E54" s="45">
        <v>12693.642056000001</v>
      </c>
      <c r="F54" s="11" t="str">
        <f t="shared" si="9"/>
        <v>N/A</v>
      </c>
      <c r="G54" s="45">
        <v>15007.842795</v>
      </c>
      <c r="H54" s="11" t="str">
        <f t="shared" si="10"/>
        <v>N/A</v>
      </c>
      <c r="I54" s="12">
        <v>-6.47</v>
      </c>
      <c r="J54" s="12">
        <v>18.23</v>
      </c>
      <c r="K54" s="43" t="s">
        <v>739</v>
      </c>
      <c r="L54" s="9" t="str">
        <f t="shared" si="11"/>
        <v>Yes</v>
      </c>
    </row>
    <row r="55" spans="1:12" x14ac:dyDescent="0.25">
      <c r="A55" s="44" t="s">
        <v>1690</v>
      </c>
      <c r="B55" s="35" t="s">
        <v>213</v>
      </c>
      <c r="C55" s="45">
        <v>30391.415905000002</v>
      </c>
      <c r="D55" s="11" t="str">
        <f t="shared" si="8"/>
        <v>N/A</v>
      </c>
      <c r="E55" s="45">
        <v>34307.629202999997</v>
      </c>
      <c r="F55" s="11" t="str">
        <f t="shared" si="9"/>
        <v>N/A</v>
      </c>
      <c r="G55" s="45">
        <v>30901.881944000001</v>
      </c>
      <c r="H55" s="11" t="str">
        <f t="shared" si="10"/>
        <v>N/A</v>
      </c>
      <c r="I55" s="12">
        <v>12.89</v>
      </c>
      <c r="J55" s="12">
        <v>-9.93</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1460.5781010000001</v>
      </c>
      <c r="D57" s="11" t="str">
        <f t="shared" si="8"/>
        <v>N/A</v>
      </c>
      <c r="E57" s="45">
        <v>1797.2880602</v>
      </c>
      <c r="F57" s="11" t="str">
        <f t="shared" si="9"/>
        <v>N/A</v>
      </c>
      <c r="G57" s="45">
        <v>1695.7125527000001</v>
      </c>
      <c r="H57" s="11" t="str">
        <f t="shared" si="10"/>
        <v>N/A</v>
      </c>
      <c r="I57" s="12">
        <v>23.05</v>
      </c>
      <c r="J57" s="12">
        <v>-5.65</v>
      </c>
      <c r="K57" s="43" t="s">
        <v>739</v>
      </c>
      <c r="L57" s="9" t="str">
        <f t="shared" si="11"/>
        <v>Yes</v>
      </c>
    </row>
    <row r="58" spans="1:12" x14ac:dyDescent="0.25">
      <c r="A58" s="44" t="s">
        <v>1315</v>
      </c>
      <c r="B58" s="35" t="s">
        <v>213</v>
      </c>
      <c r="C58" s="45">
        <v>1367.6214769000001</v>
      </c>
      <c r="D58" s="11" t="str">
        <f t="shared" si="8"/>
        <v>N/A</v>
      </c>
      <c r="E58" s="45">
        <v>1630.4520215</v>
      </c>
      <c r="F58" s="11" t="str">
        <f t="shared" si="9"/>
        <v>N/A</v>
      </c>
      <c r="G58" s="45">
        <v>1596.6429802</v>
      </c>
      <c r="H58" s="11" t="str">
        <f t="shared" si="10"/>
        <v>N/A</v>
      </c>
      <c r="I58" s="12">
        <v>19.22</v>
      </c>
      <c r="J58" s="12">
        <v>-2.0699999999999998</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1299.4101935000001</v>
      </c>
      <c r="D61" s="11" t="str">
        <f t="shared" si="8"/>
        <v>N/A</v>
      </c>
      <c r="E61" s="45">
        <v>1595.3076616999999</v>
      </c>
      <c r="F61" s="11" t="str">
        <f t="shared" si="9"/>
        <v>N/A</v>
      </c>
      <c r="G61" s="45">
        <v>1501.1129020000001</v>
      </c>
      <c r="H61" s="11" t="str">
        <f t="shared" si="10"/>
        <v>N/A</v>
      </c>
      <c r="I61" s="12">
        <v>22.77</v>
      </c>
      <c r="J61" s="12">
        <v>-5.9</v>
      </c>
      <c r="K61" s="43" t="s">
        <v>739</v>
      </c>
      <c r="L61" s="9" t="str">
        <f t="shared" si="11"/>
        <v>Yes</v>
      </c>
    </row>
    <row r="62" spans="1:12" x14ac:dyDescent="0.25">
      <c r="A62" s="3" t="s">
        <v>1695</v>
      </c>
      <c r="B62" s="35" t="s">
        <v>213</v>
      </c>
      <c r="C62" s="45">
        <v>3094.4552546999998</v>
      </c>
      <c r="D62" s="11" t="str">
        <f t="shared" si="8"/>
        <v>N/A</v>
      </c>
      <c r="E62" s="45">
        <v>6324.1395143</v>
      </c>
      <c r="F62" s="11" t="str">
        <f t="shared" si="9"/>
        <v>N/A</v>
      </c>
      <c r="G62" s="45">
        <v>5182.8929492999996</v>
      </c>
      <c r="H62" s="11" t="str">
        <f t="shared" si="10"/>
        <v>N/A</v>
      </c>
      <c r="I62" s="12">
        <v>104.4</v>
      </c>
      <c r="J62" s="12">
        <v>-18</v>
      </c>
      <c r="K62" s="43" t="s">
        <v>739</v>
      </c>
      <c r="L62" s="9" t="str">
        <f t="shared" si="11"/>
        <v>Yes</v>
      </c>
    </row>
    <row r="63" spans="1:12" x14ac:dyDescent="0.25">
      <c r="A63" s="3" t="s">
        <v>1696</v>
      </c>
      <c r="B63" s="35" t="s">
        <v>213</v>
      </c>
      <c r="C63" s="45">
        <v>8576.4497370000008</v>
      </c>
      <c r="D63" s="11" t="str">
        <f t="shared" si="8"/>
        <v>N/A</v>
      </c>
      <c r="E63" s="45">
        <v>9158.7420485000002</v>
      </c>
      <c r="F63" s="11" t="str">
        <f t="shared" si="9"/>
        <v>N/A</v>
      </c>
      <c r="G63" s="45">
        <v>9362.9758108999995</v>
      </c>
      <c r="H63" s="11" t="str">
        <f t="shared" si="10"/>
        <v>N/A</v>
      </c>
      <c r="I63" s="12">
        <v>6.7889999999999997</v>
      </c>
      <c r="J63" s="12">
        <v>2.23</v>
      </c>
      <c r="K63" s="43" t="s">
        <v>739</v>
      </c>
      <c r="L63" s="9" t="str">
        <f t="shared" si="11"/>
        <v>Yes</v>
      </c>
    </row>
    <row r="64" spans="1:12" x14ac:dyDescent="0.25">
      <c r="A64" s="3" t="s">
        <v>1697</v>
      </c>
      <c r="B64" s="35" t="s">
        <v>213</v>
      </c>
      <c r="C64" s="45">
        <v>1386.7596295999999</v>
      </c>
      <c r="D64" s="11" t="str">
        <f t="shared" si="8"/>
        <v>N/A</v>
      </c>
      <c r="E64" s="45">
        <v>4189.0696035000001</v>
      </c>
      <c r="F64" s="11" t="str">
        <f t="shared" si="9"/>
        <v>N/A</v>
      </c>
      <c r="G64" s="45">
        <v>3806.9207498999999</v>
      </c>
      <c r="H64" s="11" t="str">
        <f t="shared" si="10"/>
        <v>N/A</v>
      </c>
      <c r="I64" s="12">
        <v>202.1</v>
      </c>
      <c r="J64" s="12">
        <v>-9.1199999999999992</v>
      </c>
      <c r="K64" s="43" t="s">
        <v>739</v>
      </c>
      <c r="L64" s="9" t="str">
        <f t="shared" si="11"/>
        <v>Yes</v>
      </c>
    </row>
    <row r="65" spans="1:12" x14ac:dyDescent="0.25">
      <c r="A65" s="3" t="s">
        <v>1698</v>
      </c>
      <c r="B65" s="35" t="s">
        <v>213</v>
      </c>
      <c r="C65" s="45">
        <v>2077.0128135</v>
      </c>
      <c r="D65" s="11" t="str">
        <f t="shared" si="8"/>
        <v>N/A</v>
      </c>
      <c r="E65" s="45">
        <v>3485.4098134000001</v>
      </c>
      <c r="F65" s="11" t="str">
        <f t="shared" si="9"/>
        <v>N/A</v>
      </c>
      <c r="G65" s="45">
        <v>3345.5361757999999</v>
      </c>
      <c r="H65" s="11" t="str">
        <f t="shared" si="10"/>
        <v>N/A</v>
      </c>
      <c r="I65" s="12">
        <v>67.81</v>
      </c>
      <c r="J65" s="12">
        <v>-4.01</v>
      </c>
      <c r="K65" s="43" t="s">
        <v>739</v>
      </c>
      <c r="L65" s="9" t="str">
        <f t="shared" si="11"/>
        <v>Yes</v>
      </c>
    </row>
    <row r="66" spans="1:12" x14ac:dyDescent="0.25">
      <c r="A66" s="3" t="s">
        <v>1699</v>
      </c>
      <c r="B66" s="35" t="s">
        <v>213</v>
      </c>
      <c r="C66" s="45">
        <v>2476.1588612</v>
      </c>
      <c r="D66" s="11" t="str">
        <f t="shared" si="8"/>
        <v>N/A</v>
      </c>
      <c r="E66" s="45">
        <v>3127.3352679999998</v>
      </c>
      <c r="F66" s="11" t="str">
        <f t="shared" si="9"/>
        <v>N/A</v>
      </c>
      <c r="G66" s="45">
        <v>3055.9303562</v>
      </c>
      <c r="H66" s="11" t="str">
        <f t="shared" si="10"/>
        <v>N/A</v>
      </c>
      <c r="I66" s="12">
        <v>26.3</v>
      </c>
      <c r="J66" s="12">
        <v>-2.2799999999999998</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2076.6168849000001</v>
      </c>
      <c r="D69" s="11" t="str">
        <f t="shared" si="8"/>
        <v>N/A</v>
      </c>
      <c r="E69" s="45">
        <v>3113.7478658</v>
      </c>
      <c r="F69" s="11" t="str">
        <f t="shared" si="9"/>
        <v>N/A</v>
      </c>
      <c r="G69" s="45">
        <v>2913.7763365999999</v>
      </c>
      <c r="H69" s="11" t="str">
        <f t="shared" si="10"/>
        <v>N/A</v>
      </c>
      <c r="I69" s="12">
        <v>49.94</v>
      </c>
      <c r="J69" s="12">
        <v>-6.42</v>
      </c>
      <c r="K69" s="43" t="s">
        <v>739</v>
      </c>
      <c r="L69" s="9" t="str">
        <f t="shared" si="11"/>
        <v>Yes</v>
      </c>
    </row>
    <row r="70" spans="1:12" x14ac:dyDescent="0.25">
      <c r="A70" s="44" t="s">
        <v>1703</v>
      </c>
      <c r="B70" s="35" t="s">
        <v>213</v>
      </c>
      <c r="C70" s="45">
        <v>1989.6133093999999</v>
      </c>
      <c r="D70" s="11" t="str">
        <f t="shared" si="8"/>
        <v>N/A</v>
      </c>
      <c r="E70" s="45">
        <v>2370.6895043999998</v>
      </c>
      <c r="F70" s="11" t="str">
        <f t="shared" si="9"/>
        <v>N/A</v>
      </c>
      <c r="G70" s="45">
        <v>2152.6322869999999</v>
      </c>
      <c r="H70" s="11" t="str">
        <f t="shared" si="10"/>
        <v>N/A</v>
      </c>
      <c r="I70" s="12">
        <v>19.149999999999999</v>
      </c>
      <c r="J70" s="12">
        <v>-9.1999999999999993</v>
      </c>
      <c r="K70" s="43" t="s">
        <v>739</v>
      </c>
      <c r="L70" s="9" t="str">
        <f t="shared" si="11"/>
        <v>Yes</v>
      </c>
    </row>
    <row r="71" spans="1:12" x14ac:dyDescent="0.25">
      <c r="A71" s="44" t="s">
        <v>1704</v>
      </c>
      <c r="B71" s="35" t="s">
        <v>213</v>
      </c>
      <c r="C71" s="45">
        <v>1333.7836824999999</v>
      </c>
      <c r="D71" s="11" t="str">
        <f t="shared" si="8"/>
        <v>N/A</v>
      </c>
      <c r="E71" s="45">
        <v>4856.1980457999998</v>
      </c>
      <c r="F71" s="11" t="str">
        <f t="shared" si="9"/>
        <v>N/A</v>
      </c>
      <c r="G71" s="45">
        <v>4561.9002644000002</v>
      </c>
      <c r="H71" s="11" t="str">
        <f t="shared" si="10"/>
        <v>N/A</v>
      </c>
      <c r="I71" s="12">
        <v>264.10000000000002</v>
      </c>
      <c r="J71" s="12">
        <v>-6.06</v>
      </c>
      <c r="K71" s="43" t="s">
        <v>739</v>
      </c>
      <c r="L71" s="9" t="str">
        <f t="shared" si="11"/>
        <v>Yes</v>
      </c>
    </row>
    <row r="72" spans="1:12" x14ac:dyDescent="0.25">
      <c r="A72" s="44" t="s">
        <v>1622</v>
      </c>
      <c r="B72" s="35" t="s">
        <v>213</v>
      </c>
      <c r="C72" s="45">
        <v>179724738</v>
      </c>
      <c r="D72" s="11" t="str">
        <f t="shared" ref="D72:D135" si="12">IF($B72="N/A","N/A",IF(C72&gt;10,"No",IF(C72&lt;-10,"No","Yes")))</f>
        <v>N/A</v>
      </c>
      <c r="E72" s="45">
        <v>573151780</v>
      </c>
      <c r="F72" s="11" t="str">
        <f t="shared" ref="F72:F135" si="13">IF($B72="N/A","N/A",IF(E72&gt;10,"No",IF(E72&lt;-10,"No","Yes")))</f>
        <v>N/A</v>
      </c>
      <c r="G72" s="45">
        <v>587261481</v>
      </c>
      <c r="H72" s="11" t="str">
        <f t="shared" ref="H72:H135" si="14">IF($B72="N/A","N/A",IF(G72&gt;10,"No",IF(G72&lt;-10,"No","Yes")))</f>
        <v>N/A</v>
      </c>
      <c r="I72" s="12">
        <v>218.9</v>
      </c>
      <c r="J72" s="12">
        <v>2.4620000000000002</v>
      </c>
      <c r="K72" s="43" t="s">
        <v>739</v>
      </c>
      <c r="L72" s="9" t="str">
        <f t="shared" ref="L72:L132" si="15">IF(J72="Div by 0", "N/A", IF(K72="N/A","N/A", IF(J72&gt;VALUE(MID(K72,1,2)), "No", IF(J72&lt;-1*VALUE(MID(K72,1,2)), "No", "Yes"))))</f>
        <v>Yes</v>
      </c>
    </row>
    <row r="73" spans="1:12" x14ac:dyDescent="0.25">
      <c r="A73" s="44" t="s">
        <v>1623</v>
      </c>
      <c r="B73" s="35" t="s">
        <v>213</v>
      </c>
      <c r="C73" s="36">
        <v>30995</v>
      </c>
      <c r="D73" s="11" t="str">
        <f t="shared" si="12"/>
        <v>N/A</v>
      </c>
      <c r="E73" s="36">
        <v>77171</v>
      </c>
      <c r="F73" s="11" t="str">
        <f t="shared" si="13"/>
        <v>N/A</v>
      </c>
      <c r="G73" s="36">
        <v>77250</v>
      </c>
      <c r="H73" s="11" t="str">
        <f t="shared" si="14"/>
        <v>N/A</v>
      </c>
      <c r="I73" s="12">
        <v>149</v>
      </c>
      <c r="J73" s="12">
        <v>0.1024</v>
      </c>
      <c r="K73" s="43" t="s">
        <v>739</v>
      </c>
      <c r="L73" s="9" t="str">
        <f t="shared" si="15"/>
        <v>Yes</v>
      </c>
    </row>
    <row r="74" spans="1:12" x14ac:dyDescent="0.25">
      <c r="A74" s="44" t="s">
        <v>1316</v>
      </c>
      <c r="B74" s="35" t="s">
        <v>213</v>
      </c>
      <c r="C74" s="45">
        <v>5798.5074366999997</v>
      </c>
      <c r="D74" s="11" t="str">
        <f t="shared" si="12"/>
        <v>N/A</v>
      </c>
      <c r="E74" s="45">
        <v>7427.0358035999998</v>
      </c>
      <c r="F74" s="11" t="str">
        <f t="shared" si="13"/>
        <v>N/A</v>
      </c>
      <c r="G74" s="45">
        <v>7602.0903688999997</v>
      </c>
      <c r="H74" s="11" t="str">
        <f t="shared" si="14"/>
        <v>N/A</v>
      </c>
      <c r="I74" s="12">
        <v>28.09</v>
      </c>
      <c r="J74" s="12">
        <v>2.3570000000000002</v>
      </c>
      <c r="K74" s="43" t="s">
        <v>739</v>
      </c>
      <c r="L74" s="9" t="str">
        <f t="shared" si="15"/>
        <v>Yes</v>
      </c>
    </row>
    <row r="75" spans="1:12" x14ac:dyDescent="0.25">
      <c r="A75" s="44" t="s">
        <v>1317</v>
      </c>
      <c r="B75" s="35" t="s">
        <v>213</v>
      </c>
      <c r="C75" s="36">
        <v>4.6230037102999999</v>
      </c>
      <c r="D75" s="11" t="str">
        <f t="shared" si="12"/>
        <v>N/A</v>
      </c>
      <c r="E75" s="36">
        <v>5.7411851601999997</v>
      </c>
      <c r="F75" s="11" t="str">
        <f t="shared" si="13"/>
        <v>N/A</v>
      </c>
      <c r="G75" s="36">
        <v>5.8154045307000004</v>
      </c>
      <c r="H75" s="11" t="str">
        <f t="shared" si="14"/>
        <v>N/A</v>
      </c>
      <c r="I75" s="12">
        <v>24.19</v>
      </c>
      <c r="J75" s="12">
        <v>1.2929999999999999</v>
      </c>
      <c r="K75" s="43" t="s">
        <v>739</v>
      </c>
      <c r="L75" s="9" t="str">
        <f t="shared" si="15"/>
        <v>Yes</v>
      </c>
    </row>
    <row r="76" spans="1:12" ht="25" x14ac:dyDescent="0.25">
      <c r="A76" s="44" t="s">
        <v>548</v>
      </c>
      <c r="B76" s="35" t="s">
        <v>213</v>
      </c>
      <c r="C76" s="45">
        <v>291492</v>
      </c>
      <c r="D76" s="11" t="str">
        <f t="shared" si="12"/>
        <v>N/A</v>
      </c>
      <c r="E76" s="45">
        <v>137134</v>
      </c>
      <c r="F76" s="11" t="str">
        <f t="shared" si="13"/>
        <v>N/A</v>
      </c>
      <c r="G76" s="45">
        <v>285372</v>
      </c>
      <c r="H76" s="11" t="str">
        <f t="shared" si="14"/>
        <v>N/A</v>
      </c>
      <c r="I76" s="12">
        <v>-53</v>
      </c>
      <c r="J76" s="12">
        <v>108.1</v>
      </c>
      <c r="K76" s="43" t="s">
        <v>739</v>
      </c>
      <c r="L76" s="9" t="str">
        <f t="shared" si="15"/>
        <v>No</v>
      </c>
    </row>
    <row r="77" spans="1:12" x14ac:dyDescent="0.25">
      <c r="A77" s="44" t="s">
        <v>549</v>
      </c>
      <c r="B77" s="35" t="s">
        <v>213</v>
      </c>
      <c r="C77" s="36">
        <v>11</v>
      </c>
      <c r="D77" s="11" t="str">
        <f t="shared" si="12"/>
        <v>N/A</v>
      </c>
      <c r="E77" s="36">
        <v>11</v>
      </c>
      <c r="F77" s="11" t="str">
        <f t="shared" si="13"/>
        <v>N/A</v>
      </c>
      <c r="G77" s="36">
        <v>11</v>
      </c>
      <c r="H77" s="11" t="str">
        <f t="shared" si="14"/>
        <v>N/A</v>
      </c>
      <c r="I77" s="12">
        <v>-40</v>
      </c>
      <c r="J77" s="12">
        <v>66.67</v>
      </c>
      <c r="K77" s="43" t="s">
        <v>739</v>
      </c>
      <c r="L77" s="9" t="str">
        <f t="shared" si="15"/>
        <v>No</v>
      </c>
    </row>
    <row r="78" spans="1:12" x14ac:dyDescent="0.25">
      <c r="A78" s="44" t="s">
        <v>1318</v>
      </c>
      <c r="B78" s="35" t="s">
        <v>213</v>
      </c>
      <c r="C78" s="45">
        <v>58298.400000000001</v>
      </c>
      <c r="D78" s="11" t="str">
        <f t="shared" si="12"/>
        <v>N/A</v>
      </c>
      <c r="E78" s="45">
        <v>45711.333333000002</v>
      </c>
      <c r="F78" s="11" t="str">
        <f t="shared" si="13"/>
        <v>N/A</v>
      </c>
      <c r="G78" s="45">
        <v>57074.400000000001</v>
      </c>
      <c r="H78" s="11" t="str">
        <f t="shared" si="14"/>
        <v>N/A</v>
      </c>
      <c r="I78" s="12">
        <v>-21.6</v>
      </c>
      <c r="J78" s="12">
        <v>24.86</v>
      </c>
      <c r="K78" s="43" t="s">
        <v>739</v>
      </c>
      <c r="L78" s="9" t="str">
        <f t="shared" si="15"/>
        <v>Yes</v>
      </c>
    </row>
    <row r="79" spans="1:12" ht="25" x14ac:dyDescent="0.25">
      <c r="A79" s="44" t="s">
        <v>550</v>
      </c>
      <c r="B79" s="35" t="s">
        <v>213</v>
      </c>
      <c r="C79" s="45">
        <v>56244775</v>
      </c>
      <c r="D79" s="11" t="str">
        <f t="shared" si="12"/>
        <v>N/A</v>
      </c>
      <c r="E79" s="45">
        <v>58951815</v>
      </c>
      <c r="F79" s="11" t="str">
        <f t="shared" si="13"/>
        <v>N/A</v>
      </c>
      <c r="G79" s="45">
        <v>57386349</v>
      </c>
      <c r="H79" s="11" t="str">
        <f t="shared" si="14"/>
        <v>N/A</v>
      </c>
      <c r="I79" s="12">
        <v>4.8129999999999997</v>
      </c>
      <c r="J79" s="12">
        <v>-2.66</v>
      </c>
      <c r="K79" s="43" t="s">
        <v>739</v>
      </c>
      <c r="L79" s="9" t="str">
        <f t="shared" si="15"/>
        <v>Yes</v>
      </c>
    </row>
    <row r="80" spans="1:12" x14ac:dyDescent="0.25">
      <c r="A80" s="44" t="s">
        <v>551</v>
      </c>
      <c r="B80" s="35" t="s">
        <v>213</v>
      </c>
      <c r="C80" s="36">
        <v>2369</v>
      </c>
      <c r="D80" s="11" t="str">
        <f t="shared" si="12"/>
        <v>N/A</v>
      </c>
      <c r="E80" s="36">
        <v>2565</v>
      </c>
      <c r="F80" s="11" t="str">
        <f t="shared" si="13"/>
        <v>N/A</v>
      </c>
      <c r="G80" s="36">
        <v>2756</v>
      </c>
      <c r="H80" s="11" t="str">
        <f t="shared" si="14"/>
        <v>N/A</v>
      </c>
      <c r="I80" s="12">
        <v>8.2739999999999991</v>
      </c>
      <c r="J80" s="12">
        <v>7.4459999999999997</v>
      </c>
      <c r="K80" s="43" t="s">
        <v>739</v>
      </c>
      <c r="L80" s="9" t="str">
        <f t="shared" si="15"/>
        <v>Yes</v>
      </c>
    </row>
    <row r="81" spans="1:12" ht="25" x14ac:dyDescent="0.25">
      <c r="A81" s="44" t="s">
        <v>1319</v>
      </c>
      <c r="B81" s="35" t="s">
        <v>213</v>
      </c>
      <c r="C81" s="45">
        <v>23741.990290999998</v>
      </c>
      <c r="D81" s="11" t="str">
        <f t="shared" si="12"/>
        <v>N/A</v>
      </c>
      <c r="E81" s="45">
        <v>22983.163743000001</v>
      </c>
      <c r="F81" s="11" t="str">
        <f t="shared" si="13"/>
        <v>N/A</v>
      </c>
      <c r="G81" s="45">
        <v>20822.332729000002</v>
      </c>
      <c r="H81" s="11" t="str">
        <f t="shared" si="14"/>
        <v>N/A</v>
      </c>
      <c r="I81" s="12">
        <v>-3.2</v>
      </c>
      <c r="J81" s="12">
        <v>-9.4</v>
      </c>
      <c r="K81" s="43" t="s">
        <v>739</v>
      </c>
      <c r="L81" s="9" t="str">
        <f t="shared" si="15"/>
        <v>Yes</v>
      </c>
    </row>
    <row r="82" spans="1:12" x14ac:dyDescent="0.25">
      <c r="A82" s="44" t="s">
        <v>552</v>
      </c>
      <c r="B82" s="35" t="s">
        <v>213</v>
      </c>
      <c r="C82" s="45">
        <v>6871248</v>
      </c>
      <c r="D82" s="11" t="str">
        <f t="shared" si="12"/>
        <v>N/A</v>
      </c>
      <c r="E82" s="45">
        <v>5383768</v>
      </c>
      <c r="F82" s="11" t="str">
        <f t="shared" si="13"/>
        <v>N/A</v>
      </c>
      <c r="G82" s="45">
        <v>675274</v>
      </c>
      <c r="H82" s="11" t="str">
        <f t="shared" si="14"/>
        <v>N/A</v>
      </c>
      <c r="I82" s="12">
        <v>-21.6</v>
      </c>
      <c r="J82" s="12">
        <v>-87.5</v>
      </c>
      <c r="K82" s="43" t="s">
        <v>739</v>
      </c>
      <c r="L82" s="9" t="str">
        <f t="shared" si="15"/>
        <v>No</v>
      </c>
    </row>
    <row r="83" spans="1:12" x14ac:dyDescent="0.25">
      <c r="A83" s="44" t="s">
        <v>553</v>
      </c>
      <c r="B83" s="35" t="s">
        <v>213</v>
      </c>
      <c r="C83" s="36">
        <v>45</v>
      </c>
      <c r="D83" s="11" t="str">
        <f t="shared" si="12"/>
        <v>N/A</v>
      </c>
      <c r="E83" s="36">
        <v>39</v>
      </c>
      <c r="F83" s="11" t="str">
        <f t="shared" si="13"/>
        <v>N/A</v>
      </c>
      <c r="G83" s="36">
        <v>11</v>
      </c>
      <c r="H83" s="11" t="str">
        <f t="shared" si="14"/>
        <v>N/A</v>
      </c>
      <c r="I83" s="12">
        <v>-13.3</v>
      </c>
      <c r="J83" s="12">
        <v>-74.400000000000006</v>
      </c>
      <c r="K83" s="43" t="s">
        <v>739</v>
      </c>
      <c r="L83" s="9" t="str">
        <f t="shared" si="15"/>
        <v>No</v>
      </c>
    </row>
    <row r="84" spans="1:12" x14ac:dyDescent="0.25">
      <c r="A84" s="44" t="s">
        <v>1320</v>
      </c>
      <c r="B84" s="35" t="s">
        <v>213</v>
      </c>
      <c r="C84" s="45">
        <v>152694.39999999999</v>
      </c>
      <c r="D84" s="11" t="str">
        <f t="shared" si="12"/>
        <v>N/A</v>
      </c>
      <c r="E84" s="45">
        <v>138045.33332999999</v>
      </c>
      <c r="F84" s="11" t="str">
        <f t="shared" si="13"/>
        <v>N/A</v>
      </c>
      <c r="G84" s="45">
        <v>67527.399999999994</v>
      </c>
      <c r="H84" s="11" t="str">
        <f t="shared" si="14"/>
        <v>N/A</v>
      </c>
      <c r="I84" s="12">
        <v>-9.59</v>
      </c>
      <c r="J84" s="12">
        <v>-51.1</v>
      </c>
      <c r="K84" s="43" t="s">
        <v>739</v>
      </c>
      <c r="L84" s="9" t="str">
        <f t="shared" si="15"/>
        <v>No</v>
      </c>
    </row>
    <row r="85" spans="1:12" x14ac:dyDescent="0.25">
      <c r="A85" s="44" t="s">
        <v>554</v>
      </c>
      <c r="B85" s="35" t="s">
        <v>213</v>
      </c>
      <c r="C85" s="45">
        <v>86285195</v>
      </c>
      <c r="D85" s="11" t="str">
        <f t="shared" si="12"/>
        <v>N/A</v>
      </c>
      <c r="E85" s="45">
        <v>92245277</v>
      </c>
      <c r="F85" s="11" t="str">
        <f t="shared" si="13"/>
        <v>N/A</v>
      </c>
      <c r="G85" s="45">
        <v>96812843</v>
      </c>
      <c r="H85" s="11" t="str">
        <f t="shared" si="14"/>
        <v>N/A</v>
      </c>
      <c r="I85" s="12">
        <v>6.907</v>
      </c>
      <c r="J85" s="12">
        <v>4.952</v>
      </c>
      <c r="K85" s="43" t="s">
        <v>739</v>
      </c>
      <c r="L85" s="9" t="str">
        <f t="shared" si="15"/>
        <v>Yes</v>
      </c>
    </row>
    <row r="86" spans="1:12" x14ac:dyDescent="0.25">
      <c r="A86" s="44" t="s">
        <v>555</v>
      </c>
      <c r="B86" s="35" t="s">
        <v>213</v>
      </c>
      <c r="C86" s="36">
        <v>2334</v>
      </c>
      <c r="D86" s="11" t="str">
        <f t="shared" si="12"/>
        <v>N/A</v>
      </c>
      <c r="E86" s="36">
        <v>2447</v>
      </c>
      <c r="F86" s="11" t="str">
        <f t="shared" si="13"/>
        <v>N/A</v>
      </c>
      <c r="G86" s="36">
        <v>2502</v>
      </c>
      <c r="H86" s="11" t="str">
        <f t="shared" si="14"/>
        <v>N/A</v>
      </c>
      <c r="I86" s="12">
        <v>4.8410000000000002</v>
      </c>
      <c r="J86" s="12">
        <v>2.2480000000000002</v>
      </c>
      <c r="K86" s="43" t="s">
        <v>739</v>
      </c>
      <c r="L86" s="9" t="str">
        <f t="shared" si="15"/>
        <v>Yes</v>
      </c>
    </row>
    <row r="87" spans="1:12" x14ac:dyDescent="0.25">
      <c r="A87" s="44" t="s">
        <v>1321</v>
      </c>
      <c r="B87" s="35" t="s">
        <v>213</v>
      </c>
      <c r="C87" s="45">
        <v>36968.806769000003</v>
      </c>
      <c r="D87" s="11" t="str">
        <f t="shared" si="12"/>
        <v>N/A</v>
      </c>
      <c r="E87" s="45">
        <v>37697.293421000002</v>
      </c>
      <c r="F87" s="11" t="str">
        <f t="shared" si="13"/>
        <v>N/A</v>
      </c>
      <c r="G87" s="45">
        <v>38694.181855000003</v>
      </c>
      <c r="H87" s="11" t="str">
        <f t="shared" si="14"/>
        <v>N/A</v>
      </c>
      <c r="I87" s="12">
        <v>1.9710000000000001</v>
      </c>
      <c r="J87" s="12">
        <v>2.6440000000000001</v>
      </c>
      <c r="K87" s="43" t="s">
        <v>739</v>
      </c>
      <c r="L87" s="9" t="str">
        <f t="shared" si="15"/>
        <v>Yes</v>
      </c>
    </row>
    <row r="88" spans="1:12" ht="25" x14ac:dyDescent="0.25">
      <c r="A88" s="44" t="s">
        <v>556</v>
      </c>
      <c r="B88" s="35" t="s">
        <v>213</v>
      </c>
      <c r="C88" s="45">
        <v>308796659</v>
      </c>
      <c r="D88" s="11" t="str">
        <f t="shared" si="12"/>
        <v>N/A</v>
      </c>
      <c r="E88" s="45">
        <v>385081901</v>
      </c>
      <c r="F88" s="11" t="str">
        <f t="shared" si="13"/>
        <v>N/A</v>
      </c>
      <c r="G88" s="45">
        <v>382938359</v>
      </c>
      <c r="H88" s="11" t="str">
        <f t="shared" si="14"/>
        <v>N/A</v>
      </c>
      <c r="I88" s="12">
        <v>24.7</v>
      </c>
      <c r="J88" s="12">
        <v>-0.55700000000000005</v>
      </c>
      <c r="K88" s="43" t="s">
        <v>739</v>
      </c>
      <c r="L88" s="9" t="str">
        <f t="shared" si="15"/>
        <v>Yes</v>
      </c>
    </row>
    <row r="89" spans="1:12" x14ac:dyDescent="0.25">
      <c r="A89" s="44" t="s">
        <v>557</v>
      </c>
      <c r="B89" s="35" t="s">
        <v>213</v>
      </c>
      <c r="C89" s="36">
        <v>551736</v>
      </c>
      <c r="D89" s="11" t="str">
        <f t="shared" si="12"/>
        <v>N/A</v>
      </c>
      <c r="E89" s="36">
        <v>580026</v>
      </c>
      <c r="F89" s="11" t="str">
        <f t="shared" si="13"/>
        <v>N/A</v>
      </c>
      <c r="G89" s="36">
        <v>592501</v>
      </c>
      <c r="H89" s="11" t="str">
        <f t="shared" si="14"/>
        <v>N/A</v>
      </c>
      <c r="I89" s="12">
        <v>5.1269999999999998</v>
      </c>
      <c r="J89" s="12">
        <v>2.1509999999999998</v>
      </c>
      <c r="K89" s="43" t="s">
        <v>739</v>
      </c>
      <c r="L89" s="9" t="str">
        <f t="shared" si="15"/>
        <v>Yes</v>
      </c>
    </row>
    <row r="90" spans="1:12" x14ac:dyDescent="0.25">
      <c r="A90" s="44" t="s">
        <v>1322</v>
      </c>
      <c r="B90" s="35" t="s">
        <v>213</v>
      </c>
      <c r="C90" s="45">
        <v>559.68191128000001</v>
      </c>
      <c r="D90" s="11" t="str">
        <f t="shared" si="12"/>
        <v>N/A</v>
      </c>
      <c r="E90" s="45">
        <v>663.90455082999995</v>
      </c>
      <c r="F90" s="11" t="str">
        <f t="shared" si="13"/>
        <v>N/A</v>
      </c>
      <c r="G90" s="45">
        <v>646.30837584999995</v>
      </c>
      <c r="H90" s="11" t="str">
        <f t="shared" si="14"/>
        <v>N/A</v>
      </c>
      <c r="I90" s="12">
        <v>18.62</v>
      </c>
      <c r="J90" s="12">
        <v>-2.65</v>
      </c>
      <c r="K90" s="43" t="s">
        <v>739</v>
      </c>
      <c r="L90" s="9" t="str">
        <f t="shared" si="15"/>
        <v>Yes</v>
      </c>
    </row>
    <row r="91" spans="1:12" x14ac:dyDescent="0.25">
      <c r="A91" s="44" t="s">
        <v>558</v>
      </c>
      <c r="B91" s="35" t="s">
        <v>213</v>
      </c>
      <c r="C91" s="45">
        <v>83419332</v>
      </c>
      <c r="D91" s="11" t="str">
        <f t="shared" si="12"/>
        <v>N/A</v>
      </c>
      <c r="E91" s="45">
        <v>87616876</v>
      </c>
      <c r="F91" s="11" t="str">
        <f t="shared" si="13"/>
        <v>N/A</v>
      </c>
      <c r="G91" s="45">
        <v>86673317</v>
      </c>
      <c r="H91" s="11" t="str">
        <f t="shared" si="14"/>
        <v>N/A</v>
      </c>
      <c r="I91" s="12">
        <v>5.032</v>
      </c>
      <c r="J91" s="12">
        <v>-1.08</v>
      </c>
      <c r="K91" s="43" t="s">
        <v>739</v>
      </c>
      <c r="L91" s="9" t="str">
        <f t="shared" si="15"/>
        <v>Yes</v>
      </c>
    </row>
    <row r="92" spans="1:12" x14ac:dyDescent="0.25">
      <c r="A92" s="44" t="s">
        <v>559</v>
      </c>
      <c r="B92" s="35" t="s">
        <v>213</v>
      </c>
      <c r="C92" s="36">
        <v>261415</v>
      </c>
      <c r="D92" s="11" t="str">
        <f t="shared" si="12"/>
        <v>N/A</v>
      </c>
      <c r="E92" s="36">
        <v>278384</v>
      </c>
      <c r="F92" s="11" t="str">
        <f t="shared" si="13"/>
        <v>N/A</v>
      </c>
      <c r="G92" s="36">
        <v>286989</v>
      </c>
      <c r="H92" s="11" t="str">
        <f t="shared" si="14"/>
        <v>N/A</v>
      </c>
      <c r="I92" s="12">
        <v>6.4909999999999997</v>
      </c>
      <c r="J92" s="12">
        <v>3.0910000000000002</v>
      </c>
      <c r="K92" s="43" t="s">
        <v>739</v>
      </c>
      <c r="L92" s="9" t="str">
        <f t="shared" si="15"/>
        <v>Yes</v>
      </c>
    </row>
    <row r="93" spans="1:12" x14ac:dyDescent="0.25">
      <c r="A93" s="44" t="s">
        <v>1323</v>
      </c>
      <c r="B93" s="35" t="s">
        <v>213</v>
      </c>
      <c r="C93" s="45">
        <v>319.10690663999998</v>
      </c>
      <c r="D93" s="11" t="str">
        <f t="shared" si="12"/>
        <v>N/A</v>
      </c>
      <c r="E93" s="45">
        <v>314.73387838000002</v>
      </c>
      <c r="F93" s="11" t="str">
        <f t="shared" si="13"/>
        <v>N/A</v>
      </c>
      <c r="G93" s="45">
        <v>302.00919547000001</v>
      </c>
      <c r="H93" s="11" t="str">
        <f t="shared" si="14"/>
        <v>N/A</v>
      </c>
      <c r="I93" s="12">
        <v>-1.37</v>
      </c>
      <c r="J93" s="12">
        <v>-4.04</v>
      </c>
      <c r="K93" s="43" t="s">
        <v>739</v>
      </c>
      <c r="L93" s="9" t="str">
        <f t="shared" si="15"/>
        <v>Yes</v>
      </c>
    </row>
    <row r="94" spans="1:12" ht="25" x14ac:dyDescent="0.25">
      <c r="A94" s="44" t="s">
        <v>560</v>
      </c>
      <c r="B94" s="35" t="s">
        <v>213</v>
      </c>
      <c r="C94" s="45">
        <v>13357511</v>
      </c>
      <c r="D94" s="11" t="str">
        <f t="shared" si="12"/>
        <v>N/A</v>
      </c>
      <c r="E94" s="45">
        <v>14724869</v>
      </c>
      <c r="F94" s="11" t="str">
        <f t="shared" si="13"/>
        <v>N/A</v>
      </c>
      <c r="G94" s="45">
        <v>14621403</v>
      </c>
      <c r="H94" s="11" t="str">
        <f t="shared" si="14"/>
        <v>N/A</v>
      </c>
      <c r="I94" s="12">
        <v>10.24</v>
      </c>
      <c r="J94" s="12">
        <v>-0.70299999999999996</v>
      </c>
      <c r="K94" s="43" t="s">
        <v>739</v>
      </c>
      <c r="L94" s="9" t="str">
        <f t="shared" si="15"/>
        <v>Yes</v>
      </c>
    </row>
    <row r="95" spans="1:12" x14ac:dyDescent="0.25">
      <c r="A95" s="44" t="s">
        <v>561</v>
      </c>
      <c r="B95" s="35" t="s">
        <v>213</v>
      </c>
      <c r="C95" s="36">
        <v>128210</v>
      </c>
      <c r="D95" s="11" t="str">
        <f t="shared" si="12"/>
        <v>N/A</v>
      </c>
      <c r="E95" s="36">
        <v>138998</v>
      </c>
      <c r="F95" s="11" t="str">
        <f t="shared" si="13"/>
        <v>N/A</v>
      </c>
      <c r="G95" s="36">
        <v>139375</v>
      </c>
      <c r="H95" s="11" t="str">
        <f t="shared" si="14"/>
        <v>N/A</v>
      </c>
      <c r="I95" s="12">
        <v>8.4139999999999997</v>
      </c>
      <c r="J95" s="12">
        <v>0.2712</v>
      </c>
      <c r="K95" s="43" t="s">
        <v>739</v>
      </c>
      <c r="L95" s="9" t="str">
        <f t="shared" si="15"/>
        <v>Yes</v>
      </c>
    </row>
    <row r="96" spans="1:12" ht="25" x14ac:dyDescent="0.25">
      <c r="A96" s="44" t="s">
        <v>1324</v>
      </c>
      <c r="B96" s="35" t="s">
        <v>213</v>
      </c>
      <c r="C96" s="45">
        <v>104.18462678</v>
      </c>
      <c r="D96" s="11" t="str">
        <f t="shared" si="12"/>
        <v>N/A</v>
      </c>
      <c r="E96" s="45">
        <v>105.93583361</v>
      </c>
      <c r="F96" s="11" t="str">
        <f t="shared" si="13"/>
        <v>N/A</v>
      </c>
      <c r="G96" s="45">
        <v>104.90692735</v>
      </c>
      <c r="H96" s="11" t="str">
        <f t="shared" si="14"/>
        <v>N/A</v>
      </c>
      <c r="I96" s="12">
        <v>1.681</v>
      </c>
      <c r="J96" s="12">
        <v>-0.97099999999999997</v>
      </c>
      <c r="K96" s="43" t="s">
        <v>739</v>
      </c>
      <c r="L96" s="9" t="str">
        <f t="shared" si="15"/>
        <v>Yes</v>
      </c>
    </row>
    <row r="97" spans="1:12" ht="25" x14ac:dyDescent="0.25">
      <c r="A97" s="44" t="s">
        <v>562</v>
      </c>
      <c r="B97" s="35" t="s">
        <v>213</v>
      </c>
      <c r="C97" s="45">
        <v>102603475</v>
      </c>
      <c r="D97" s="11" t="str">
        <f t="shared" si="12"/>
        <v>N/A</v>
      </c>
      <c r="E97" s="45">
        <v>166399419</v>
      </c>
      <c r="F97" s="11" t="str">
        <f t="shared" si="13"/>
        <v>N/A</v>
      </c>
      <c r="G97" s="45">
        <v>72678580</v>
      </c>
      <c r="H97" s="11" t="str">
        <f t="shared" si="14"/>
        <v>N/A</v>
      </c>
      <c r="I97" s="12">
        <v>62.18</v>
      </c>
      <c r="J97" s="12">
        <v>-56.3</v>
      </c>
      <c r="K97" s="43" t="s">
        <v>739</v>
      </c>
      <c r="L97" s="9" t="str">
        <f t="shared" si="15"/>
        <v>No</v>
      </c>
    </row>
    <row r="98" spans="1:12" x14ac:dyDescent="0.25">
      <c r="A98" s="44" t="s">
        <v>563</v>
      </c>
      <c r="B98" s="35" t="s">
        <v>213</v>
      </c>
      <c r="C98" s="36">
        <v>296465</v>
      </c>
      <c r="D98" s="11" t="str">
        <f t="shared" si="12"/>
        <v>N/A</v>
      </c>
      <c r="E98" s="36">
        <v>333902</v>
      </c>
      <c r="F98" s="11" t="str">
        <f t="shared" si="13"/>
        <v>N/A</v>
      </c>
      <c r="G98" s="36">
        <v>300046</v>
      </c>
      <c r="H98" s="11" t="str">
        <f t="shared" si="14"/>
        <v>N/A</v>
      </c>
      <c r="I98" s="12">
        <v>12.63</v>
      </c>
      <c r="J98" s="12">
        <v>-10.1</v>
      </c>
      <c r="K98" s="43" t="s">
        <v>739</v>
      </c>
      <c r="L98" s="9" t="str">
        <f t="shared" si="15"/>
        <v>Yes</v>
      </c>
    </row>
    <row r="99" spans="1:12" x14ac:dyDescent="0.25">
      <c r="A99" s="44" t="s">
        <v>1325</v>
      </c>
      <c r="B99" s="35" t="s">
        <v>213</v>
      </c>
      <c r="C99" s="45">
        <v>346.08967331999997</v>
      </c>
      <c r="D99" s="11" t="str">
        <f t="shared" si="12"/>
        <v>N/A</v>
      </c>
      <c r="E99" s="45">
        <v>498.34807518000002</v>
      </c>
      <c r="F99" s="11" t="str">
        <f t="shared" si="13"/>
        <v>N/A</v>
      </c>
      <c r="G99" s="45">
        <v>242.2247922</v>
      </c>
      <c r="H99" s="11" t="str">
        <f t="shared" si="14"/>
        <v>N/A</v>
      </c>
      <c r="I99" s="12">
        <v>43.99</v>
      </c>
      <c r="J99" s="12">
        <v>-51.4</v>
      </c>
      <c r="K99" s="43" t="s">
        <v>739</v>
      </c>
      <c r="L99" s="9" t="str">
        <f t="shared" si="15"/>
        <v>No</v>
      </c>
    </row>
    <row r="100" spans="1:12" x14ac:dyDescent="0.25">
      <c r="A100" s="44" t="s">
        <v>564</v>
      </c>
      <c r="B100" s="35" t="s">
        <v>213</v>
      </c>
      <c r="C100" s="45">
        <v>84515046</v>
      </c>
      <c r="D100" s="11" t="str">
        <f t="shared" si="12"/>
        <v>N/A</v>
      </c>
      <c r="E100" s="45">
        <v>85686499</v>
      </c>
      <c r="F100" s="11" t="str">
        <f t="shared" si="13"/>
        <v>N/A</v>
      </c>
      <c r="G100" s="45">
        <v>88704950</v>
      </c>
      <c r="H100" s="11" t="str">
        <f t="shared" si="14"/>
        <v>N/A</v>
      </c>
      <c r="I100" s="12">
        <v>1.3859999999999999</v>
      </c>
      <c r="J100" s="12">
        <v>3.5230000000000001</v>
      </c>
      <c r="K100" s="43" t="s">
        <v>739</v>
      </c>
      <c r="L100" s="9" t="str">
        <f t="shared" si="15"/>
        <v>Yes</v>
      </c>
    </row>
    <row r="101" spans="1:12" x14ac:dyDescent="0.25">
      <c r="A101" s="44" t="s">
        <v>565</v>
      </c>
      <c r="B101" s="35" t="s">
        <v>213</v>
      </c>
      <c r="C101" s="36">
        <v>226446</v>
      </c>
      <c r="D101" s="11" t="str">
        <f t="shared" si="12"/>
        <v>N/A</v>
      </c>
      <c r="E101" s="36">
        <v>216165</v>
      </c>
      <c r="F101" s="11" t="str">
        <f t="shared" si="13"/>
        <v>N/A</v>
      </c>
      <c r="G101" s="36">
        <v>215173</v>
      </c>
      <c r="H101" s="11" t="str">
        <f t="shared" si="14"/>
        <v>N/A</v>
      </c>
      <c r="I101" s="12">
        <v>-4.54</v>
      </c>
      <c r="J101" s="12">
        <v>-0.45900000000000002</v>
      </c>
      <c r="K101" s="43" t="s">
        <v>739</v>
      </c>
      <c r="L101" s="9" t="str">
        <f t="shared" si="15"/>
        <v>Yes</v>
      </c>
    </row>
    <row r="102" spans="1:12" x14ac:dyDescent="0.25">
      <c r="A102" s="44" t="s">
        <v>1326</v>
      </c>
      <c r="B102" s="35" t="s">
        <v>213</v>
      </c>
      <c r="C102" s="45">
        <v>373.22384145000001</v>
      </c>
      <c r="D102" s="11" t="str">
        <f t="shared" si="12"/>
        <v>N/A</v>
      </c>
      <c r="E102" s="45">
        <v>396.39395368999999</v>
      </c>
      <c r="F102" s="11" t="str">
        <f t="shared" si="13"/>
        <v>N/A</v>
      </c>
      <c r="G102" s="45">
        <v>412.24944578999998</v>
      </c>
      <c r="H102" s="11" t="str">
        <f t="shared" si="14"/>
        <v>N/A</v>
      </c>
      <c r="I102" s="12">
        <v>6.2080000000000002</v>
      </c>
      <c r="J102" s="12">
        <v>4</v>
      </c>
      <c r="K102" s="43" t="s">
        <v>739</v>
      </c>
      <c r="L102" s="9" t="str">
        <f t="shared" si="15"/>
        <v>Yes</v>
      </c>
    </row>
    <row r="103" spans="1:12" ht="25" x14ac:dyDescent="0.25">
      <c r="A103" s="44" t="s">
        <v>566</v>
      </c>
      <c r="B103" s="35" t="s">
        <v>213</v>
      </c>
      <c r="C103" s="45">
        <v>19004827</v>
      </c>
      <c r="D103" s="11" t="str">
        <f t="shared" si="12"/>
        <v>N/A</v>
      </c>
      <c r="E103" s="45">
        <v>15122631</v>
      </c>
      <c r="F103" s="11" t="str">
        <f t="shared" si="13"/>
        <v>N/A</v>
      </c>
      <c r="G103" s="45">
        <v>15813185</v>
      </c>
      <c r="H103" s="11" t="str">
        <f t="shared" si="14"/>
        <v>N/A</v>
      </c>
      <c r="I103" s="12">
        <v>-20.399999999999999</v>
      </c>
      <c r="J103" s="12">
        <v>4.5659999999999998</v>
      </c>
      <c r="K103" s="43" t="s">
        <v>739</v>
      </c>
      <c r="L103" s="9" t="str">
        <f t="shared" si="15"/>
        <v>Yes</v>
      </c>
    </row>
    <row r="104" spans="1:12" x14ac:dyDescent="0.25">
      <c r="A104" s="44" t="s">
        <v>567</v>
      </c>
      <c r="B104" s="35" t="s">
        <v>213</v>
      </c>
      <c r="C104" s="36">
        <v>8879</v>
      </c>
      <c r="D104" s="11" t="str">
        <f t="shared" si="12"/>
        <v>N/A</v>
      </c>
      <c r="E104" s="36">
        <v>8802</v>
      </c>
      <c r="F104" s="11" t="str">
        <f t="shared" si="13"/>
        <v>N/A</v>
      </c>
      <c r="G104" s="36">
        <v>9423</v>
      </c>
      <c r="H104" s="11" t="str">
        <f t="shared" si="14"/>
        <v>N/A</v>
      </c>
      <c r="I104" s="12">
        <v>-0.86699999999999999</v>
      </c>
      <c r="J104" s="12">
        <v>7.0549999999999997</v>
      </c>
      <c r="K104" s="43" t="s">
        <v>739</v>
      </c>
      <c r="L104" s="9" t="str">
        <f t="shared" si="15"/>
        <v>Yes</v>
      </c>
    </row>
    <row r="105" spans="1:12" x14ac:dyDescent="0.25">
      <c r="A105" s="44" t="s">
        <v>1327</v>
      </c>
      <c r="B105" s="35" t="s">
        <v>213</v>
      </c>
      <c r="C105" s="45">
        <v>2140.4242595000001</v>
      </c>
      <c r="D105" s="11" t="str">
        <f t="shared" si="12"/>
        <v>N/A</v>
      </c>
      <c r="E105" s="45">
        <v>1718.0903204000001</v>
      </c>
      <c r="F105" s="11" t="str">
        <f t="shared" si="13"/>
        <v>N/A</v>
      </c>
      <c r="G105" s="45">
        <v>1678.1476175</v>
      </c>
      <c r="H105" s="11" t="str">
        <f t="shared" si="14"/>
        <v>N/A</v>
      </c>
      <c r="I105" s="12">
        <v>-19.7</v>
      </c>
      <c r="J105" s="12">
        <v>-2.3199999999999998</v>
      </c>
      <c r="K105" s="43" t="s">
        <v>739</v>
      </c>
      <c r="L105" s="9" t="str">
        <f t="shared" si="15"/>
        <v>Yes</v>
      </c>
    </row>
    <row r="106" spans="1:12" x14ac:dyDescent="0.25">
      <c r="A106" s="44" t="s">
        <v>568</v>
      </c>
      <c r="B106" s="35" t="s">
        <v>213</v>
      </c>
      <c r="C106" s="45">
        <v>105734040</v>
      </c>
      <c r="D106" s="11" t="str">
        <f t="shared" si="12"/>
        <v>N/A</v>
      </c>
      <c r="E106" s="45">
        <v>95612371</v>
      </c>
      <c r="F106" s="11" t="str">
        <f t="shared" si="13"/>
        <v>N/A</v>
      </c>
      <c r="G106" s="45">
        <v>126656279</v>
      </c>
      <c r="H106" s="11" t="str">
        <f t="shared" si="14"/>
        <v>N/A</v>
      </c>
      <c r="I106" s="12">
        <v>-9.57</v>
      </c>
      <c r="J106" s="12">
        <v>32.47</v>
      </c>
      <c r="K106" s="43" t="s">
        <v>739</v>
      </c>
      <c r="L106" s="9" t="str">
        <f t="shared" si="15"/>
        <v>No</v>
      </c>
    </row>
    <row r="107" spans="1:12" x14ac:dyDescent="0.25">
      <c r="A107" s="44" t="s">
        <v>569</v>
      </c>
      <c r="B107" s="35" t="s">
        <v>213</v>
      </c>
      <c r="C107" s="36">
        <v>446116</v>
      </c>
      <c r="D107" s="11" t="str">
        <f t="shared" si="12"/>
        <v>N/A</v>
      </c>
      <c r="E107" s="36">
        <v>451483</v>
      </c>
      <c r="F107" s="11" t="str">
        <f t="shared" si="13"/>
        <v>N/A</v>
      </c>
      <c r="G107" s="36">
        <v>485596</v>
      </c>
      <c r="H107" s="11" t="str">
        <f t="shared" si="14"/>
        <v>N/A</v>
      </c>
      <c r="I107" s="12">
        <v>1.2030000000000001</v>
      </c>
      <c r="J107" s="12">
        <v>7.556</v>
      </c>
      <c r="K107" s="43" t="s">
        <v>739</v>
      </c>
      <c r="L107" s="9" t="str">
        <f t="shared" si="15"/>
        <v>Yes</v>
      </c>
    </row>
    <row r="108" spans="1:12" x14ac:dyDescent="0.25">
      <c r="A108" s="44" t="s">
        <v>1328</v>
      </c>
      <c r="B108" s="35" t="s">
        <v>213</v>
      </c>
      <c r="C108" s="45">
        <v>237.01019466</v>
      </c>
      <c r="D108" s="11" t="str">
        <f t="shared" si="12"/>
        <v>N/A</v>
      </c>
      <c r="E108" s="45">
        <v>211.7740225</v>
      </c>
      <c r="F108" s="11" t="str">
        <f t="shared" si="13"/>
        <v>N/A</v>
      </c>
      <c r="G108" s="45">
        <v>260.82644626000001</v>
      </c>
      <c r="H108" s="11" t="str">
        <f t="shared" si="14"/>
        <v>N/A</v>
      </c>
      <c r="I108" s="12">
        <v>-10.6</v>
      </c>
      <c r="J108" s="12">
        <v>23.16</v>
      </c>
      <c r="K108" s="43" t="s">
        <v>739</v>
      </c>
      <c r="L108" s="9" t="str">
        <f t="shared" si="15"/>
        <v>Yes</v>
      </c>
    </row>
    <row r="109" spans="1:12" x14ac:dyDescent="0.25">
      <c r="A109" s="44" t="s">
        <v>570</v>
      </c>
      <c r="B109" s="35" t="s">
        <v>213</v>
      </c>
      <c r="C109" s="45">
        <v>488263175</v>
      </c>
      <c r="D109" s="11" t="str">
        <f t="shared" si="12"/>
        <v>N/A</v>
      </c>
      <c r="E109" s="45">
        <v>502274874</v>
      </c>
      <c r="F109" s="11" t="str">
        <f t="shared" si="13"/>
        <v>N/A</v>
      </c>
      <c r="G109" s="45">
        <v>509463333</v>
      </c>
      <c r="H109" s="11" t="str">
        <f t="shared" si="14"/>
        <v>N/A</v>
      </c>
      <c r="I109" s="12">
        <v>2.87</v>
      </c>
      <c r="J109" s="12">
        <v>1.431</v>
      </c>
      <c r="K109" s="43" t="s">
        <v>739</v>
      </c>
      <c r="L109" s="9" t="str">
        <f t="shared" si="15"/>
        <v>Yes</v>
      </c>
    </row>
    <row r="110" spans="1:12" x14ac:dyDescent="0.25">
      <c r="A110" s="44" t="s">
        <v>571</v>
      </c>
      <c r="B110" s="35" t="s">
        <v>213</v>
      </c>
      <c r="C110" s="36">
        <v>532507</v>
      </c>
      <c r="D110" s="11" t="str">
        <f t="shared" si="12"/>
        <v>N/A</v>
      </c>
      <c r="E110" s="36">
        <v>550358</v>
      </c>
      <c r="F110" s="11" t="str">
        <f t="shared" si="13"/>
        <v>N/A</v>
      </c>
      <c r="G110" s="36">
        <v>562237</v>
      </c>
      <c r="H110" s="11" t="str">
        <f t="shared" si="14"/>
        <v>N/A</v>
      </c>
      <c r="I110" s="12">
        <v>3.3519999999999999</v>
      </c>
      <c r="J110" s="12">
        <v>2.1579999999999999</v>
      </c>
      <c r="K110" s="43" t="s">
        <v>739</v>
      </c>
      <c r="L110" s="9" t="str">
        <f t="shared" si="15"/>
        <v>Yes</v>
      </c>
    </row>
    <row r="111" spans="1:12" x14ac:dyDescent="0.25">
      <c r="A111" s="44" t="s">
        <v>1329</v>
      </c>
      <c r="B111" s="35" t="s">
        <v>213</v>
      </c>
      <c r="C111" s="45">
        <v>916.9140969</v>
      </c>
      <c r="D111" s="11" t="str">
        <f t="shared" si="12"/>
        <v>N/A</v>
      </c>
      <c r="E111" s="45">
        <v>912.63300251999999</v>
      </c>
      <c r="F111" s="11" t="str">
        <f t="shared" si="13"/>
        <v>N/A</v>
      </c>
      <c r="G111" s="45">
        <v>906.13626104000002</v>
      </c>
      <c r="H111" s="11" t="str">
        <f t="shared" si="14"/>
        <v>N/A</v>
      </c>
      <c r="I111" s="12">
        <v>-0.46700000000000003</v>
      </c>
      <c r="J111" s="12">
        <v>-0.71199999999999997</v>
      </c>
      <c r="K111" s="43" t="s">
        <v>739</v>
      </c>
      <c r="L111" s="9" t="str">
        <f t="shared" si="15"/>
        <v>Yes</v>
      </c>
    </row>
    <row r="112" spans="1:12" ht="25" x14ac:dyDescent="0.25">
      <c r="A112" s="44" t="s">
        <v>572</v>
      </c>
      <c r="B112" s="35" t="s">
        <v>213</v>
      </c>
      <c r="C112" s="45">
        <v>28617957</v>
      </c>
      <c r="D112" s="11" t="str">
        <f t="shared" si="12"/>
        <v>N/A</v>
      </c>
      <c r="E112" s="45">
        <v>26534055</v>
      </c>
      <c r="F112" s="11" t="str">
        <f t="shared" si="13"/>
        <v>N/A</v>
      </c>
      <c r="G112" s="45">
        <v>19714968</v>
      </c>
      <c r="H112" s="11" t="str">
        <f t="shared" si="14"/>
        <v>N/A</v>
      </c>
      <c r="I112" s="12">
        <v>-7.28</v>
      </c>
      <c r="J112" s="12">
        <v>-25.7</v>
      </c>
      <c r="K112" s="43" t="s">
        <v>739</v>
      </c>
      <c r="L112" s="9" t="str">
        <f t="shared" si="15"/>
        <v>Yes</v>
      </c>
    </row>
    <row r="113" spans="1:12" x14ac:dyDescent="0.25">
      <c r="A113" s="44" t="s">
        <v>573</v>
      </c>
      <c r="B113" s="35" t="s">
        <v>213</v>
      </c>
      <c r="C113" s="36">
        <v>29854</v>
      </c>
      <c r="D113" s="11" t="str">
        <f t="shared" si="12"/>
        <v>N/A</v>
      </c>
      <c r="E113" s="36">
        <v>25609</v>
      </c>
      <c r="F113" s="11" t="str">
        <f t="shared" si="13"/>
        <v>N/A</v>
      </c>
      <c r="G113" s="36">
        <v>25864</v>
      </c>
      <c r="H113" s="11" t="str">
        <f t="shared" si="14"/>
        <v>N/A</v>
      </c>
      <c r="I113" s="12">
        <v>-14.2</v>
      </c>
      <c r="J113" s="12">
        <v>0.99570000000000003</v>
      </c>
      <c r="K113" s="43" t="s">
        <v>739</v>
      </c>
      <c r="L113" s="9" t="str">
        <f t="shared" si="15"/>
        <v>Yes</v>
      </c>
    </row>
    <row r="114" spans="1:12" ht="25" x14ac:dyDescent="0.25">
      <c r="A114" s="44" t="s">
        <v>1330</v>
      </c>
      <c r="B114" s="35" t="s">
        <v>213</v>
      </c>
      <c r="C114" s="45">
        <v>958.59707242000002</v>
      </c>
      <c r="D114" s="11" t="str">
        <f t="shared" si="12"/>
        <v>N/A</v>
      </c>
      <c r="E114" s="45">
        <v>1036.1222617000001</v>
      </c>
      <c r="F114" s="11" t="str">
        <f t="shared" si="13"/>
        <v>N/A</v>
      </c>
      <c r="G114" s="45">
        <v>762.25518094999995</v>
      </c>
      <c r="H114" s="11" t="str">
        <f t="shared" si="14"/>
        <v>N/A</v>
      </c>
      <c r="I114" s="12">
        <v>8.0869999999999997</v>
      </c>
      <c r="J114" s="12">
        <v>-26.4</v>
      </c>
      <c r="K114" s="43" t="s">
        <v>739</v>
      </c>
      <c r="L114" s="9" t="str">
        <f t="shared" si="15"/>
        <v>Yes</v>
      </c>
    </row>
    <row r="115" spans="1:12" ht="25" x14ac:dyDescent="0.25">
      <c r="A115" s="44" t="s">
        <v>574</v>
      </c>
      <c r="B115" s="35" t="s">
        <v>213</v>
      </c>
      <c r="C115" s="45">
        <v>10588378</v>
      </c>
      <c r="D115" s="11" t="str">
        <f t="shared" si="12"/>
        <v>N/A</v>
      </c>
      <c r="E115" s="45">
        <v>12505583</v>
      </c>
      <c r="F115" s="11" t="str">
        <f t="shared" si="13"/>
        <v>N/A</v>
      </c>
      <c r="G115" s="45">
        <v>13081558</v>
      </c>
      <c r="H115" s="11" t="str">
        <f t="shared" si="14"/>
        <v>N/A</v>
      </c>
      <c r="I115" s="12">
        <v>18.11</v>
      </c>
      <c r="J115" s="12">
        <v>4.6059999999999999</v>
      </c>
      <c r="K115" s="43" t="s">
        <v>739</v>
      </c>
      <c r="L115" s="9" t="str">
        <f t="shared" si="15"/>
        <v>Yes</v>
      </c>
    </row>
    <row r="116" spans="1:12" x14ac:dyDescent="0.25">
      <c r="A116" s="3" t="s">
        <v>575</v>
      </c>
      <c r="B116" s="35" t="s">
        <v>213</v>
      </c>
      <c r="C116" s="36">
        <v>32935</v>
      </c>
      <c r="D116" s="11" t="str">
        <f t="shared" si="12"/>
        <v>N/A</v>
      </c>
      <c r="E116" s="36">
        <v>35596</v>
      </c>
      <c r="F116" s="11" t="str">
        <f t="shared" si="13"/>
        <v>N/A</v>
      </c>
      <c r="G116" s="36">
        <v>36128</v>
      </c>
      <c r="H116" s="11" t="str">
        <f t="shared" si="14"/>
        <v>N/A</v>
      </c>
      <c r="I116" s="12">
        <v>8.08</v>
      </c>
      <c r="J116" s="12">
        <v>1.4950000000000001</v>
      </c>
      <c r="K116" s="43" t="s">
        <v>739</v>
      </c>
      <c r="L116" s="9" t="str">
        <f t="shared" si="15"/>
        <v>Yes</v>
      </c>
    </row>
    <row r="117" spans="1:12" ht="25" x14ac:dyDescent="0.25">
      <c r="A117" s="3" t="s">
        <v>1331</v>
      </c>
      <c r="B117" s="35" t="s">
        <v>213</v>
      </c>
      <c r="C117" s="45">
        <v>321.49318354000002</v>
      </c>
      <c r="D117" s="11" t="str">
        <f t="shared" si="12"/>
        <v>N/A</v>
      </c>
      <c r="E117" s="45">
        <v>351.31989549000002</v>
      </c>
      <c r="F117" s="11" t="str">
        <f t="shared" si="13"/>
        <v>N/A</v>
      </c>
      <c r="G117" s="45">
        <v>362.08918290999998</v>
      </c>
      <c r="H117" s="11" t="str">
        <f t="shared" si="14"/>
        <v>N/A</v>
      </c>
      <c r="I117" s="12">
        <v>9.2780000000000005</v>
      </c>
      <c r="J117" s="12">
        <v>3.0649999999999999</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48110461</v>
      </c>
      <c r="D121" s="11" t="str">
        <f t="shared" si="12"/>
        <v>N/A</v>
      </c>
      <c r="E121" s="45">
        <v>49077957</v>
      </c>
      <c r="F121" s="11" t="str">
        <f t="shared" si="13"/>
        <v>N/A</v>
      </c>
      <c r="G121" s="45">
        <v>46550116</v>
      </c>
      <c r="H121" s="11" t="str">
        <f t="shared" si="14"/>
        <v>N/A</v>
      </c>
      <c r="I121" s="12">
        <v>2.0110000000000001</v>
      </c>
      <c r="J121" s="12">
        <v>-5.15</v>
      </c>
      <c r="K121" s="43" t="s">
        <v>739</v>
      </c>
      <c r="L121" s="9" t="str">
        <f t="shared" si="15"/>
        <v>Yes</v>
      </c>
    </row>
    <row r="122" spans="1:12" x14ac:dyDescent="0.25">
      <c r="A122" s="4" t="s">
        <v>579</v>
      </c>
      <c r="B122" s="35" t="s">
        <v>213</v>
      </c>
      <c r="C122" s="36">
        <v>29708</v>
      </c>
      <c r="D122" s="11" t="str">
        <f t="shared" si="12"/>
        <v>N/A</v>
      </c>
      <c r="E122" s="36">
        <v>29484</v>
      </c>
      <c r="F122" s="11" t="str">
        <f t="shared" si="13"/>
        <v>N/A</v>
      </c>
      <c r="G122" s="36">
        <v>33004</v>
      </c>
      <c r="H122" s="11" t="str">
        <f t="shared" si="14"/>
        <v>N/A</v>
      </c>
      <c r="I122" s="12">
        <v>-0.754</v>
      </c>
      <c r="J122" s="12">
        <v>11.94</v>
      </c>
      <c r="K122" s="43" t="s">
        <v>739</v>
      </c>
      <c r="L122" s="9" t="str">
        <f t="shared" si="15"/>
        <v>Yes</v>
      </c>
    </row>
    <row r="123" spans="1:12" ht="25" x14ac:dyDescent="0.25">
      <c r="A123" s="4" t="s">
        <v>1333</v>
      </c>
      <c r="B123" s="35" t="s">
        <v>213</v>
      </c>
      <c r="C123" s="45">
        <v>1619.4446277</v>
      </c>
      <c r="D123" s="11" t="str">
        <f t="shared" si="12"/>
        <v>N/A</v>
      </c>
      <c r="E123" s="45">
        <v>1664.5623728</v>
      </c>
      <c r="F123" s="11" t="str">
        <f t="shared" si="13"/>
        <v>N/A</v>
      </c>
      <c r="G123" s="45">
        <v>1410.4386135</v>
      </c>
      <c r="H123" s="11" t="str">
        <f t="shared" si="14"/>
        <v>N/A</v>
      </c>
      <c r="I123" s="12">
        <v>2.786</v>
      </c>
      <c r="J123" s="12">
        <v>-15.3</v>
      </c>
      <c r="K123" s="43" t="s">
        <v>739</v>
      </c>
      <c r="L123" s="9" t="str">
        <f t="shared" si="15"/>
        <v>Yes</v>
      </c>
    </row>
    <row r="124" spans="1:12" ht="25" x14ac:dyDescent="0.25">
      <c r="A124" s="4" t="s">
        <v>580</v>
      </c>
      <c r="B124" s="35" t="s">
        <v>213</v>
      </c>
      <c r="C124" s="45">
        <v>12592582</v>
      </c>
      <c r="D124" s="11" t="str">
        <f t="shared" si="12"/>
        <v>N/A</v>
      </c>
      <c r="E124" s="45">
        <v>12986811</v>
      </c>
      <c r="F124" s="11" t="str">
        <f t="shared" si="13"/>
        <v>N/A</v>
      </c>
      <c r="G124" s="45">
        <v>13407195</v>
      </c>
      <c r="H124" s="11" t="str">
        <f t="shared" si="14"/>
        <v>N/A</v>
      </c>
      <c r="I124" s="12">
        <v>3.1309999999999998</v>
      </c>
      <c r="J124" s="12">
        <v>3.2370000000000001</v>
      </c>
      <c r="K124" s="43" t="s">
        <v>739</v>
      </c>
      <c r="L124" s="9" t="str">
        <f t="shared" si="15"/>
        <v>Yes</v>
      </c>
    </row>
    <row r="125" spans="1:12" x14ac:dyDescent="0.25">
      <c r="A125" s="2" t="s">
        <v>581</v>
      </c>
      <c r="B125" s="35" t="s">
        <v>213</v>
      </c>
      <c r="C125" s="36">
        <v>5608</v>
      </c>
      <c r="D125" s="11" t="str">
        <f t="shared" si="12"/>
        <v>N/A</v>
      </c>
      <c r="E125" s="36">
        <v>5770</v>
      </c>
      <c r="F125" s="11" t="str">
        <f t="shared" si="13"/>
        <v>N/A</v>
      </c>
      <c r="G125" s="36">
        <v>5771</v>
      </c>
      <c r="H125" s="11" t="str">
        <f t="shared" si="14"/>
        <v>N/A</v>
      </c>
      <c r="I125" s="12">
        <v>2.8889999999999998</v>
      </c>
      <c r="J125" s="12">
        <v>1.7299999999999999E-2</v>
      </c>
      <c r="K125" s="43" t="s">
        <v>739</v>
      </c>
      <c r="L125" s="9" t="str">
        <f t="shared" si="15"/>
        <v>Yes</v>
      </c>
    </row>
    <row r="126" spans="1:12" ht="25" x14ac:dyDescent="0.25">
      <c r="A126" s="2" t="s">
        <v>1334</v>
      </c>
      <c r="B126" s="35" t="s">
        <v>213</v>
      </c>
      <c r="C126" s="45">
        <v>2245.4675464000002</v>
      </c>
      <c r="D126" s="11" t="str">
        <f t="shared" si="12"/>
        <v>N/A</v>
      </c>
      <c r="E126" s="45">
        <v>2250.7471403999998</v>
      </c>
      <c r="F126" s="11" t="str">
        <f t="shared" si="13"/>
        <v>N/A</v>
      </c>
      <c r="G126" s="45">
        <v>2323.2013516000002</v>
      </c>
      <c r="H126" s="11" t="str">
        <f t="shared" si="14"/>
        <v>N/A</v>
      </c>
      <c r="I126" s="12">
        <v>0.2351</v>
      </c>
      <c r="J126" s="12">
        <v>3.2189999999999999</v>
      </c>
      <c r="K126" s="43" t="s">
        <v>739</v>
      </c>
      <c r="L126" s="9" t="str">
        <f t="shared" si="15"/>
        <v>Yes</v>
      </c>
    </row>
    <row r="127" spans="1:12" ht="25" x14ac:dyDescent="0.25">
      <c r="A127" s="2" t="s">
        <v>582</v>
      </c>
      <c r="B127" s="35" t="s">
        <v>213</v>
      </c>
      <c r="C127" s="45">
        <v>1709013</v>
      </c>
      <c r="D127" s="11" t="str">
        <f t="shared" si="12"/>
        <v>N/A</v>
      </c>
      <c r="E127" s="45">
        <v>3052243</v>
      </c>
      <c r="F127" s="11" t="str">
        <f t="shared" si="13"/>
        <v>N/A</v>
      </c>
      <c r="G127" s="45">
        <v>3463495</v>
      </c>
      <c r="H127" s="11" t="str">
        <f t="shared" si="14"/>
        <v>N/A</v>
      </c>
      <c r="I127" s="12">
        <v>78.599999999999994</v>
      </c>
      <c r="J127" s="12">
        <v>13.47</v>
      </c>
      <c r="K127" s="43" t="s">
        <v>739</v>
      </c>
      <c r="L127" s="9" t="str">
        <f t="shared" si="15"/>
        <v>Yes</v>
      </c>
    </row>
    <row r="128" spans="1:12" x14ac:dyDescent="0.25">
      <c r="A128" s="2" t="s">
        <v>583</v>
      </c>
      <c r="B128" s="35" t="s">
        <v>213</v>
      </c>
      <c r="C128" s="36">
        <v>3137</v>
      </c>
      <c r="D128" s="11" t="str">
        <f t="shared" si="12"/>
        <v>N/A</v>
      </c>
      <c r="E128" s="36">
        <v>4485</v>
      </c>
      <c r="F128" s="11" t="str">
        <f t="shared" si="13"/>
        <v>N/A</v>
      </c>
      <c r="G128" s="36">
        <v>4865</v>
      </c>
      <c r="H128" s="11" t="str">
        <f t="shared" si="14"/>
        <v>N/A</v>
      </c>
      <c r="I128" s="12">
        <v>42.97</v>
      </c>
      <c r="J128" s="12">
        <v>8.4730000000000008</v>
      </c>
      <c r="K128" s="43" t="s">
        <v>739</v>
      </c>
      <c r="L128" s="9" t="str">
        <f t="shared" si="15"/>
        <v>Yes</v>
      </c>
    </row>
    <row r="129" spans="1:12" ht="25" x14ac:dyDescent="0.25">
      <c r="A129" s="2" t="s">
        <v>1335</v>
      </c>
      <c r="B129" s="35" t="s">
        <v>213</v>
      </c>
      <c r="C129" s="45">
        <v>544.79215810999995</v>
      </c>
      <c r="D129" s="11" t="str">
        <f t="shared" si="12"/>
        <v>N/A</v>
      </c>
      <c r="E129" s="45">
        <v>680.54470457000002</v>
      </c>
      <c r="F129" s="11" t="str">
        <f t="shared" si="13"/>
        <v>N/A</v>
      </c>
      <c r="G129" s="45">
        <v>711.92086330999996</v>
      </c>
      <c r="H129" s="11" t="str">
        <f t="shared" si="14"/>
        <v>N/A</v>
      </c>
      <c r="I129" s="12">
        <v>24.92</v>
      </c>
      <c r="J129" s="12">
        <v>4.6100000000000003</v>
      </c>
      <c r="K129" s="43" t="s">
        <v>739</v>
      </c>
      <c r="L129" s="9" t="str">
        <f t="shared" si="15"/>
        <v>Yes</v>
      </c>
    </row>
    <row r="130" spans="1:12" x14ac:dyDescent="0.25">
      <c r="A130" s="2" t="s">
        <v>584</v>
      </c>
      <c r="B130" s="35" t="s">
        <v>213</v>
      </c>
      <c r="C130" s="45">
        <v>7319662</v>
      </c>
      <c r="D130" s="11" t="str">
        <f t="shared" si="12"/>
        <v>N/A</v>
      </c>
      <c r="E130" s="45">
        <v>8398092</v>
      </c>
      <c r="F130" s="11" t="str">
        <f t="shared" si="13"/>
        <v>N/A</v>
      </c>
      <c r="G130" s="45">
        <v>9057851</v>
      </c>
      <c r="H130" s="11" t="str">
        <f t="shared" si="14"/>
        <v>N/A</v>
      </c>
      <c r="I130" s="12">
        <v>14.73</v>
      </c>
      <c r="J130" s="12">
        <v>7.8559999999999999</v>
      </c>
      <c r="K130" s="43" t="s">
        <v>739</v>
      </c>
      <c r="L130" s="9" t="str">
        <f t="shared" si="15"/>
        <v>Yes</v>
      </c>
    </row>
    <row r="131" spans="1:12" x14ac:dyDescent="0.25">
      <c r="A131" s="2" t="s">
        <v>585</v>
      </c>
      <c r="B131" s="35" t="s">
        <v>213</v>
      </c>
      <c r="C131" s="36">
        <v>735</v>
      </c>
      <c r="D131" s="11" t="str">
        <f t="shared" si="12"/>
        <v>N/A</v>
      </c>
      <c r="E131" s="36">
        <v>796</v>
      </c>
      <c r="F131" s="11" t="str">
        <f t="shared" si="13"/>
        <v>N/A</v>
      </c>
      <c r="G131" s="36">
        <v>841</v>
      </c>
      <c r="H131" s="11" t="str">
        <f t="shared" si="14"/>
        <v>N/A</v>
      </c>
      <c r="I131" s="12">
        <v>8.2989999999999995</v>
      </c>
      <c r="J131" s="12">
        <v>5.6529999999999996</v>
      </c>
      <c r="K131" s="43" t="s">
        <v>739</v>
      </c>
      <c r="L131" s="9" t="str">
        <f t="shared" si="15"/>
        <v>Yes</v>
      </c>
    </row>
    <row r="132" spans="1:12" x14ac:dyDescent="0.25">
      <c r="A132" s="2" t="s">
        <v>1336</v>
      </c>
      <c r="B132" s="35" t="s">
        <v>213</v>
      </c>
      <c r="C132" s="45">
        <v>9958.7238094999993</v>
      </c>
      <c r="D132" s="11" t="str">
        <f t="shared" si="12"/>
        <v>N/A</v>
      </c>
      <c r="E132" s="45">
        <v>10550.366834</v>
      </c>
      <c r="F132" s="11" t="str">
        <f t="shared" si="13"/>
        <v>N/A</v>
      </c>
      <c r="G132" s="45">
        <v>10770.334126</v>
      </c>
      <c r="H132" s="11" t="str">
        <f t="shared" si="14"/>
        <v>N/A</v>
      </c>
      <c r="I132" s="12">
        <v>5.9409999999999998</v>
      </c>
      <c r="J132" s="12">
        <v>2.085</v>
      </c>
      <c r="K132" s="43" t="s">
        <v>739</v>
      </c>
      <c r="L132" s="9" t="str">
        <f t="shared" si="15"/>
        <v>Yes</v>
      </c>
    </row>
    <row r="133" spans="1:12" ht="25" x14ac:dyDescent="0.25">
      <c r="A133" s="2" t="s">
        <v>586</v>
      </c>
      <c r="B133" s="35" t="s">
        <v>213</v>
      </c>
      <c r="C133" s="45">
        <v>0</v>
      </c>
      <c r="D133" s="11" t="str">
        <f t="shared" si="12"/>
        <v>N/A</v>
      </c>
      <c r="E133" s="45">
        <v>0</v>
      </c>
      <c r="F133" s="11" t="str">
        <f t="shared" si="13"/>
        <v>N/A</v>
      </c>
      <c r="G133" s="45">
        <v>0</v>
      </c>
      <c r="H133" s="11" t="str">
        <f t="shared" si="14"/>
        <v>N/A</v>
      </c>
      <c r="I133" s="12" t="s">
        <v>1746</v>
      </c>
      <c r="J133" s="12" t="s">
        <v>1746</v>
      </c>
      <c r="K133" s="43" t="s">
        <v>739</v>
      </c>
      <c r="L133" s="9" t="str">
        <f>IF(J133="Div by 0", "N/A", IF(OR(J133="N/A",K133="N/A"),"N/A", IF(J133&gt;VALUE(MID(K133,1,2)), "No", IF(J133&lt;-1*VALUE(MID(K133,1,2)), "No", "Yes"))))</f>
        <v>N/A</v>
      </c>
    </row>
    <row r="134" spans="1:12" x14ac:dyDescent="0.25">
      <c r="A134" s="2" t="s">
        <v>587</v>
      </c>
      <c r="B134" s="35" t="s">
        <v>213</v>
      </c>
      <c r="C134" s="36">
        <v>0</v>
      </c>
      <c r="D134" s="11" t="str">
        <f t="shared" si="12"/>
        <v>N/A</v>
      </c>
      <c r="E134" s="36">
        <v>0</v>
      </c>
      <c r="F134" s="11" t="str">
        <f t="shared" si="13"/>
        <v>N/A</v>
      </c>
      <c r="G134" s="36">
        <v>0</v>
      </c>
      <c r="H134" s="11" t="str">
        <f t="shared" si="14"/>
        <v>N/A</v>
      </c>
      <c r="I134" s="12" t="s">
        <v>1746</v>
      </c>
      <c r="J134" s="12" t="s">
        <v>1746</v>
      </c>
      <c r="K134" s="43" t="s">
        <v>739</v>
      </c>
      <c r="L134" s="9" t="str">
        <f t="shared" ref="L134:L138" si="16">IF(J134="Div by 0", "N/A", IF(OR(J134="N/A",K134="N/A"),"N/A", IF(J134&gt;VALUE(MID(K134,1,2)), "No", IF(J134&lt;-1*VALUE(MID(K134,1,2)), "No", "Yes"))))</f>
        <v>N/A</v>
      </c>
    </row>
    <row r="135" spans="1:12" ht="25" x14ac:dyDescent="0.25">
      <c r="A135" s="2" t="s">
        <v>1337</v>
      </c>
      <c r="B135" s="35" t="s">
        <v>213</v>
      </c>
      <c r="C135" s="45" t="s">
        <v>1746</v>
      </c>
      <c r="D135" s="11" t="str">
        <f t="shared" si="12"/>
        <v>N/A</v>
      </c>
      <c r="E135" s="45" t="s">
        <v>1746</v>
      </c>
      <c r="F135" s="11" t="str">
        <f t="shared" si="13"/>
        <v>N/A</v>
      </c>
      <c r="G135" s="45" t="s">
        <v>1746</v>
      </c>
      <c r="H135" s="11" t="str">
        <f t="shared" si="14"/>
        <v>N/A</v>
      </c>
      <c r="I135" s="12" t="s">
        <v>1746</v>
      </c>
      <c r="J135" s="12" t="s">
        <v>1746</v>
      </c>
      <c r="K135" s="43" t="s">
        <v>739</v>
      </c>
      <c r="L135" s="9" t="str">
        <f t="shared" si="16"/>
        <v>N/A</v>
      </c>
    </row>
    <row r="136" spans="1:12" ht="25" x14ac:dyDescent="0.25">
      <c r="A136" s="2" t="s">
        <v>588</v>
      </c>
      <c r="B136" s="35" t="s">
        <v>213</v>
      </c>
      <c r="C136" s="45">
        <v>10024012</v>
      </c>
      <c r="D136" s="11" t="str">
        <f t="shared" ref="D136:D150" si="17">IF($B136="N/A","N/A",IF(C136&gt;10,"No",IF(C136&lt;-10,"No","Yes")))</f>
        <v>N/A</v>
      </c>
      <c r="E136" s="45">
        <v>11639658</v>
      </c>
      <c r="F136" s="11" t="str">
        <f t="shared" ref="F136:F150" si="18">IF($B136="N/A","N/A",IF(E136&gt;10,"No",IF(E136&lt;-10,"No","Yes")))</f>
        <v>N/A</v>
      </c>
      <c r="G136" s="45">
        <v>12765104</v>
      </c>
      <c r="H136" s="11" t="str">
        <f t="shared" ref="H136:H150" si="19">IF($B136="N/A","N/A",IF(G136&gt;10,"No",IF(G136&lt;-10,"No","Yes")))</f>
        <v>N/A</v>
      </c>
      <c r="I136" s="12">
        <v>16.12</v>
      </c>
      <c r="J136" s="12">
        <v>9.6690000000000005</v>
      </c>
      <c r="K136" s="43" t="s">
        <v>739</v>
      </c>
      <c r="L136" s="9" t="str">
        <f t="shared" si="16"/>
        <v>Yes</v>
      </c>
    </row>
    <row r="137" spans="1:12" x14ac:dyDescent="0.25">
      <c r="A137" s="2" t="s">
        <v>589</v>
      </c>
      <c r="B137" s="35" t="s">
        <v>213</v>
      </c>
      <c r="C137" s="36">
        <v>105991</v>
      </c>
      <c r="D137" s="11" t="str">
        <f t="shared" si="17"/>
        <v>N/A</v>
      </c>
      <c r="E137" s="36">
        <v>121479</v>
      </c>
      <c r="F137" s="11" t="str">
        <f t="shared" si="18"/>
        <v>N/A</v>
      </c>
      <c r="G137" s="36">
        <v>137679</v>
      </c>
      <c r="H137" s="11" t="str">
        <f t="shared" si="19"/>
        <v>N/A</v>
      </c>
      <c r="I137" s="12">
        <v>14.61</v>
      </c>
      <c r="J137" s="12">
        <v>13.34</v>
      </c>
      <c r="K137" s="43" t="s">
        <v>739</v>
      </c>
      <c r="L137" s="9" t="str">
        <f t="shared" si="16"/>
        <v>Yes</v>
      </c>
    </row>
    <row r="138" spans="1:12" ht="25" x14ac:dyDescent="0.25">
      <c r="A138" s="2" t="s">
        <v>1338</v>
      </c>
      <c r="B138" s="35" t="s">
        <v>213</v>
      </c>
      <c r="C138" s="45">
        <v>94.574180827000006</v>
      </c>
      <c r="D138" s="11" t="str">
        <f t="shared" si="17"/>
        <v>N/A</v>
      </c>
      <c r="E138" s="45">
        <v>95.816215147999998</v>
      </c>
      <c r="F138" s="11" t="str">
        <f t="shared" si="18"/>
        <v>N/A</v>
      </c>
      <c r="G138" s="45">
        <v>92.716420079000002</v>
      </c>
      <c r="H138" s="11" t="str">
        <f t="shared" si="19"/>
        <v>N/A</v>
      </c>
      <c r="I138" s="12">
        <v>1.3129999999999999</v>
      </c>
      <c r="J138" s="12">
        <v>-3.24</v>
      </c>
      <c r="K138" s="43" t="s">
        <v>739</v>
      </c>
      <c r="L138" s="9" t="str">
        <f t="shared" si="16"/>
        <v>Yes</v>
      </c>
    </row>
    <row r="139" spans="1:12" ht="25" x14ac:dyDescent="0.25">
      <c r="A139" s="2" t="s">
        <v>590</v>
      </c>
      <c r="B139" s="35" t="s">
        <v>213</v>
      </c>
      <c r="C139" s="45">
        <v>32235206</v>
      </c>
      <c r="D139" s="11" t="str">
        <f t="shared" si="17"/>
        <v>N/A</v>
      </c>
      <c r="E139" s="45">
        <v>32595063</v>
      </c>
      <c r="F139" s="11" t="str">
        <f t="shared" si="18"/>
        <v>N/A</v>
      </c>
      <c r="G139" s="45">
        <v>37737058</v>
      </c>
      <c r="H139" s="11" t="str">
        <f t="shared" si="19"/>
        <v>N/A</v>
      </c>
      <c r="I139" s="12">
        <v>1.1160000000000001</v>
      </c>
      <c r="J139" s="12">
        <v>15.78</v>
      </c>
      <c r="K139" s="43" t="s">
        <v>739</v>
      </c>
      <c r="L139" s="9" t="str">
        <f t="shared" ref="L139:L150" si="20">IF(J139="Div by 0", "N/A", IF(K139="N/A","N/A", IF(J139&gt;VALUE(MID(K139,1,2)), "No", IF(J139&lt;-1*VALUE(MID(K139,1,2)), "No", "Yes"))))</f>
        <v>Yes</v>
      </c>
    </row>
    <row r="140" spans="1:12" x14ac:dyDescent="0.25">
      <c r="A140" s="2" t="s">
        <v>591</v>
      </c>
      <c r="B140" s="35" t="s">
        <v>213</v>
      </c>
      <c r="C140" s="36">
        <v>170222</v>
      </c>
      <c r="D140" s="11" t="str">
        <f t="shared" si="17"/>
        <v>N/A</v>
      </c>
      <c r="E140" s="36">
        <v>176696</v>
      </c>
      <c r="F140" s="11" t="str">
        <f t="shared" si="18"/>
        <v>N/A</v>
      </c>
      <c r="G140" s="36">
        <v>188767</v>
      </c>
      <c r="H140" s="11" t="str">
        <f t="shared" si="19"/>
        <v>N/A</v>
      </c>
      <c r="I140" s="12">
        <v>3.8029999999999999</v>
      </c>
      <c r="J140" s="12">
        <v>6.8319999999999999</v>
      </c>
      <c r="K140" s="43" t="s">
        <v>739</v>
      </c>
      <c r="L140" s="9" t="str">
        <f t="shared" si="20"/>
        <v>Yes</v>
      </c>
    </row>
    <row r="141" spans="1:12" ht="25" x14ac:dyDescent="0.25">
      <c r="A141" s="2" t="s">
        <v>1339</v>
      </c>
      <c r="B141" s="35" t="s">
        <v>213</v>
      </c>
      <c r="C141" s="45">
        <v>189.37156184</v>
      </c>
      <c r="D141" s="11" t="str">
        <f t="shared" si="17"/>
        <v>N/A</v>
      </c>
      <c r="E141" s="45">
        <v>184.46972767</v>
      </c>
      <c r="F141" s="11" t="str">
        <f t="shared" si="18"/>
        <v>N/A</v>
      </c>
      <c r="G141" s="45">
        <v>199.91342766</v>
      </c>
      <c r="H141" s="11" t="str">
        <f t="shared" si="19"/>
        <v>N/A</v>
      </c>
      <c r="I141" s="12">
        <v>-2.59</v>
      </c>
      <c r="J141" s="12">
        <v>8.3719999999999999</v>
      </c>
      <c r="K141" s="43" t="s">
        <v>739</v>
      </c>
      <c r="L141" s="9" t="str">
        <f t="shared" si="20"/>
        <v>Yes</v>
      </c>
    </row>
    <row r="142" spans="1:12" ht="25" x14ac:dyDescent="0.25">
      <c r="A142" s="2" t="s">
        <v>592</v>
      </c>
      <c r="B142" s="35" t="s">
        <v>213</v>
      </c>
      <c r="C142" s="45">
        <v>94392417</v>
      </c>
      <c r="D142" s="11" t="str">
        <f t="shared" si="17"/>
        <v>N/A</v>
      </c>
      <c r="E142" s="45">
        <v>94749420</v>
      </c>
      <c r="F142" s="11" t="str">
        <f t="shared" si="18"/>
        <v>N/A</v>
      </c>
      <c r="G142" s="45">
        <v>93826309</v>
      </c>
      <c r="H142" s="11" t="str">
        <f t="shared" si="19"/>
        <v>N/A</v>
      </c>
      <c r="I142" s="12">
        <v>0.37819999999999998</v>
      </c>
      <c r="J142" s="12">
        <v>-0.97399999999999998</v>
      </c>
      <c r="K142" s="43" t="s">
        <v>739</v>
      </c>
      <c r="L142" s="9" t="str">
        <f t="shared" si="20"/>
        <v>Yes</v>
      </c>
    </row>
    <row r="143" spans="1:12" x14ac:dyDescent="0.25">
      <c r="A143" s="3" t="s">
        <v>593</v>
      </c>
      <c r="B143" s="35" t="s">
        <v>213</v>
      </c>
      <c r="C143" s="36">
        <v>1269</v>
      </c>
      <c r="D143" s="11" t="str">
        <f t="shared" si="17"/>
        <v>N/A</v>
      </c>
      <c r="E143" s="36">
        <v>1241</v>
      </c>
      <c r="F143" s="11" t="str">
        <f t="shared" si="18"/>
        <v>N/A</v>
      </c>
      <c r="G143" s="36">
        <v>1224</v>
      </c>
      <c r="H143" s="11" t="str">
        <f t="shared" si="19"/>
        <v>N/A</v>
      </c>
      <c r="I143" s="12">
        <v>-2.21</v>
      </c>
      <c r="J143" s="12">
        <v>-1.37</v>
      </c>
      <c r="K143" s="43" t="s">
        <v>739</v>
      </c>
      <c r="L143" s="9" t="str">
        <f t="shared" si="20"/>
        <v>Yes</v>
      </c>
    </row>
    <row r="144" spans="1:12" ht="25" x14ac:dyDescent="0.25">
      <c r="A144" s="3" t="s">
        <v>1340</v>
      </c>
      <c r="B144" s="35" t="s">
        <v>213</v>
      </c>
      <c r="C144" s="45">
        <v>74383.307329000003</v>
      </c>
      <c r="D144" s="11" t="str">
        <f t="shared" si="17"/>
        <v>N/A</v>
      </c>
      <c r="E144" s="45">
        <v>76349.250604000001</v>
      </c>
      <c r="F144" s="11" t="str">
        <f t="shared" si="18"/>
        <v>N/A</v>
      </c>
      <c r="G144" s="45">
        <v>76655.481209000005</v>
      </c>
      <c r="H144" s="11" t="str">
        <f t="shared" si="19"/>
        <v>N/A</v>
      </c>
      <c r="I144" s="12">
        <v>2.6429999999999998</v>
      </c>
      <c r="J144" s="12">
        <v>0.40110000000000001</v>
      </c>
      <c r="K144" s="43" t="s">
        <v>739</v>
      </c>
      <c r="L144" s="9" t="str">
        <f t="shared" si="20"/>
        <v>Yes</v>
      </c>
    </row>
    <row r="145" spans="1:12" ht="25" x14ac:dyDescent="0.25">
      <c r="A145" s="2" t="s">
        <v>594</v>
      </c>
      <c r="B145" s="35" t="s">
        <v>213</v>
      </c>
      <c r="C145" s="45">
        <v>137338053</v>
      </c>
      <c r="D145" s="11" t="str">
        <f t="shared" si="17"/>
        <v>N/A</v>
      </c>
      <c r="E145" s="45">
        <v>150555943</v>
      </c>
      <c r="F145" s="11" t="str">
        <f t="shared" si="18"/>
        <v>N/A</v>
      </c>
      <c r="G145" s="45">
        <v>150106865</v>
      </c>
      <c r="H145" s="11" t="str">
        <f t="shared" si="19"/>
        <v>N/A</v>
      </c>
      <c r="I145" s="12">
        <v>9.6240000000000006</v>
      </c>
      <c r="J145" s="12">
        <v>-0.29799999999999999</v>
      </c>
      <c r="K145" s="43" t="s">
        <v>739</v>
      </c>
      <c r="L145" s="9" t="str">
        <f t="shared" si="20"/>
        <v>Yes</v>
      </c>
    </row>
    <row r="146" spans="1:12" x14ac:dyDescent="0.25">
      <c r="A146" s="2" t="s">
        <v>595</v>
      </c>
      <c r="B146" s="35" t="s">
        <v>213</v>
      </c>
      <c r="C146" s="36">
        <v>110317</v>
      </c>
      <c r="D146" s="11" t="str">
        <f t="shared" si="17"/>
        <v>N/A</v>
      </c>
      <c r="E146" s="36">
        <v>118959</v>
      </c>
      <c r="F146" s="11" t="str">
        <f t="shared" si="18"/>
        <v>N/A</v>
      </c>
      <c r="G146" s="36">
        <v>123826</v>
      </c>
      <c r="H146" s="11" t="str">
        <f t="shared" si="19"/>
        <v>N/A</v>
      </c>
      <c r="I146" s="12">
        <v>7.8339999999999996</v>
      </c>
      <c r="J146" s="12">
        <v>4.0910000000000002</v>
      </c>
      <c r="K146" s="43" t="s">
        <v>739</v>
      </c>
      <c r="L146" s="9" t="str">
        <f t="shared" si="20"/>
        <v>Yes</v>
      </c>
    </row>
    <row r="147" spans="1:12" ht="25" x14ac:dyDescent="0.25">
      <c r="A147" s="2" t="s">
        <v>1341</v>
      </c>
      <c r="B147" s="35" t="s">
        <v>213</v>
      </c>
      <c r="C147" s="45">
        <v>1244.9400636</v>
      </c>
      <c r="D147" s="11" t="str">
        <f t="shared" si="17"/>
        <v>N/A</v>
      </c>
      <c r="E147" s="45">
        <v>1265.6120427999999</v>
      </c>
      <c r="F147" s="11" t="str">
        <f t="shared" si="18"/>
        <v>N/A</v>
      </c>
      <c r="G147" s="45">
        <v>1212.2402807000001</v>
      </c>
      <c r="H147" s="11" t="str">
        <f t="shared" si="19"/>
        <v>N/A</v>
      </c>
      <c r="I147" s="12">
        <v>1.66</v>
      </c>
      <c r="J147" s="12">
        <v>-4.22</v>
      </c>
      <c r="K147" s="43" t="s">
        <v>739</v>
      </c>
      <c r="L147" s="9" t="str">
        <f t="shared" si="20"/>
        <v>Yes</v>
      </c>
    </row>
    <row r="148" spans="1:12" ht="25" x14ac:dyDescent="0.25">
      <c r="A148" s="2" t="s">
        <v>596</v>
      </c>
      <c r="B148" s="35" t="s">
        <v>213</v>
      </c>
      <c r="C148" s="45">
        <v>21113621</v>
      </c>
      <c r="D148" s="11" t="str">
        <f t="shared" si="17"/>
        <v>N/A</v>
      </c>
      <c r="E148" s="45">
        <v>20965835</v>
      </c>
      <c r="F148" s="11" t="str">
        <f t="shared" si="18"/>
        <v>N/A</v>
      </c>
      <c r="G148" s="45">
        <v>20216027</v>
      </c>
      <c r="H148" s="11" t="str">
        <f t="shared" si="19"/>
        <v>N/A</v>
      </c>
      <c r="I148" s="12">
        <v>-0.7</v>
      </c>
      <c r="J148" s="12">
        <v>-3.58</v>
      </c>
      <c r="K148" s="43" t="s">
        <v>739</v>
      </c>
      <c r="L148" s="9" t="str">
        <f t="shared" si="20"/>
        <v>Yes</v>
      </c>
    </row>
    <row r="149" spans="1:12" x14ac:dyDescent="0.25">
      <c r="A149" s="2" t="s">
        <v>597</v>
      </c>
      <c r="B149" s="35" t="s">
        <v>213</v>
      </c>
      <c r="C149" s="36">
        <v>1810</v>
      </c>
      <c r="D149" s="11" t="str">
        <f t="shared" si="17"/>
        <v>N/A</v>
      </c>
      <c r="E149" s="36">
        <v>1734</v>
      </c>
      <c r="F149" s="11" t="str">
        <f t="shared" si="18"/>
        <v>N/A</v>
      </c>
      <c r="G149" s="36">
        <v>1655</v>
      </c>
      <c r="H149" s="11" t="str">
        <f t="shared" si="19"/>
        <v>N/A</v>
      </c>
      <c r="I149" s="12">
        <v>-4.2</v>
      </c>
      <c r="J149" s="12">
        <v>-4.5599999999999996</v>
      </c>
      <c r="K149" s="43" t="s">
        <v>739</v>
      </c>
      <c r="L149" s="9" t="str">
        <f t="shared" si="20"/>
        <v>Yes</v>
      </c>
    </row>
    <row r="150" spans="1:12" ht="25" x14ac:dyDescent="0.25">
      <c r="A150" s="4" t="s">
        <v>1342</v>
      </c>
      <c r="B150" s="35" t="s">
        <v>213</v>
      </c>
      <c r="C150" s="45">
        <v>11664.983978</v>
      </c>
      <c r="D150" s="11" t="str">
        <f t="shared" si="17"/>
        <v>N/A</v>
      </c>
      <c r="E150" s="45">
        <v>12091.023644999999</v>
      </c>
      <c r="F150" s="11" t="str">
        <f t="shared" si="18"/>
        <v>N/A</v>
      </c>
      <c r="G150" s="45">
        <v>12215.122053999999</v>
      </c>
      <c r="H150" s="11" t="str">
        <f t="shared" si="19"/>
        <v>N/A</v>
      </c>
      <c r="I150" s="12">
        <v>3.6520000000000001</v>
      </c>
      <c r="J150" s="12">
        <v>1.026</v>
      </c>
      <c r="K150" s="43" t="s">
        <v>739</v>
      </c>
      <c r="L150" s="9" t="str">
        <f t="shared" si="20"/>
        <v>Yes</v>
      </c>
    </row>
    <row r="151" spans="1:12" x14ac:dyDescent="0.25">
      <c r="A151" s="4" t="s">
        <v>1343</v>
      </c>
      <c r="B151" s="35" t="s">
        <v>213</v>
      </c>
      <c r="C151" s="45">
        <v>245.95164575000001</v>
      </c>
      <c r="D151" s="11" t="str">
        <f t="shared" ref="D151:D170" si="21">IF($B151="N/A","N/A",IF(C151&gt;10,"No",IF(C151&lt;-10,"No","Yes")))</f>
        <v>N/A</v>
      </c>
      <c r="E151" s="45">
        <v>748.66703328000006</v>
      </c>
      <c r="F151" s="11" t="str">
        <f t="shared" ref="F151:F170" si="22">IF($B151="N/A","N/A",IF(E151&gt;10,"No",IF(E151&lt;-10,"No","Yes")))</f>
        <v>N/A</v>
      </c>
      <c r="G151" s="45">
        <v>750.39225484999997</v>
      </c>
      <c r="H151" s="11" t="str">
        <f t="shared" ref="H151:H170" si="23">IF($B151="N/A","N/A",IF(G151&gt;10,"No",IF(G151&lt;-10,"No","Yes")))</f>
        <v>N/A</v>
      </c>
      <c r="I151" s="12">
        <v>204.4</v>
      </c>
      <c r="J151" s="12">
        <v>0.23039999999999999</v>
      </c>
      <c r="K151" s="43" t="s">
        <v>739</v>
      </c>
      <c r="L151" s="9" t="str">
        <f t="shared" ref="L151:L170" si="24">IF(J151="Div by 0", "N/A", IF(K151="N/A","N/A", IF(J151&gt;VALUE(MID(K151,1,2)), "No", IF(J151&lt;-1*VALUE(MID(K151,1,2)), "No", "Yes"))))</f>
        <v>Yes</v>
      </c>
    </row>
    <row r="152" spans="1:12" ht="25" x14ac:dyDescent="0.25">
      <c r="A152" s="4" t="s">
        <v>1344</v>
      </c>
      <c r="B152" s="35" t="s">
        <v>213</v>
      </c>
      <c r="C152" s="45">
        <v>259.48607594999999</v>
      </c>
      <c r="D152" s="11" t="str">
        <f t="shared" si="21"/>
        <v>N/A</v>
      </c>
      <c r="E152" s="45">
        <v>472.20954906999998</v>
      </c>
      <c r="F152" s="11" t="str">
        <f t="shared" si="22"/>
        <v>N/A</v>
      </c>
      <c r="G152" s="45">
        <v>380.51657459</v>
      </c>
      <c r="H152" s="11" t="str">
        <f t="shared" si="23"/>
        <v>N/A</v>
      </c>
      <c r="I152" s="12">
        <v>81.98</v>
      </c>
      <c r="J152" s="12">
        <v>-19.399999999999999</v>
      </c>
      <c r="K152" s="43" t="s">
        <v>739</v>
      </c>
      <c r="L152" s="9" t="str">
        <f t="shared" si="24"/>
        <v>Yes</v>
      </c>
    </row>
    <row r="153" spans="1:12" ht="25" x14ac:dyDescent="0.25">
      <c r="A153" s="4" t="s">
        <v>1345</v>
      </c>
      <c r="B153" s="35" t="s">
        <v>213</v>
      </c>
      <c r="C153" s="45">
        <v>517.71203356000001</v>
      </c>
      <c r="D153" s="11" t="str">
        <f t="shared" si="21"/>
        <v>N/A</v>
      </c>
      <c r="E153" s="45">
        <v>1915.3937731000001</v>
      </c>
      <c r="F153" s="11" t="str">
        <f t="shared" si="22"/>
        <v>N/A</v>
      </c>
      <c r="G153" s="45">
        <v>1956.905906</v>
      </c>
      <c r="H153" s="11" t="str">
        <f t="shared" si="23"/>
        <v>N/A</v>
      </c>
      <c r="I153" s="12">
        <v>270</v>
      </c>
      <c r="J153" s="12">
        <v>2.1669999999999998</v>
      </c>
      <c r="K153" s="43" t="s">
        <v>739</v>
      </c>
      <c r="L153" s="9" t="str">
        <f t="shared" si="24"/>
        <v>Yes</v>
      </c>
    </row>
    <row r="154" spans="1:12" ht="25" x14ac:dyDescent="0.25">
      <c r="A154" s="4" t="s">
        <v>1346</v>
      </c>
      <c r="B154" s="35" t="s">
        <v>213</v>
      </c>
      <c r="C154" s="45">
        <v>134.22597002000001</v>
      </c>
      <c r="D154" s="11" t="str">
        <f t="shared" si="21"/>
        <v>N/A</v>
      </c>
      <c r="E154" s="45">
        <v>403.10220262000001</v>
      </c>
      <c r="F154" s="11" t="str">
        <f t="shared" si="22"/>
        <v>N/A</v>
      </c>
      <c r="G154" s="45">
        <v>400.28117049000002</v>
      </c>
      <c r="H154" s="11" t="str">
        <f t="shared" si="23"/>
        <v>N/A</v>
      </c>
      <c r="I154" s="12">
        <v>200.3</v>
      </c>
      <c r="J154" s="12">
        <v>-0.7</v>
      </c>
      <c r="K154" s="43" t="s">
        <v>739</v>
      </c>
      <c r="L154" s="9" t="str">
        <f t="shared" si="24"/>
        <v>Yes</v>
      </c>
    </row>
    <row r="155" spans="1:12" ht="25" x14ac:dyDescent="0.25">
      <c r="A155" s="2" t="s">
        <v>1347</v>
      </c>
      <c r="B155" s="35" t="s">
        <v>213</v>
      </c>
      <c r="C155" s="45">
        <v>541.14343154999995</v>
      </c>
      <c r="D155" s="11" t="str">
        <f t="shared" si="21"/>
        <v>N/A</v>
      </c>
      <c r="E155" s="45">
        <v>1197.3117371000001</v>
      </c>
      <c r="F155" s="11" t="str">
        <f t="shared" si="22"/>
        <v>N/A</v>
      </c>
      <c r="G155" s="45">
        <v>1191.6174040999999</v>
      </c>
      <c r="H155" s="11" t="str">
        <f t="shared" si="23"/>
        <v>N/A</v>
      </c>
      <c r="I155" s="12">
        <v>121.3</v>
      </c>
      <c r="J155" s="12">
        <v>-0.47599999999999998</v>
      </c>
      <c r="K155" s="43" t="s">
        <v>739</v>
      </c>
      <c r="L155" s="9" t="str">
        <f t="shared" si="24"/>
        <v>Yes</v>
      </c>
    </row>
    <row r="156" spans="1:12" x14ac:dyDescent="0.25">
      <c r="A156" s="2" t="s">
        <v>1348</v>
      </c>
      <c r="B156" s="35" t="s">
        <v>213</v>
      </c>
      <c r="C156" s="45">
        <v>204.85309251999999</v>
      </c>
      <c r="D156" s="11" t="str">
        <f t="shared" si="21"/>
        <v>N/A</v>
      </c>
      <c r="E156" s="45">
        <v>204.70946741</v>
      </c>
      <c r="F156" s="11" t="str">
        <f t="shared" si="22"/>
        <v>N/A</v>
      </c>
      <c r="G156" s="45">
        <v>198.26047589999999</v>
      </c>
      <c r="H156" s="11" t="str">
        <f t="shared" si="23"/>
        <v>N/A</v>
      </c>
      <c r="I156" s="12">
        <v>-7.0000000000000007E-2</v>
      </c>
      <c r="J156" s="12">
        <v>-3.15</v>
      </c>
      <c r="K156" s="43" t="s">
        <v>739</v>
      </c>
      <c r="L156" s="9" t="str">
        <f t="shared" si="24"/>
        <v>Yes</v>
      </c>
    </row>
    <row r="157" spans="1:12" ht="25" x14ac:dyDescent="0.25">
      <c r="A157" s="2" t="s">
        <v>1349</v>
      </c>
      <c r="B157" s="35" t="s">
        <v>213</v>
      </c>
      <c r="C157" s="45">
        <v>12905.663291000001</v>
      </c>
      <c r="D157" s="11" t="str">
        <f t="shared" si="21"/>
        <v>N/A</v>
      </c>
      <c r="E157" s="45">
        <v>13106.915118999999</v>
      </c>
      <c r="F157" s="11" t="str">
        <f t="shared" si="22"/>
        <v>N/A</v>
      </c>
      <c r="G157" s="45">
        <v>16451.071822999998</v>
      </c>
      <c r="H157" s="11" t="str">
        <f t="shared" si="23"/>
        <v>N/A</v>
      </c>
      <c r="I157" s="12">
        <v>1.5589999999999999</v>
      </c>
      <c r="J157" s="12">
        <v>25.51</v>
      </c>
      <c r="K157" s="43" t="s">
        <v>739</v>
      </c>
      <c r="L157" s="9" t="str">
        <f t="shared" si="24"/>
        <v>Yes</v>
      </c>
    </row>
    <row r="158" spans="1:12" ht="25" x14ac:dyDescent="0.25">
      <c r="A158" s="2" t="s">
        <v>1350</v>
      </c>
      <c r="B158" s="35" t="s">
        <v>213</v>
      </c>
      <c r="C158" s="45">
        <v>858.13238514</v>
      </c>
      <c r="D158" s="11" t="str">
        <f t="shared" si="21"/>
        <v>N/A</v>
      </c>
      <c r="E158" s="45">
        <v>860.38692330000003</v>
      </c>
      <c r="F158" s="11" t="str">
        <f t="shared" si="22"/>
        <v>N/A</v>
      </c>
      <c r="G158" s="45">
        <v>835.52795602000003</v>
      </c>
      <c r="H158" s="11" t="str">
        <f t="shared" si="23"/>
        <v>N/A</v>
      </c>
      <c r="I158" s="12">
        <v>0.26269999999999999</v>
      </c>
      <c r="J158" s="12">
        <v>-2.89</v>
      </c>
      <c r="K158" s="43" t="s">
        <v>739</v>
      </c>
      <c r="L158" s="9" t="str">
        <f t="shared" si="24"/>
        <v>Yes</v>
      </c>
    </row>
    <row r="159" spans="1:12" ht="25" x14ac:dyDescent="0.25">
      <c r="A159" s="2" t="s">
        <v>1351</v>
      </c>
      <c r="B159" s="35" t="s">
        <v>213</v>
      </c>
      <c r="C159" s="45">
        <v>71.122064299000002</v>
      </c>
      <c r="D159" s="11" t="str">
        <f t="shared" si="21"/>
        <v>N/A</v>
      </c>
      <c r="E159" s="45">
        <v>74.159784403000003</v>
      </c>
      <c r="F159" s="11" t="str">
        <f t="shared" si="22"/>
        <v>N/A</v>
      </c>
      <c r="G159" s="45">
        <v>69.600012429000003</v>
      </c>
      <c r="H159" s="11" t="str">
        <f t="shared" si="23"/>
        <v>N/A</v>
      </c>
      <c r="I159" s="12">
        <v>4.2709999999999999</v>
      </c>
      <c r="J159" s="12">
        <v>-6.15</v>
      </c>
      <c r="K159" s="43" t="s">
        <v>739</v>
      </c>
      <c r="L159" s="9" t="str">
        <f t="shared" si="24"/>
        <v>Yes</v>
      </c>
    </row>
    <row r="160" spans="1:12" ht="25" x14ac:dyDescent="0.25">
      <c r="A160" s="4" t="s">
        <v>1352</v>
      </c>
      <c r="B160" s="35" t="s">
        <v>213</v>
      </c>
      <c r="C160" s="45">
        <v>0.36374426240000002</v>
      </c>
      <c r="D160" s="11" t="str">
        <f t="shared" si="21"/>
        <v>N/A</v>
      </c>
      <c r="E160" s="45">
        <v>0.47263254319999998</v>
      </c>
      <c r="F160" s="11" t="str">
        <f t="shared" si="22"/>
        <v>N/A</v>
      </c>
      <c r="G160" s="45">
        <v>1.2743599409999999</v>
      </c>
      <c r="H160" s="11" t="str">
        <f t="shared" si="23"/>
        <v>N/A</v>
      </c>
      <c r="I160" s="12">
        <v>29.94</v>
      </c>
      <c r="J160" s="12">
        <v>169.6</v>
      </c>
      <c r="K160" s="43" t="s">
        <v>739</v>
      </c>
      <c r="L160" s="9" t="str">
        <f t="shared" si="24"/>
        <v>No</v>
      </c>
    </row>
    <row r="161" spans="1:12" x14ac:dyDescent="0.25">
      <c r="A161" s="4" t="s">
        <v>1353</v>
      </c>
      <c r="B161" s="35" t="s">
        <v>213</v>
      </c>
      <c r="C161" s="45">
        <v>668.18365009000001</v>
      </c>
      <c r="D161" s="11" t="str">
        <f t="shared" si="21"/>
        <v>N/A</v>
      </c>
      <c r="E161" s="45">
        <v>656.08561803999999</v>
      </c>
      <c r="F161" s="11" t="str">
        <f t="shared" si="22"/>
        <v>N/A</v>
      </c>
      <c r="G161" s="45">
        <v>650.98316778000003</v>
      </c>
      <c r="H161" s="11" t="str">
        <f t="shared" si="23"/>
        <v>N/A</v>
      </c>
      <c r="I161" s="12">
        <v>-1.81</v>
      </c>
      <c r="J161" s="12">
        <v>-0.77800000000000002</v>
      </c>
      <c r="K161" s="43" t="s">
        <v>739</v>
      </c>
      <c r="L161" s="9" t="str">
        <f t="shared" si="24"/>
        <v>Yes</v>
      </c>
    </row>
    <row r="162" spans="1:12" x14ac:dyDescent="0.25">
      <c r="A162" s="4" t="s">
        <v>1354</v>
      </c>
      <c r="B162" s="35" t="s">
        <v>213</v>
      </c>
      <c r="C162" s="45">
        <v>357.13417722000003</v>
      </c>
      <c r="D162" s="11" t="str">
        <f t="shared" si="21"/>
        <v>N/A</v>
      </c>
      <c r="E162" s="45">
        <v>303.51193633999998</v>
      </c>
      <c r="F162" s="11" t="str">
        <f t="shared" si="22"/>
        <v>N/A</v>
      </c>
      <c r="G162" s="45">
        <v>317.43922651999998</v>
      </c>
      <c r="H162" s="11" t="str">
        <f t="shared" si="23"/>
        <v>N/A</v>
      </c>
      <c r="I162" s="12">
        <v>-15</v>
      </c>
      <c r="J162" s="12">
        <v>4.5890000000000004</v>
      </c>
      <c r="K162" s="43" t="s">
        <v>739</v>
      </c>
      <c r="L162" s="9" t="str">
        <f t="shared" si="24"/>
        <v>Yes</v>
      </c>
    </row>
    <row r="163" spans="1:12" x14ac:dyDescent="0.25">
      <c r="A163" s="4" t="s">
        <v>1705</v>
      </c>
      <c r="B163" s="35" t="s">
        <v>213</v>
      </c>
      <c r="C163" s="45">
        <v>2392.4746623999999</v>
      </c>
      <c r="D163" s="11" t="str">
        <f t="shared" si="21"/>
        <v>N/A</v>
      </c>
      <c r="E163" s="45">
        <v>2388.3251661999998</v>
      </c>
      <c r="F163" s="11" t="str">
        <f t="shared" si="22"/>
        <v>N/A</v>
      </c>
      <c r="G163" s="45">
        <v>2304.6917994999999</v>
      </c>
      <c r="H163" s="11" t="str">
        <f t="shared" si="23"/>
        <v>N/A</v>
      </c>
      <c r="I163" s="12">
        <v>-0.17299999999999999</v>
      </c>
      <c r="J163" s="12">
        <v>-3.5</v>
      </c>
      <c r="K163" s="43" t="s">
        <v>739</v>
      </c>
      <c r="L163" s="9" t="str">
        <f t="shared" si="24"/>
        <v>Yes</v>
      </c>
    </row>
    <row r="164" spans="1:12" x14ac:dyDescent="0.25">
      <c r="A164" s="4" t="s">
        <v>1355</v>
      </c>
      <c r="B164" s="35" t="s">
        <v>213</v>
      </c>
      <c r="C164" s="45">
        <v>300.58773903999997</v>
      </c>
      <c r="D164" s="11" t="str">
        <f t="shared" si="21"/>
        <v>N/A</v>
      </c>
      <c r="E164" s="45">
        <v>291.88365931999999</v>
      </c>
      <c r="F164" s="11" t="str">
        <f t="shared" si="22"/>
        <v>N/A</v>
      </c>
      <c r="G164" s="45">
        <v>306.81084191000002</v>
      </c>
      <c r="H164" s="11" t="str">
        <f t="shared" si="23"/>
        <v>N/A</v>
      </c>
      <c r="I164" s="12">
        <v>-2.9</v>
      </c>
      <c r="J164" s="12">
        <v>5.1139999999999999</v>
      </c>
      <c r="K164" s="43" t="s">
        <v>739</v>
      </c>
      <c r="L164" s="9" t="str">
        <f t="shared" si="24"/>
        <v>Yes</v>
      </c>
    </row>
    <row r="165" spans="1:12" x14ac:dyDescent="0.25">
      <c r="A165" s="4" t="s">
        <v>1356</v>
      </c>
      <c r="B165" s="35" t="s">
        <v>213</v>
      </c>
      <c r="C165" s="45">
        <v>382.8475578</v>
      </c>
      <c r="D165" s="11" t="str">
        <f t="shared" si="21"/>
        <v>N/A</v>
      </c>
      <c r="E165" s="45">
        <v>386.47885034000001</v>
      </c>
      <c r="F165" s="11" t="str">
        <f t="shared" si="22"/>
        <v>N/A</v>
      </c>
      <c r="G165" s="45">
        <v>381.87217099999998</v>
      </c>
      <c r="H165" s="11" t="str">
        <f t="shared" si="23"/>
        <v>N/A</v>
      </c>
      <c r="I165" s="12">
        <v>0.94850000000000001</v>
      </c>
      <c r="J165" s="12">
        <v>-1.19</v>
      </c>
      <c r="K165" s="43" t="s">
        <v>739</v>
      </c>
      <c r="L165" s="9" t="str">
        <f t="shared" si="24"/>
        <v>Yes</v>
      </c>
    </row>
    <row r="166" spans="1:12" x14ac:dyDescent="0.25">
      <c r="A166" s="4" t="s">
        <v>1357</v>
      </c>
      <c r="B166" s="35" t="s">
        <v>213</v>
      </c>
      <c r="C166" s="45">
        <v>1550.3226996999999</v>
      </c>
      <c r="D166" s="11" t="str">
        <f t="shared" si="21"/>
        <v>N/A</v>
      </c>
      <c r="E166" s="45">
        <v>1682.8883541</v>
      </c>
      <c r="F166" s="11" t="str">
        <f t="shared" si="22"/>
        <v>N/A</v>
      </c>
      <c r="G166" s="45">
        <v>1561.6041597000001</v>
      </c>
      <c r="H166" s="11" t="str">
        <f t="shared" si="23"/>
        <v>N/A</v>
      </c>
      <c r="I166" s="12">
        <v>8.5510000000000002</v>
      </c>
      <c r="J166" s="12">
        <v>-7.21</v>
      </c>
      <c r="K166" s="43" t="s">
        <v>739</v>
      </c>
      <c r="L166" s="9" t="str">
        <f t="shared" si="24"/>
        <v>Yes</v>
      </c>
    </row>
    <row r="167" spans="1:12" x14ac:dyDescent="0.25">
      <c r="A167" s="44" t="s">
        <v>1358</v>
      </c>
      <c r="B167" s="35" t="s">
        <v>213</v>
      </c>
      <c r="C167" s="45">
        <v>1740.0658228</v>
      </c>
      <c r="D167" s="11" t="str">
        <f t="shared" si="21"/>
        <v>N/A</v>
      </c>
      <c r="E167" s="45">
        <v>1971.3156498999999</v>
      </c>
      <c r="F167" s="11" t="str">
        <f t="shared" si="22"/>
        <v>N/A</v>
      </c>
      <c r="G167" s="45">
        <v>1985.3895027999999</v>
      </c>
      <c r="H167" s="11" t="str">
        <f t="shared" si="23"/>
        <v>N/A</v>
      </c>
      <c r="I167" s="12">
        <v>13.29</v>
      </c>
      <c r="J167" s="12">
        <v>0.71389999999999998</v>
      </c>
      <c r="K167" s="43" t="s">
        <v>739</v>
      </c>
      <c r="L167" s="9" t="str">
        <f t="shared" si="24"/>
        <v>Yes</v>
      </c>
    </row>
    <row r="168" spans="1:12" x14ac:dyDescent="0.25">
      <c r="A168" s="44" t="s">
        <v>1359</v>
      </c>
      <c r="B168" s="35" t="s">
        <v>213</v>
      </c>
      <c r="C168" s="45">
        <v>4299.6084059000004</v>
      </c>
      <c r="D168" s="11" t="str">
        <f t="shared" si="21"/>
        <v>N/A</v>
      </c>
      <c r="E168" s="45">
        <v>4318.6582826000003</v>
      </c>
      <c r="F168" s="11" t="str">
        <f t="shared" si="22"/>
        <v>N/A</v>
      </c>
      <c r="G168" s="45">
        <v>4172.6935176999996</v>
      </c>
      <c r="H168" s="11" t="str">
        <f t="shared" si="23"/>
        <v>N/A</v>
      </c>
      <c r="I168" s="12">
        <v>0.44309999999999999</v>
      </c>
      <c r="J168" s="12">
        <v>-3.38</v>
      </c>
      <c r="K168" s="43" t="s">
        <v>739</v>
      </c>
      <c r="L168" s="9" t="str">
        <f t="shared" si="24"/>
        <v>Yes</v>
      </c>
    </row>
    <row r="169" spans="1:12" x14ac:dyDescent="0.25">
      <c r="A169" s="44" t="s">
        <v>1360</v>
      </c>
      <c r="B169" s="35" t="s">
        <v>213</v>
      </c>
      <c r="C169" s="45">
        <v>954.64232766999999</v>
      </c>
      <c r="D169" s="11" t="str">
        <f t="shared" si="21"/>
        <v>N/A</v>
      </c>
      <c r="E169" s="45">
        <v>1028.1424138</v>
      </c>
      <c r="F169" s="11" t="str">
        <f t="shared" si="22"/>
        <v>N/A</v>
      </c>
      <c r="G169" s="45">
        <v>919.02052789000004</v>
      </c>
      <c r="H169" s="11" t="str">
        <f t="shared" si="23"/>
        <v>N/A</v>
      </c>
      <c r="I169" s="12">
        <v>7.6989999999999998</v>
      </c>
      <c r="J169" s="12">
        <v>-10.6</v>
      </c>
      <c r="K169" s="43" t="s">
        <v>739</v>
      </c>
      <c r="L169" s="9" t="str">
        <f t="shared" si="24"/>
        <v>Yes</v>
      </c>
    </row>
    <row r="170" spans="1:12" x14ac:dyDescent="0.25">
      <c r="A170" s="44" t="s">
        <v>1361</v>
      </c>
      <c r="B170" s="35" t="s">
        <v>213</v>
      </c>
      <c r="C170" s="45">
        <v>1152.6580799000001</v>
      </c>
      <c r="D170" s="11" t="str">
        <f t="shared" si="21"/>
        <v>N/A</v>
      </c>
      <c r="E170" s="45">
        <v>1901.1465934</v>
      </c>
      <c r="F170" s="11" t="str">
        <f t="shared" si="22"/>
        <v>N/A</v>
      </c>
      <c r="G170" s="45">
        <v>1770.7722407000001</v>
      </c>
      <c r="H170" s="11" t="str">
        <f t="shared" si="23"/>
        <v>N/A</v>
      </c>
      <c r="I170" s="12">
        <v>64.94</v>
      </c>
      <c r="J170" s="12">
        <v>-6.86</v>
      </c>
      <c r="K170" s="43" t="s">
        <v>739</v>
      </c>
      <c r="L170" s="9" t="str">
        <f t="shared" si="24"/>
        <v>Yes</v>
      </c>
    </row>
    <row r="171" spans="1:12" x14ac:dyDescent="0.25">
      <c r="A171" s="44" t="s">
        <v>85</v>
      </c>
      <c r="B171" s="35" t="s">
        <v>213</v>
      </c>
      <c r="C171" s="8">
        <v>4.2416371529000001</v>
      </c>
      <c r="D171" s="11" t="str">
        <f t="shared" ref="D171:D202" si="25">IF($B171="N/A","N/A",IF(C171&gt;10,"No",IF(C171&lt;-10,"No","Yes")))</f>
        <v>N/A</v>
      </c>
      <c r="E171" s="8">
        <v>10.080293849</v>
      </c>
      <c r="F171" s="11" t="str">
        <f t="shared" ref="F171:F202" si="26">IF($B171="N/A","N/A",IF(E171&gt;10,"No",IF(E171&lt;-10,"No","Yes")))</f>
        <v>N/A</v>
      </c>
      <c r="G171" s="8">
        <v>9.8708673329999996</v>
      </c>
      <c r="H171" s="11" t="str">
        <f t="shared" ref="H171:H202" si="27">IF($B171="N/A","N/A",IF(G171&gt;10,"No",IF(G171&lt;-10,"No","Yes")))</f>
        <v>N/A</v>
      </c>
      <c r="I171" s="12">
        <v>137.69999999999999</v>
      </c>
      <c r="J171" s="12">
        <v>-2.08</v>
      </c>
      <c r="K171" s="43" t="s">
        <v>739</v>
      </c>
      <c r="L171" s="9" t="str">
        <f t="shared" ref="L171:L202" si="28">IF(J171="Div by 0", "N/A", IF(K171="N/A","N/A", IF(J171&gt;VALUE(MID(K171,1,2)), "No", IF(J171&lt;-1*VALUE(MID(K171,1,2)), "No", "Yes"))))</f>
        <v>Yes</v>
      </c>
    </row>
    <row r="172" spans="1:12" x14ac:dyDescent="0.25">
      <c r="A172" s="44" t="s">
        <v>465</v>
      </c>
      <c r="B172" s="35" t="s">
        <v>213</v>
      </c>
      <c r="C172" s="8">
        <v>15.949367089000001</v>
      </c>
      <c r="D172" s="11" t="str">
        <f t="shared" si="25"/>
        <v>N/A</v>
      </c>
      <c r="E172" s="8">
        <v>18.302387268</v>
      </c>
      <c r="F172" s="11" t="str">
        <f t="shared" si="26"/>
        <v>N/A</v>
      </c>
      <c r="G172" s="8">
        <v>16.022099447999999</v>
      </c>
      <c r="H172" s="11" t="str">
        <f t="shared" si="27"/>
        <v>N/A</v>
      </c>
      <c r="I172" s="12">
        <v>14.75</v>
      </c>
      <c r="J172" s="12">
        <v>-12.5</v>
      </c>
      <c r="K172" s="43" t="s">
        <v>739</v>
      </c>
      <c r="L172" s="9" t="str">
        <f t="shared" si="28"/>
        <v>Yes</v>
      </c>
    </row>
    <row r="173" spans="1:12" x14ac:dyDescent="0.25">
      <c r="A173" s="44" t="s">
        <v>466</v>
      </c>
      <c r="B173" s="35" t="s">
        <v>213</v>
      </c>
      <c r="C173" s="8">
        <v>6.9228925290000003</v>
      </c>
      <c r="D173" s="11" t="str">
        <f t="shared" si="25"/>
        <v>N/A</v>
      </c>
      <c r="E173" s="8">
        <v>17.794876562999999</v>
      </c>
      <c r="F173" s="11" t="str">
        <f t="shared" si="26"/>
        <v>N/A</v>
      </c>
      <c r="G173" s="8">
        <v>18.031141657999999</v>
      </c>
      <c r="H173" s="11" t="str">
        <f t="shared" si="27"/>
        <v>N/A</v>
      </c>
      <c r="I173" s="12">
        <v>157</v>
      </c>
      <c r="J173" s="12">
        <v>1.3280000000000001</v>
      </c>
      <c r="K173" s="43" t="s">
        <v>739</v>
      </c>
      <c r="L173" s="9" t="str">
        <f t="shared" si="28"/>
        <v>Yes</v>
      </c>
    </row>
    <row r="174" spans="1:12" x14ac:dyDescent="0.25">
      <c r="A174" s="2" t="s">
        <v>467</v>
      </c>
      <c r="B174" s="35" t="s">
        <v>213</v>
      </c>
      <c r="C174" s="8">
        <v>1.6715842164000001</v>
      </c>
      <c r="D174" s="11" t="str">
        <f t="shared" si="25"/>
        <v>N/A</v>
      </c>
      <c r="E174" s="8">
        <v>4.6335472537999998</v>
      </c>
      <c r="F174" s="11" t="str">
        <f t="shared" si="26"/>
        <v>N/A</v>
      </c>
      <c r="G174" s="8">
        <v>4.4354874508000002</v>
      </c>
      <c r="H174" s="11" t="str">
        <f t="shared" si="27"/>
        <v>N/A</v>
      </c>
      <c r="I174" s="12">
        <v>177.2</v>
      </c>
      <c r="J174" s="12">
        <v>-4.2699999999999996</v>
      </c>
      <c r="K174" s="43" t="s">
        <v>739</v>
      </c>
      <c r="L174" s="9" t="str">
        <f t="shared" si="28"/>
        <v>Yes</v>
      </c>
    </row>
    <row r="175" spans="1:12" x14ac:dyDescent="0.25">
      <c r="A175" s="2" t="s">
        <v>468</v>
      </c>
      <c r="B175" s="35" t="s">
        <v>213</v>
      </c>
      <c r="C175" s="8">
        <v>16.388717315000001</v>
      </c>
      <c r="D175" s="11" t="str">
        <f t="shared" si="25"/>
        <v>N/A</v>
      </c>
      <c r="E175" s="8">
        <v>32.87301042</v>
      </c>
      <c r="F175" s="11" t="str">
        <f t="shared" si="26"/>
        <v>N/A</v>
      </c>
      <c r="G175" s="8">
        <v>32.555323256999998</v>
      </c>
      <c r="H175" s="11" t="str">
        <f t="shared" si="27"/>
        <v>N/A</v>
      </c>
      <c r="I175" s="12">
        <v>100.6</v>
      </c>
      <c r="J175" s="12">
        <v>-0.96599999999999997</v>
      </c>
      <c r="K175" s="43" t="s">
        <v>739</v>
      </c>
      <c r="L175" s="9" t="str">
        <f t="shared" si="28"/>
        <v>Yes</v>
      </c>
    </row>
    <row r="176" spans="1:12" x14ac:dyDescent="0.25">
      <c r="A176" s="2" t="s">
        <v>1362</v>
      </c>
      <c r="B176" s="35" t="s">
        <v>213</v>
      </c>
      <c r="C176" s="8">
        <v>0.65003311750000003</v>
      </c>
      <c r="D176" s="11" t="str">
        <f t="shared" si="25"/>
        <v>N/A</v>
      </c>
      <c r="E176" s="8">
        <v>0.65938400890000004</v>
      </c>
      <c r="F176" s="11" t="str">
        <f t="shared" si="26"/>
        <v>N/A</v>
      </c>
      <c r="G176" s="8">
        <v>0.67339120829999999</v>
      </c>
      <c r="H176" s="11" t="str">
        <f t="shared" si="27"/>
        <v>N/A</v>
      </c>
      <c r="I176" s="12">
        <v>1.4390000000000001</v>
      </c>
      <c r="J176" s="12">
        <v>2.1240000000000001</v>
      </c>
      <c r="K176" s="43" t="s">
        <v>739</v>
      </c>
      <c r="L176" s="9" t="str">
        <f t="shared" si="28"/>
        <v>Yes</v>
      </c>
    </row>
    <row r="177" spans="1:12" x14ac:dyDescent="0.25">
      <c r="A177" s="2" t="s">
        <v>1363</v>
      </c>
      <c r="B177" s="35" t="s">
        <v>213</v>
      </c>
      <c r="C177" s="8">
        <v>35.189873417999998</v>
      </c>
      <c r="D177" s="11" t="str">
        <f t="shared" si="25"/>
        <v>N/A</v>
      </c>
      <c r="E177" s="8">
        <v>36.870026525</v>
      </c>
      <c r="F177" s="11" t="str">
        <f t="shared" si="26"/>
        <v>N/A</v>
      </c>
      <c r="G177" s="8">
        <v>40.607734807</v>
      </c>
      <c r="H177" s="11" t="str">
        <f t="shared" si="27"/>
        <v>N/A</v>
      </c>
      <c r="I177" s="12">
        <v>4.7750000000000004</v>
      </c>
      <c r="J177" s="12">
        <v>10.14</v>
      </c>
      <c r="K177" s="43" t="s">
        <v>739</v>
      </c>
      <c r="L177" s="9" t="str">
        <f t="shared" si="28"/>
        <v>Yes</v>
      </c>
    </row>
    <row r="178" spans="1:12" x14ac:dyDescent="0.25">
      <c r="A178" s="2" t="s">
        <v>1364</v>
      </c>
      <c r="B178" s="35" t="s">
        <v>213</v>
      </c>
      <c r="C178" s="8">
        <v>2.4426687974000001</v>
      </c>
      <c r="D178" s="11" t="str">
        <f t="shared" si="25"/>
        <v>N/A</v>
      </c>
      <c r="E178" s="8">
        <v>2.4516868908</v>
      </c>
      <c r="F178" s="11" t="str">
        <f t="shared" si="26"/>
        <v>N/A</v>
      </c>
      <c r="G178" s="8">
        <v>2.4610729274000001</v>
      </c>
      <c r="H178" s="11" t="str">
        <f t="shared" si="27"/>
        <v>N/A</v>
      </c>
      <c r="I178" s="12">
        <v>0.36919999999999997</v>
      </c>
      <c r="J178" s="12">
        <v>0.38279999999999997</v>
      </c>
      <c r="K178" s="43" t="s">
        <v>739</v>
      </c>
      <c r="L178" s="9" t="str">
        <f t="shared" si="28"/>
        <v>Yes</v>
      </c>
    </row>
    <row r="179" spans="1:12" x14ac:dyDescent="0.25">
      <c r="A179" s="2" t="s">
        <v>1365</v>
      </c>
      <c r="B179" s="35" t="s">
        <v>213</v>
      </c>
      <c r="C179" s="8">
        <v>0.29658373799999999</v>
      </c>
      <c r="D179" s="11" t="str">
        <f t="shared" si="25"/>
        <v>N/A</v>
      </c>
      <c r="E179" s="8">
        <v>0.31760088339999998</v>
      </c>
      <c r="F179" s="11" t="str">
        <f t="shared" si="26"/>
        <v>N/A</v>
      </c>
      <c r="G179" s="8">
        <v>0.33399327039999999</v>
      </c>
      <c r="H179" s="11" t="str">
        <f t="shared" si="27"/>
        <v>N/A</v>
      </c>
      <c r="I179" s="12">
        <v>7.0860000000000003</v>
      </c>
      <c r="J179" s="12">
        <v>5.1609999999999996</v>
      </c>
      <c r="K179" s="43" t="s">
        <v>739</v>
      </c>
      <c r="L179" s="9" t="str">
        <f t="shared" si="28"/>
        <v>Yes</v>
      </c>
    </row>
    <row r="180" spans="1:12" x14ac:dyDescent="0.25">
      <c r="A180" s="2" t="s">
        <v>1366</v>
      </c>
      <c r="B180" s="35" t="s">
        <v>213</v>
      </c>
      <c r="C180" s="8">
        <v>4.8444331E-3</v>
      </c>
      <c r="D180" s="11" t="str">
        <f t="shared" si="25"/>
        <v>N/A</v>
      </c>
      <c r="E180" s="8">
        <v>2.2901636999999998E-3</v>
      </c>
      <c r="F180" s="11" t="str">
        <f t="shared" si="26"/>
        <v>N/A</v>
      </c>
      <c r="G180" s="8">
        <v>5.7122618999999996E-3</v>
      </c>
      <c r="H180" s="11" t="str">
        <f t="shared" si="27"/>
        <v>N/A</v>
      </c>
      <c r="I180" s="12">
        <v>-52.7</v>
      </c>
      <c r="J180" s="12">
        <v>149.4</v>
      </c>
      <c r="K180" s="43" t="s">
        <v>739</v>
      </c>
      <c r="L180" s="9" t="str">
        <f t="shared" si="28"/>
        <v>No</v>
      </c>
    </row>
    <row r="181" spans="1:12" x14ac:dyDescent="0.25">
      <c r="A181" s="2" t="s">
        <v>86</v>
      </c>
      <c r="B181" s="35" t="s">
        <v>213</v>
      </c>
      <c r="C181" s="8">
        <v>3.2842105262999999</v>
      </c>
      <c r="D181" s="11" t="str">
        <f t="shared" si="25"/>
        <v>N/A</v>
      </c>
      <c r="E181" s="8">
        <v>2.7931854199999999</v>
      </c>
      <c r="F181" s="11" t="str">
        <f t="shared" si="26"/>
        <v>N/A</v>
      </c>
      <c r="G181" s="8">
        <v>1.4231499051000001</v>
      </c>
      <c r="H181" s="11" t="str">
        <f t="shared" si="27"/>
        <v>N/A</v>
      </c>
      <c r="I181" s="12">
        <v>-15</v>
      </c>
      <c r="J181" s="12">
        <v>-49</v>
      </c>
      <c r="K181" s="43" t="s">
        <v>739</v>
      </c>
      <c r="L181" s="9" t="str">
        <f t="shared" si="28"/>
        <v>No</v>
      </c>
    </row>
    <row r="182" spans="1:12" x14ac:dyDescent="0.25">
      <c r="A182" s="2" t="s">
        <v>87</v>
      </c>
      <c r="B182" s="35" t="s">
        <v>213</v>
      </c>
      <c r="C182" s="8">
        <v>72.873091639999998</v>
      </c>
      <c r="D182" s="11" t="str">
        <f t="shared" si="25"/>
        <v>N/A</v>
      </c>
      <c r="E182" s="8">
        <v>71.889315444999994</v>
      </c>
      <c r="F182" s="11" t="str">
        <f t="shared" si="26"/>
        <v>N/A</v>
      </c>
      <c r="G182" s="8">
        <v>71.841641898999995</v>
      </c>
      <c r="H182" s="11" t="str">
        <f t="shared" si="27"/>
        <v>N/A</v>
      </c>
      <c r="I182" s="12">
        <v>-1.35</v>
      </c>
      <c r="J182" s="12">
        <v>-6.6000000000000003E-2</v>
      </c>
      <c r="K182" s="43" t="s">
        <v>739</v>
      </c>
      <c r="L182" s="9" t="str">
        <f t="shared" si="28"/>
        <v>Yes</v>
      </c>
    </row>
    <row r="183" spans="1:12" x14ac:dyDescent="0.25">
      <c r="A183" s="2" t="s">
        <v>469</v>
      </c>
      <c r="B183" s="35" t="s">
        <v>213</v>
      </c>
      <c r="C183" s="8">
        <v>40.759493671000001</v>
      </c>
      <c r="D183" s="11" t="str">
        <f t="shared" si="25"/>
        <v>N/A</v>
      </c>
      <c r="E183" s="8">
        <v>38.726790450999999</v>
      </c>
      <c r="F183" s="11" t="str">
        <f t="shared" si="26"/>
        <v>N/A</v>
      </c>
      <c r="G183" s="8">
        <v>40.607734807</v>
      </c>
      <c r="H183" s="11" t="str">
        <f t="shared" si="27"/>
        <v>N/A</v>
      </c>
      <c r="I183" s="12">
        <v>-4.99</v>
      </c>
      <c r="J183" s="12">
        <v>4.8570000000000002</v>
      </c>
      <c r="K183" s="43" t="s">
        <v>739</v>
      </c>
      <c r="L183" s="9" t="str">
        <f t="shared" si="28"/>
        <v>Yes</v>
      </c>
    </row>
    <row r="184" spans="1:12" x14ac:dyDescent="0.25">
      <c r="A184" s="2" t="s">
        <v>470</v>
      </c>
      <c r="B184" s="35" t="s">
        <v>213</v>
      </c>
      <c r="C184" s="8">
        <v>82.282061526000007</v>
      </c>
      <c r="D184" s="11" t="str">
        <f t="shared" si="25"/>
        <v>N/A</v>
      </c>
      <c r="E184" s="8">
        <v>81.408557658000007</v>
      </c>
      <c r="F184" s="11" t="str">
        <f t="shared" si="26"/>
        <v>N/A</v>
      </c>
      <c r="G184" s="8">
        <v>81.784106805999997</v>
      </c>
      <c r="H184" s="11" t="str">
        <f t="shared" si="27"/>
        <v>N/A</v>
      </c>
      <c r="I184" s="12">
        <v>-1.06</v>
      </c>
      <c r="J184" s="12">
        <v>0.46129999999999999</v>
      </c>
      <c r="K184" s="43" t="s">
        <v>739</v>
      </c>
      <c r="L184" s="9" t="str">
        <f t="shared" si="28"/>
        <v>Yes</v>
      </c>
    </row>
    <row r="185" spans="1:12" x14ac:dyDescent="0.25">
      <c r="A185" s="2" t="s">
        <v>471</v>
      </c>
      <c r="B185" s="35" t="s">
        <v>213</v>
      </c>
      <c r="C185" s="8">
        <v>70.442464668</v>
      </c>
      <c r="D185" s="11" t="str">
        <f t="shared" si="25"/>
        <v>N/A</v>
      </c>
      <c r="E185" s="8">
        <v>69.311700759000004</v>
      </c>
      <c r="F185" s="11" t="str">
        <f t="shared" si="26"/>
        <v>N/A</v>
      </c>
      <c r="G185" s="8">
        <v>69.370988218999997</v>
      </c>
      <c r="H185" s="11" t="str">
        <f t="shared" si="27"/>
        <v>N/A</v>
      </c>
      <c r="I185" s="12">
        <v>-1.61</v>
      </c>
      <c r="J185" s="12">
        <v>8.5500000000000007E-2</v>
      </c>
      <c r="K185" s="43" t="s">
        <v>739</v>
      </c>
      <c r="L185" s="9" t="str">
        <f t="shared" si="28"/>
        <v>Yes</v>
      </c>
    </row>
    <row r="186" spans="1:12" x14ac:dyDescent="0.25">
      <c r="A186" s="2" t="s">
        <v>472</v>
      </c>
      <c r="B186" s="35" t="s">
        <v>213</v>
      </c>
      <c r="C186" s="8">
        <v>74.150104760999994</v>
      </c>
      <c r="D186" s="11" t="str">
        <f t="shared" si="25"/>
        <v>N/A</v>
      </c>
      <c r="E186" s="8">
        <v>74.163517691999999</v>
      </c>
      <c r="F186" s="11" t="str">
        <f t="shared" si="26"/>
        <v>N/A</v>
      </c>
      <c r="G186" s="8">
        <v>72.927305755000006</v>
      </c>
      <c r="H186" s="11" t="str">
        <f t="shared" si="27"/>
        <v>N/A</v>
      </c>
      <c r="I186" s="12">
        <v>1.8100000000000002E-2</v>
      </c>
      <c r="J186" s="12">
        <v>-1.67</v>
      </c>
      <c r="K186" s="43" t="s">
        <v>739</v>
      </c>
      <c r="L186" s="9" t="str">
        <f t="shared" si="28"/>
        <v>Yes</v>
      </c>
    </row>
    <row r="187" spans="1:12" x14ac:dyDescent="0.25">
      <c r="A187" s="2" t="s">
        <v>116</v>
      </c>
      <c r="B187" s="35" t="s">
        <v>213</v>
      </c>
      <c r="C187" s="8">
        <v>89.641209089</v>
      </c>
      <c r="D187" s="11" t="str">
        <f t="shared" si="25"/>
        <v>N/A</v>
      </c>
      <c r="E187" s="8">
        <v>89.183254676999994</v>
      </c>
      <c r="F187" s="11" t="str">
        <f t="shared" si="26"/>
        <v>N/A</v>
      </c>
      <c r="G187" s="8">
        <v>88.579949553000006</v>
      </c>
      <c r="H187" s="11" t="str">
        <f t="shared" si="27"/>
        <v>N/A</v>
      </c>
      <c r="I187" s="12">
        <v>-0.51100000000000001</v>
      </c>
      <c r="J187" s="12">
        <v>-0.67600000000000005</v>
      </c>
      <c r="K187" s="43" t="s">
        <v>739</v>
      </c>
      <c r="L187" s="9" t="str">
        <f t="shared" si="28"/>
        <v>Yes</v>
      </c>
    </row>
    <row r="188" spans="1:12" x14ac:dyDescent="0.25">
      <c r="A188" s="2" t="s">
        <v>473</v>
      </c>
      <c r="B188" s="35" t="s">
        <v>213</v>
      </c>
      <c r="C188" s="8">
        <v>68.607594937000002</v>
      </c>
      <c r="D188" s="11" t="str">
        <f t="shared" si="25"/>
        <v>N/A</v>
      </c>
      <c r="E188" s="8">
        <v>68.965517241000001</v>
      </c>
      <c r="F188" s="11" t="str">
        <f t="shared" si="26"/>
        <v>N/A</v>
      </c>
      <c r="G188" s="8">
        <v>70.718232044000004</v>
      </c>
      <c r="H188" s="11" t="str">
        <f t="shared" si="27"/>
        <v>N/A</v>
      </c>
      <c r="I188" s="12">
        <v>0.52170000000000005</v>
      </c>
      <c r="J188" s="12">
        <v>2.5409999999999999</v>
      </c>
      <c r="K188" s="43" t="s">
        <v>739</v>
      </c>
      <c r="L188" s="9" t="str">
        <f t="shared" si="28"/>
        <v>Yes</v>
      </c>
    </row>
    <row r="189" spans="1:12" x14ac:dyDescent="0.25">
      <c r="A189" s="2" t="s">
        <v>474</v>
      </c>
      <c r="B189" s="35" t="s">
        <v>213</v>
      </c>
      <c r="C189" s="8">
        <v>88.640031961999995</v>
      </c>
      <c r="D189" s="11" t="str">
        <f t="shared" si="25"/>
        <v>N/A</v>
      </c>
      <c r="E189" s="8">
        <v>88.207262076000006</v>
      </c>
      <c r="F189" s="11" t="str">
        <f t="shared" si="26"/>
        <v>N/A</v>
      </c>
      <c r="G189" s="8">
        <v>88.108995802999999</v>
      </c>
      <c r="H189" s="11" t="str">
        <f t="shared" si="27"/>
        <v>N/A</v>
      </c>
      <c r="I189" s="12">
        <v>-0.48799999999999999</v>
      </c>
      <c r="J189" s="12">
        <v>-0.111</v>
      </c>
      <c r="K189" s="43" t="s">
        <v>739</v>
      </c>
      <c r="L189" s="9" t="str">
        <f t="shared" si="28"/>
        <v>Yes</v>
      </c>
    </row>
    <row r="190" spans="1:12" x14ac:dyDescent="0.25">
      <c r="A190" s="2" t="s">
        <v>475</v>
      </c>
      <c r="B190" s="35" t="s">
        <v>213</v>
      </c>
      <c r="C190" s="8">
        <v>90.261529453999998</v>
      </c>
      <c r="D190" s="11" t="str">
        <f t="shared" si="25"/>
        <v>N/A</v>
      </c>
      <c r="E190" s="8">
        <v>89.642530457000007</v>
      </c>
      <c r="F190" s="11" t="str">
        <f t="shared" si="26"/>
        <v>N/A</v>
      </c>
      <c r="G190" s="8">
        <v>88.872395393999994</v>
      </c>
      <c r="H190" s="11" t="str">
        <f t="shared" si="27"/>
        <v>N/A</v>
      </c>
      <c r="I190" s="12">
        <v>-0.68600000000000005</v>
      </c>
      <c r="J190" s="12">
        <v>-0.85899999999999999</v>
      </c>
      <c r="K190" s="43" t="s">
        <v>739</v>
      </c>
      <c r="L190" s="9" t="str">
        <f t="shared" si="28"/>
        <v>Yes</v>
      </c>
    </row>
    <row r="191" spans="1:12" x14ac:dyDescent="0.25">
      <c r="A191" s="2" t="s">
        <v>476</v>
      </c>
      <c r="B191" s="35" t="s">
        <v>213</v>
      </c>
      <c r="C191" s="8">
        <v>87.333018444999993</v>
      </c>
      <c r="D191" s="11" t="str">
        <f t="shared" si="25"/>
        <v>N/A</v>
      </c>
      <c r="E191" s="8">
        <v>87.826634604000006</v>
      </c>
      <c r="F191" s="11" t="str">
        <f t="shared" si="26"/>
        <v>N/A</v>
      </c>
      <c r="G191" s="8">
        <v>87.479864277000004</v>
      </c>
      <c r="H191" s="11" t="str">
        <f t="shared" si="27"/>
        <v>N/A</v>
      </c>
      <c r="I191" s="12">
        <v>0.56520000000000004</v>
      </c>
      <c r="J191" s="12">
        <v>-0.39500000000000002</v>
      </c>
      <c r="K191" s="43" t="s">
        <v>739</v>
      </c>
      <c r="L191" s="9" t="str">
        <f t="shared" si="28"/>
        <v>Yes</v>
      </c>
    </row>
    <row r="192" spans="1:12" x14ac:dyDescent="0.25">
      <c r="A192" s="2" t="s">
        <v>1367</v>
      </c>
      <c r="B192" s="35" t="s">
        <v>213</v>
      </c>
      <c r="C192" s="36">
        <v>4.6230037102999999</v>
      </c>
      <c r="D192" s="11" t="str">
        <f t="shared" si="25"/>
        <v>N/A</v>
      </c>
      <c r="E192" s="36">
        <v>5.7411851601999997</v>
      </c>
      <c r="F192" s="11" t="str">
        <f t="shared" si="26"/>
        <v>N/A</v>
      </c>
      <c r="G192" s="36">
        <v>5.8154045307000004</v>
      </c>
      <c r="H192" s="11" t="str">
        <f t="shared" si="27"/>
        <v>N/A</v>
      </c>
      <c r="I192" s="12">
        <v>24.19</v>
      </c>
      <c r="J192" s="12">
        <v>1.2929999999999999</v>
      </c>
      <c r="K192" s="43" t="s">
        <v>739</v>
      </c>
      <c r="L192" s="9" t="str">
        <f t="shared" si="28"/>
        <v>Yes</v>
      </c>
    </row>
    <row r="193" spans="1:12" x14ac:dyDescent="0.25">
      <c r="A193" s="2" t="s">
        <v>1368</v>
      </c>
      <c r="B193" s="35" t="s">
        <v>213</v>
      </c>
      <c r="C193" s="36">
        <v>0.44444444440000003</v>
      </c>
      <c r="D193" s="11" t="str">
        <f t="shared" si="25"/>
        <v>N/A</v>
      </c>
      <c r="E193" s="36">
        <v>1.7536231884</v>
      </c>
      <c r="F193" s="11" t="str">
        <f t="shared" si="26"/>
        <v>N/A</v>
      </c>
      <c r="G193" s="36">
        <v>1.6379310345</v>
      </c>
      <c r="H193" s="11" t="str">
        <f t="shared" si="27"/>
        <v>N/A</v>
      </c>
      <c r="I193" s="12">
        <v>294.60000000000002</v>
      </c>
      <c r="J193" s="12">
        <v>-6.6</v>
      </c>
      <c r="K193" s="43" t="s">
        <v>739</v>
      </c>
      <c r="L193" s="9" t="str">
        <f t="shared" si="28"/>
        <v>Yes</v>
      </c>
    </row>
    <row r="194" spans="1:12" x14ac:dyDescent="0.25">
      <c r="A194" s="2" t="s">
        <v>1369</v>
      </c>
      <c r="B194" s="35" t="s">
        <v>213</v>
      </c>
      <c r="C194" s="36">
        <v>5.8863111727000001</v>
      </c>
      <c r="D194" s="11" t="str">
        <f t="shared" si="25"/>
        <v>N/A</v>
      </c>
      <c r="E194" s="36">
        <v>8.2144132375000005</v>
      </c>
      <c r="F194" s="11" t="str">
        <f t="shared" si="26"/>
        <v>N/A</v>
      </c>
      <c r="G194" s="36">
        <v>8.1688311688000006</v>
      </c>
      <c r="H194" s="11" t="str">
        <f t="shared" si="27"/>
        <v>N/A</v>
      </c>
      <c r="I194" s="12">
        <v>39.549999999999997</v>
      </c>
      <c r="J194" s="12">
        <v>-0.55500000000000005</v>
      </c>
      <c r="K194" s="43" t="s">
        <v>739</v>
      </c>
      <c r="L194" s="9" t="str">
        <f t="shared" si="28"/>
        <v>Yes</v>
      </c>
    </row>
    <row r="195" spans="1:12" x14ac:dyDescent="0.25">
      <c r="A195" s="2" t="s">
        <v>1370</v>
      </c>
      <c r="B195" s="35" t="s">
        <v>213</v>
      </c>
      <c r="C195" s="36">
        <v>5.6523580586</v>
      </c>
      <c r="D195" s="11" t="str">
        <f t="shared" si="25"/>
        <v>N/A</v>
      </c>
      <c r="E195" s="36">
        <v>6.0332297769999998</v>
      </c>
      <c r="F195" s="11" t="str">
        <f t="shared" si="26"/>
        <v>N/A</v>
      </c>
      <c r="G195" s="36">
        <v>6.2419535629</v>
      </c>
      <c r="H195" s="11" t="str">
        <f t="shared" si="27"/>
        <v>N/A</v>
      </c>
      <c r="I195" s="12">
        <v>6.7380000000000004</v>
      </c>
      <c r="J195" s="12">
        <v>3.46</v>
      </c>
      <c r="K195" s="43" t="s">
        <v>739</v>
      </c>
      <c r="L195" s="9" t="str">
        <f t="shared" si="28"/>
        <v>Yes</v>
      </c>
    </row>
    <row r="196" spans="1:12" x14ac:dyDescent="0.25">
      <c r="A196" s="2" t="s">
        <v>1371</v>
      </c>
      <c r="B196" s="35" t="s">
        <v>213</v>
      </c>
      <c r="C196" s="36">
        <v>3.1690806976000001</v>
      </c>
      <c r="D196" s="11" t="str">
        <f t="shared" si="25"/>
        <v>N/A</v>
      </c>
      <c r="E196" s="36">
        <v>3.5136198968999999</v>
      </c>
      <c r="F196" s="11" t="str">
        <f t="shared" si="26"/>
        <v>N/A</v>
      </c>
      <c r="G196" s="36">
        <v>3.4913321168000002</v>
      </c>
      <c r="H196" s="11" t="str">
        <f t="shared" si="27"/>
        <v>N/A</v>
      </c>
      <c r="I196" s="12">
        <v>10.87</v>
      </c>
      <c r="J196" s="12">
        <v>-0.63400000000000001</v>
      </c>
      <c r="K196" s="43" t="s">
        <v>739</v>
      </c>
      <c r="L196" s="9" t="str">
        <f t="shared" si="28"/>
        <v>Yes</v>
      </c>
    </row>
    <row r="197" spans="1:12" x14ac:dyDescent="0.25">
      <c r="A197" s="2" t="s">
        <v>1372</v>
      </c>
      <c r="B197" s="35" t="s">
        <v>213</v>
      </c>
      <c r="C197" s="36">
        <v>150.93894736999999</v>
      </c>
      <c r="D197" s="11" t="str">
        <f t="shared" si="25"/>
        <v>N/A</v>
      </c>
      <c r="E197" s="36">
        <v>143.48811409999999</v>
      </c>
      <c r="F197" s="11" t="str">
        <f t="shared" si="26"/>
        <v>N/A</v>
      </c>
      <c r="G197" s="36">
        <v>136.82637571000001</v>
      </c>
      <c r="H197" s="11" t="str">
        <f t="shared" si="27"/>
        <v>N/A</v>
      </c>
      <c r="I197" s="12">
        <v>-4.9400000000000004</v>
      </c>
      <c r="J197" s="12">
        <v>-4.6399999999999997</v>
      </c>
      <c r="K197" s="43" t="s">
        <v>739</v>
      </c>
      <c r="L197" s="9" t="str">
        <f t="shared" si="28"/>
        <v>Yes</v>
      </c>
    </row>
    <row r="198" spans="1:12" x14ac:dyDescent="0.25">
      <c r="A198" s="2" t="s">
        <v>1373</v>
      </c>
      <c r="B198" s="35" t="s">
        <v>213</v>
      </c>
      <c r="C198" s="36">
        <v>242.76258992999999</v>
      </c>
      <c r="D198" s="11" t="str">
        <f t="shared" si="25"/>
        <v>N/A</v>
      </c>
      <c r="E198" s="36">
        <v>222.09352518</v>
      </c>
      <c r="F198" s="11" t="str">
        <f t="shared" si="26"/>
        <v>N/A</v>
      </c>
      <c r="G198" s="36">
        <v>250.75510204</v>
      </c>
      <c r="H198" s="11" t="str">
        <f t="shared" si="27"/>
        <v>N/A</v>
      </c>
      <c r="I198" s="12">
        <v>-8.51</v>
      </c>
      <c r="J198" s="12">
        <v>12.91</v>
      </c>
      <c r="K198" s="43" t="s">
        <v>739</v>
      </c>
      <c r="L198" s="9" t="str">
        <f t="shared" si="28"/>
        <v>Yes</v>
      </c>
    </row>
    <row r="199" spans="1:12" x14ac:dyDescent="0.25">
      <c r="A199" s="2" t="s">
        <v>1374</v>
      </c>
      <c r="B199" s="35" t="s">
        <v>213</v>
      </c>
      <c r="C199" s="36">
        <v>180.66764802</v>
      </c>
      <c r="D199" s="11" t="str">
        <f t="shared" si="25"/>
        <v>N/A</v>
      </c>
      <c r="E199" s="36">
        <v>174.41782554</v>
      </c>
      <c r="F199" s="11" t="str">
        <f t="shared" si="26"/>
        <v>N/A</v>
      </c>
      <c r="G199" s="36">
        <v>169.93975904000001</v>
      </c>
      <c r="H199" s="11" t="str">
        <f t="shared" si="27"/>
        <v>N/A</v>
      </c>
      <c r="I199" s="12">
        <v>-3.46</v>
      </c>
      <c r="J199" s="12">
        <v>-2.57</v>
      </c>
      <c r="K199" s="43" t="s">
        <v>739</v>
      </c>
      <c r="L199" s="9" t="str">
        <f t="shared" si="28"/>
        <v>Yes</v>
      </c>
    </row>
    <row r="200" spans="1:12" x14ac:dyDescent="0.25">
      <c r="A200" s="2" t="s">
        <v>1375</v>
      </c>
      <c r="B200" s="35" t="s">
        <v>213</v>
      </c>
      <c r="C200" s="36">
        <v>84.349677419000002</v>
      </c>
      <c r="D200" s="11" t="str">
        <f t="shared" si="25"/>
        <v>N/A</v>
      </c>
      <c r="E200" s="36">
        <v>81.139414802000005</v>
      </c>
      <c r="F200" s="11" t="str">
        <f t="shared" si="26"/>
        <v>N/A</v>
      </c>
      <c r="G200" s="36">
        <v>71.080276448999996</v>
      </c>
      <c r="H200" s="11" t="str">
        <f t="shared" si="27"/>
        <v>N/A</v>
      </c>
      <c r="I200" s="12">
        <v>-3.81</v>
      </c>
      <c r="J200" s="12">
        <v>-12.4</v>
      </c>
      <c r="K200" s="43" t="s">
        <v>739</v>
      </c>
      <c r="L200" s="9" t="str">
        <f t="shared" si="28"/>
        <v>Yes</v>
      </c>
    </row>
    <row r="201" spans="1:12" x14ac:dyDescent="0.25">
      <c r="A201" s="2" t="s">
        <v>1376</v>
      </c>
      <c r="B201" s="35" t="s">
        <v>213</v>
      </c>
      <c r="C201" s="36">
        <v>43.25</v>
      </c>
      <c r="D201" s="11" t="str">
        <f t="shared" si="25"/>
        <v>N/A</v>
      </c>
      <c r="E201" s="36">
        <v>86.5</v>
      </c>
      <c r="F201" s="11" t="str">
        <f t="shared" si="26"/>
        <v>N/A</v>
      </c>
      <c r="G201" s="36">
        <v>83.4</v>
      </c>
      <c r="H201" s="11" t="str">
        <f t="shared" si="27"/>
        <v>N/A</v>
      </c>
      <c r="I201" s="12">
        <v>100</v>
      </c>
      <c r="J201" s="12">
        <v>-3.58</v>
      </c>
      <c r="K201" s="43" t="s">
        <v>739</v>
      </c>
      <c r="L201" s="9" t="str">
        <f t="shared" si="28"/>
        <v>Yes</v>
      </c>
    </row>
    <row r="202" spans="1:12" x14ac:dyDescent="0.25">
      <c r="A202" s="2" t="s">
        <v>28</v>
      </c>
      <c r="B202" s="35" t="s">
        <v>213</v>
      </c>
      <c r="C202" s="8">
        <v>4.2688701192999998</v>
      </c>
      <c r="D202" s="11" t="str">
        <f t="shared" si="25"/>
        <v>N/A</v>
      </c>
      <c r="E202" s="8">
        <v>3.9261301813</v>
      </c>
      <c r="F202" s="11" t="str">
        <f t="shared" si="26"/>
        <v>N/A</v>
      </c>
      <c r="G202" s="8">
        <v>3.7833852539000001</v>
      </c>
      <c r="H202" s="11" t="str">
        <f t="shared" si="27"/>
        <v>N/A</v>
      </c>
      <c r="I202" s="12">
        <v>-8.0299999999999994</v>
      </c>
      <c r="J202" s="12">
        <v>-3.64</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50</v>
      </c>
      <c r="J203" s="12">
        <v>0</v>
      </c>
      <c r="K203" s="14" t="s">
        <v>213</v>
      </c>
      <c r="L203" s="9" t="str">
        <f t="shared" ref="L203:L213" si="32">IF(J203="Div by 0", "N/A", IF(K203="N/A","N/A", IF(J203&gt;VALUE(MID(K203,1,2)), "No", IF(J203&lt;-1*VALUE(MID(K203,1,2)), "No", "Yes"))))</f>
        <v>N/A</v>
      </c>
    </row>
    <row r="204" spans="1:12" x14ac:dyDescent="0.25">
      <c r="A204" s="2" t="s">
        <v>124</v>
      </c>
      <c r="B204" s="35" t="s">
        <v>213</v>
      </c>
      <c r="C204" s="36">
        <v>12</v>
      </c>
      <c r="D204" s="11" t="str">
        <f t="shared" si="29"/>
        <v>N/A</v>
      </c>
      <c r="E204" s="36">
        <v>26</v>
      </c>
      <c r="F204" s="11" t="str">
        <f t="shared" si="30"/>
        <v>N/A</v>
      </c>
      <c r="G204" s="36">
        <v>49</v>
      </c>
      <c r="H204" s="11" t="str">
        <f t="shared" si="31"/>
        <v>N/A</v>
      </c>
      <c r="I204" s="12">
        <v>116.7</v>
      </c>
      <c r="J204" s="12">
        <v>88.46</v>
      </c>
      <c r="K204" s="14" t="s">
        <v>213</v>
      </c>
      <c r="L204" s="9" t="str">
        <f t="shared" si="32"/>
        <v>N/A</v>
      </c>
    </row>
    <row r="205" spans="1:12" ht="25" x14ac:dyDescent="0.25">
      <c r="A205" s="2" t="s">
        <v>1624</v>
      </c>
      <c r="B205" s="35" t="s">
        <v>213</v>
      </c>
      <c r="C205" s="36">
        <v>0</v>
      </c>
      <c r="D205" s="11" t="str">
        <f t="shared" si="29"/>
        <v>N/A</v>
      </c>
      <c r="E205" s="36">
        <v>12</v>
      </c>
      <c r="F205" s="11" t="str">
        <f t="shared" si="30"/>
        <v>N/A</v>
      </c>
      <c r="G205" s="36">
        <v>21</v>
      </c>
      <c r="H205" s="11" t="str">
        <f t="shared" si="31"/>
        <v>N/A</v>
      </c>
      <c r="I205" s="12" t="s">
        <v>1746</v>
      </c>
      <c r="J205" s="12">
        <v>75</v>
      </c>
      <c r="K205" s="14" t="s">
        <v>213</v>
      </c>
      <c r="L205" s="9" t="str">
        <f t="shared" si="32"/>
        <v>N/A</v>
      </c>
    </row>
    <row r="206" spans="1:12" ht="25" x14ac:dyDescent="0.25">
      <c r="A206" s="2" t="s">
        <v>1377</v>
      </c>
      <c r="B206" s="35" t="s">
        <v>213</v>
      </c>
      <c r="C206" s="36">
        <v>18</v>
      </c>
      <c r="D206" s="11" t="str">
        <f t="shared" si="29"/>
        <v>N/A</v>
      </c>
      <c r="E206" s="36">
        <v>11</v>
      </c>
      <c r="F206" s="11" t="str">
        <f t="shared" si="30"/>
        <v>N/A</v>
      </c>
      <c r="G206" s="36">
        <v>0</v>
      </c>
      <c r="H206" s="11" t="str">
        <f t="shared" si="31"/>
        <v>N/A</v>
      </c>
      <c r="I206" s="12">
        <v>-55.6</v>
      </c>
      <c r="J206" s="12">
        <v>-100</v>
      </c>
      <c r="K206" s="14" t="s">
        <v>213</v>
      </c>
      <c r="L206" s="9" t="str">
        <f t="shared" si="32"/>
        <v>N/A</v>
      </c>
    </row>
    <row r="207" spans="1:12" x14ac:dyDescent="0.25">
      <c r="A207" s="2" t="s">
        <v>1625</v>
      </c>
      <c r="B207" s="35" t="s">
        <v>213</v>
      </c>
      <c r="C207" s="36">
        <v>36</v>
      </c>
      <c r="D207" s="11" t="str">
        <f t="shared" si="29"/>
        <v>N/A</v>
      </c>
      <c r="E207" s="36">
        <v>41</v>
      </c>
      <c r="F207" s="11" t="str">
        <f t="shared" si="30"/>
        <v>N/A</v>
      </c>
      <c r="G207" s="36">
        <v>50</v>
      </c>
      <c r="H207" s="11" t="str">
        <f t="shared" si="31"/>
        <v>N/A</v>
      </c>
      <c r="I207" s="12">
        <v>13.89</v>
      </c>
      <c r="J207" s="12">
        <v>21.95</v>
      </c>
      <c r="K207" s="14" t="s">
        <v>213</v>
      </c>
      <c r="L207" s="9" t="str">
        <f t="shared" si="32"/>
        <v>N/A</v>
      </c>
    </row>
    <row r="208" spans="1:12" x14ac:dyDescent="0.25">
      <c r="A208" s="2" t="s">
        <v>1626</v>
      </c>
      <c r="B208" s="35" t="s">
        <v>213</v>
      </c>
      <c r="C208" s="36">
        <v>21</v>
      </c>
      <c r="D208" s="11" t="str">
        <f t="shared" si="29"/>
        <v>N/A</v>
      </c>
      <c r="E208" s="36">
        <v>20</v>
      </c>
      <c r="F208" s="11" t="str">
        <f t="shared" si="30"/>
        <v>N/A</v>
      </c>
      <c r="G208" s="36">
        <v>20</v>
      </c>
      <c r="H208" s="11" t="str">
        <f t="shared" si="31"/>
        <v>N/A</v>
      </c>
      <c r="I208" s="12">
        <v>-4.76</v>
      </c>
      <c r="J208" s="12">
        <v>0</v>
      </c>
      <c r="K208" s="14" t="s">
        <v>213</v>
      </c>
      <c r="L208" s="9" t="str">
        <f t="shared" si="32"/>
        <v>N/A</v>
      </c>
    </row>
    <row r="209" spans="1:12" x14ac:dyDescent="0.25">
      <c r="A209" s="2" t="s">
        <v>125</v>
      </c>
      <c r="B209" s="35" t="s">
        <v>213</v>
      </c>
      <c r="C209" s="45">
        <v>5592525</v>
      </c>
      <c r="D209" s="11" t="str">
        <f t="shared" si="29"/>
        <v>N/A</v>
      </c>
      <c r="E209" s="45">
        <v>6556019</v>
      </c>
      <c r="F209" s="11" t="str">
        <f t="shared" si="30"/>
        <v>N/A</v>
      </c>
      <c r="G209" s="45">
        <v>5761578</v>
      </c>
      <c r="H209" s="11" t="str">
        <f t="shared" si="31"/>
        <v>N/A</v>
      </c>
      <c r="I209" s="12">
        <v>17.23</v>
      </c>
      <c r="J209" s="12">
        <v>-12.1</v>
      </c>
      <c r="K209" s="14" t="s">
        <v>213</v>
      </c>
      <c r="L209" s="9" t="str">
        <f t="shared" si="32"/>
        <v>N/A</v>
      </c>
    </row>
    <row r="210" spans="1:12" x14ac:dyDescent="0.25">
      <c r="A210" s="44" t="s">
        <v>1621</v>
      </c>
      <c r="B210" s="35" t="s">
        <v>213</v>
      </c>
      <c r="C210" s="45">
        <v>454463</v>
      </c>
      <c r="D210" s="11" t="str">
        <f t="shared" si="29"/>
        <v>N/A</v>
      </c>
      <c r="E210" s="45">
        <v>1161980</v>
      </c>
      <c r="F210" s="11" t="str">
        <f t="shared" si="30"/>
        <v>N/A</v>
      </c>
      <c r="G210" s="45">
        <v>1014796</v>
      </c>
      <c r="H210" s="11" t="str">
        <f t="shared" si="31"/>
        <v>N/A</v>
      </c>
      <c r="I210" s="12">
        <v>155.69999999999999</v>
      </c>
      <c r="J210" s="12">
        <v>-12.7</v>
      </c>
      <c r="K210" s="14" t="s">
        <v>213</v>
      </c>
      <c r="L210" s="9" t="str">
        <f t="shared" si="32"/>
        <v>N/A</v>
      </c>
    </row>
    <row r="211" spans="1:12" x14ac:dyDescent="0.25">
      <c r="A211" s="44" t="s">
        <v>1378</v>
      </c>
      <c r="B211" s="35" t="s">
        <v>213</v>
      </c>
      <c r="C211" s="45">
        <v>209380</v>
      </c>
      <c r="D211" s="11" t="str">
        <f t="shared" si="29"/>
        <v>N/A</v>
      </c>
      <c r="E211" s="45">
        <v>367169</v>
      </c>
      <c r="F211" s="11" t="str">
        <f t="shared" si="30"/>
        <v>N/A</v>
      </c>
      <c r="G211" s="45">
        <v>115932</v>
      </c>
      <c r="H211" s="11" t="str">
        <f t="shared" si="31"/>
        <v>N/A</v>
      </c>
      <c r="I211" s="12">
        <v>75.36</v>
      </c>
      <c r="J211" s="12">
        <v>-68.400000000000006</v>
      </c>
      <c r="K211" s="14" t="s">
        <v>213</v>
      </c>
      <c r="L211" s="9" t="str">
        <f t="shared" si="32"/>
        <v>N/A</v>
      </c>
    </row>
    <row r="212" spans="1:12" x14ac:dyDescent="0.25">
      <c r="A212" s="44" t="s">
        <v>1615</v>
      </c>
      <c r="B212" s="35" t="s">
        <v>213</v>
      </c>
      <c r="C212" s="45">
        <v>5580262</v>
      </c>
      <c r="D212" s="11" t="str">
        <f t="shared" si="29"/>
        <v>N/A</v>
      </c>
      <c r="E212" s="45">
        <v>6534718</v>
      </c>
      <c r="F212" s="11" t="str">
        <f t="shared" si="30"/>
        <v>N/A</v>
      </c>
      <c r="G212" s="45">
        <v>5717361</v>
      </c>
      <c r="H212" s="11" t="str">
        <f t="shared" si="31"/>
        <v>N/A</v>
      </c>
      <c r="I212" s="12">
        <v>17.100000000000001</v>
      </c>
      <c r="J212" s="12">
        <v>-12.5</v>
      </c>
      <c r="K212" s="14" t="s">
        <v>213</v>
      </c>
      <c r="L212" s="9" t="str">
        <f t="shared" si="32"/>
        <v>N/A</v>
      </c>
    </row>
    <row r="213" spans="1:12" x14ac:dyDescent="0.25">
      <c r="A213" s="44" t="s">
        <v>1616</v>
      </c>
      <c r="B213" s="35" t="s">
        <v>213</v>
      </c>
      <c r="C213" s="45">
        <v>261341</v>
      </c>
      <c r="D213" s="11" t="str">
        <f t="shared" si="29"/>
        <v>N/A</v>
      </c>
      <c r="E213" s="45">
        <v>267455</v>
      </c>
      <c r="F213" s="11" t="str">
        <f t="shared" si="30"/>
        <v>N/A</v>
      </c>
      <c r="G213" s="45">
        <v>341285</v>
      </c>
      <c r="H213" s="11" t="str">
        <f t="shared" si="31"/>
        <v>N/A</v>
      </c>
      <c r="I213" s="12">
        <v>2.339</v>
      </c>
      <c r="J213" s="12">
        <v>27.6</v>
      </c>
      <c r="K213" s="14" t="s">
        <v>213</v>
      </c>
      <c r="L213" s="9" t="str">
        <f t="shared" si="32"/>
        <v>N/A</v>
      </c>
    </row>
    <row r="214" spans="1:12" ht="25" x14ac:dyDescent="0.25">
      <c r="A214" s="2" t="s">
        <v>1379</v>
      </c>
      <c r="B214" s="35" t="s">
        <v>213</v>
      </c>
      <c r="C214" s="45">
        <v>26648211</v>
      </c>
      <c r="D214" s="11" t="str">
        <f t="shared" ref="D214:D228" si="33">IF($B214="N/A","N/A",IF(C214&gt;10,"No",IF(C214&lt;-10,"No","Yes")))</f>
        <v>N/A</v>
      </c>
      <c r="E214" s="45">
        <v>30999844</v>
      </c>
      <c r="F214" s="11" t="str">
        <f t="shared" ref="F214:F228" si="34">IF($B214="N/A","N/A",IF(E214&gt;10,"No",IF(E214&lt;-10,"No","Yes")))</f>
        <v>N/A</v>
      </c>
      <c r="G214" s="45">
        <v>30094509</v>
      </c>
      <c r="H214" s="11" t="str">
        <f t="shared" ref="H214:H228" si="35">IF($B214="N/A","N/A",IF(G214&gt;10,"No",IF(G214&lt;-10,"No","Yes")))</f>
        <v>N/A</v>
      </c>
      <c r="I214" s="12">
        <v>16.329999999999998</v>
      </c>
      <c r="J214" s="12">
        <v>-2.92</v>
      </c>
      <c r="K214" s="43" t="s">
        <v>739</v>
      </c>
      <c r="L214" s="9" t="str">
        <f t="shared" ref="L214:L228" si="36">IF(J214="Div by 0", "N/A", IF(K214="N/A","N/A", IF(J214&gt;VALUE(MID(K214,1,2)), "No", IF(J214&lt;-1*VALUE(MID(K214,1,2)), "No", "Yes"))))</f>
        <v>Yes</v>
      </c>
    </row>
    <row r="215" spans="1:12" x14ac:dyDescent="0.25">
      <c r="A215" s="4" t="s">
        <v>649</v>
      </c>
      <c r="B215" s="35" t="s">
        <v>213</v>
      </c>
      <c r="C215" s="36">
        <v>64602</v>
      </c>
      <c r="D215" s="11" t="str">
        <f t="shared" si="33"/>
        <v>N/A</v>
      </c>
      <c r="E215" s="36">
        <v>67469</v>
      </c>
      <c r="F215" s="11" t="str">
        <f t="shared" si="34"/>
        <v>N/A</v>
      </c>
      <c r="G215" s="36">
        <v>67782</v>
      </c>
      <c r="H215" s="11" t="str">
        <f t="shared" si="35"/>
        <v>N/A</v>
      </c>
      <c r="I215" s="12">
        <v>4.4379999999999997</v>
      </c>
      <c r="J215" s="12">
        <v>0.46389999999999998</v>
      </c>
      <c r="K215" s="43" t="s">
        <v>739</v>
      </c>
      <c r="L215" s="9" t="str">
        <f t="shared" si="36"/>
        <v>Yes</v>
      </c>
    </row>
    <row r="216" spans="1:12" x14ac:dyDescent="0.25">
      <c r="A216" s="4" t="s">
        <v>1380</v>
      </c>
      <c r="B216" s="35" t="s">
        <v>213</v>
      </c>
      <c r="C216" s="45">
        <v>412.49823535000002</v>
      </c>
      <c r="D216" s="11" t="str">
        <f t="shared" si="33"/>
        <v>N/A</v>
      </c>
      <c r="E216" s="45">
        <v>459.46796305999999</v>
      </c>
      <c r="F216" s="11" t="str">
        <f t="shared" si="34"/>
        <v>N/A</v>
      </c>
      <c r="G216" s="45">
        <v>443.98968753000003</v>
      </c>
      <c r="H216" s="11" t="str">
        <f t="shared" si="35"/>
        <v>N/A</v>
      </c>
      <c r="I216" s="12">
        <v>11.39</v>
      </c>
      <c r="J216" s="12">
        <v>-3.37</v>
      </c>
      <c r="K216" s="43" t="s">
        <v>739</v>
      </c>
      <c r="L216" s="9" t="str">
        <f t="shared" si="36"/>
        <v>Yes</v>
      </c>
    </row>
    <row r="217" spans="1:12" ht="25" x14ac:dyDescent="0.25">
      <c r="A217" s="2" t="s">
        <v>1381</v>
      </c>
      <c r="B217" s="35" t="s">
        <v>213</v>
      </c>
      <c r="C217" s="45">
        <v>18337065</v>
      </c>
      <c r="D217" s="11" t="str">
        <f t="shared" si="33"/>
        <v>N/A</v>
      </c>
      <c r="E217" s="45">
        <v>19079311</v>
      </c>
      <c r="F217" s="11" t="str">
        <f t="shared" si="34"/>
        <v>N/A</v>
      </c>
      <c r="G217" s="45">
        <v>21535002</v>
      </c>
      <c r="H217" s="11" t="str">
        <f t="shared" si="35"/>
        <v>N/A</v>
      </c>
      <c r="I217" s="12">
        <v>4.048</v>
      </c>
      <c r="J217" s="12">
        <v>12.87</v>
      </c>
      <c r="K217" s="43" t="s">
        <v>739</v>
      </c>
      <c r="L217" s="9" t="str">
        <f t="shared" si="36"/>
        <v>Yes</v>
      </c>
    </row>
    <row r="218" spans="1:12" x14ac:dyDescent="0.25">
      <c r="A218" s="4" t="s">
        <v>516</v>
      </c>
      <c r="B218" s="35" t="s">
        <v>213</v>
      </c>
      <c r="C218" s="36">
        <v>59504</v>
      </c>
      <c r="D218" s="11" t="str">
        <f t="shared" si="33"/>
        <v>N/A</v>
      </c>
      <c r="E218" s="36">
        <v>61597</v>
      </c>
      <c r="F218" s="11" t="str">
        <f t="shared" si="34"/>
        <v>N/A</v>
      </c>
      <c r="G218" s="36">
        <v>66975</v>
      </c>
      <c r="H218" s="11" t="str">
        <f t="shared" si="35"/>
        <v>N/A</v>
      </c>
      <c r="I218" s="12">
        <v>3.5169999999999999</v>
      </c>
      <c r="J218" s="12">
        <v>8.7309999999999999</v>
      </c>
      <c r="K218" s="43" t="s">
        <v>739</v>
      </c>
      <c r="L218" s="9" t="str">
        <f t="shared" si="36"/>
        <v>Yes</v>
      </c>
    </row>
    <row r="219" spans="1:12" x14ac:dyDescent="0.25">
      <c r="A219" s="2" t="s">
        <v>1382</v>
      </c>
      <c r="B219" s="35" t="s">
        <v>213</v>
      </c>
      <c r="C219" s="45">
        <v>308.16524938999999</v>
      </c>
      <c r="D219" s="11" t="str">
        <f t="shared" si="33"/>
        <v>N/A</v>
      </c>
      <c r="E219" s="45">
        <v>309.74415962</v>
      </c>
      <c r="F219" s="11" t="str">
        <f t="shared" si="34"/>
        <v>N/A</v>
      </c>
      <c r="G219" s="45">
        <v>321.53791712999998</v>
      </c>
      <c r="H219" s="11" t="str">
        <f t="shared" si="35"/>
        <v>N/A</v>
      </c>
      <c r="I219" s="12">
        <v>0.51239999999999997</v>
      </c>
      <c r="J219" s="12">
        <v>3.8079999999999998</v>
      </c>
      <c r="K219" s="43" t="s">
        <v>739</v>
      </c>
      <c r="L219" s="9" t="str">
        <f t="shared" si="36"/>
        <v>Yes</v>
      </c>
    </row>
    <row r="220" spans="1:12" ht="25" x14ac:dyDescent="0.25">
      <c r="A220" s="2" t="s">
        <v>1383</v>
      </c>
      <c r="B220" s="35" t="s">
        <v>213</v>
      </c>
      <c r="C220" s="45">
        <v>32742422</v>
      </c>
      <c r="D220" s="11" t="str">
        <f t="shared" si="33"/>
        <v>N/A</v>
      </c>
      <c r="E220" s="45">
        <v>34076673</v>
      </c>
      <c r="F220" s="11" t="str">
        <f t="shared" si="34"/>
        <v>N/A</v>
      </c>
      <c r="G220" s="45">
        <v>34815144</v>
      </c>
      <c r="H220" s="11" t="str">
        <f t="shared" si="35"/>
        <v>N/A</v>
      </c>
      <c r="I220" s="12">
        <v>4.0750000000000002</v>
      </c>
      <c r="J220" s="12">
        <v>2.1669999999999998</v>
      </c>
      <c r="K220" s="43" t="s">
        <v>739</v>
      </c>
      <c r="L220" s="9" t="str">
        <f t="shared" si="36"/>
        <v>Yes</v>
      </c>
    </row>
    <row r="221" spans="1:12" x14ac:dyDescent="0.25">
      <c r="A221" s="4" t="s">
        <v>517</v>
      </c>
      <c r="B221" s="35" t="s">
        <v>213</v>
      </c>
      <c r="C221" s="36">
        <v>75098</v>
      </c>
      <c r="D221" s="11" t="str">
        <f t="shared" si="33"/>
        <v>N/A</v>
      </c>
      <c r="E221" s="36">
        <v>77552</v>
      </c>
      <c r="F221" s="11" t="str">
        <f t="shared" si="34"/>
        <v>N/A</v>
      </c>
      <c r="G221" s="36">
        <v>76535</v>
      </c>
      <c r="H221" s="11" t="str">
        <f t="shared" si="35"/>
        <v>N/A</v>
      </c>
      <c r="I221" s="12">
        <v>3.2679999999999998</v>
      </c>
      <c r="J221" s="12">
        <v>-1.31</v>
      </c>
      <c r="K221" s="43" t="s">
        <v>739</v>
      </c>
      <c r="L221" s="9" t="str">
        <f t="shared" si="36"/>
        <v>Yes</v>
      </c>
    </row>
    <row r="222" spans="1:12" ht="25" x14ac:dyDescent="0.25">
      <c r="A222" s="2" t="s">
        <v>1384</v>
      </c>
      <c r="B222" s="35" t="s">
        <v>213</v>
      </c>
      <c r="C222" s="45">
        <v>435.99592532000003</v>
      </c>
      <c r="D222" s="11" t="str">
        <f t="shared" si="33"/>
        <v>N/A</v>
      </c>
      <c r="E222" s="45">
        <v>439.40418041999999</v>
      </c>
      <c r="F222" s="11" t="str">
        <f t="shared" si="34"/>
        <v>N/A</v>
      </c>
      <c r="G222" s="45">
        <v>454.89180113999998</v>
      </c>
      <c r="H222" s="11" t="str">
        <f t="shared" si="35"/>
        <v>N/A</v>
      </c>
      <c r="I222" s="12">
        <v>0.78169999999999995</v>
      </c>
      <c r="J222" s="12">
        <v>3.5249999999999999</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147943024</v>
      </c>
      <c r="D226" s="11" t="str">
        <f t="shared" si="33"/>
        <v>N/A</v>
      </c>
      <c r="E226" s="45">
        <v>148417176</v>
      </c>
      <c r="F226" s="11" t="str">
        <f t="shared" si="34"/>
        <v>N/A</v>
      </c>
      <c r="G226" s="45">
        <v>138089321</v>
      </c>
      <c r="H226" s="11" t="str">
        <f t="shared" si="35"/>
        <v>N/A</v>
      </c>
      <c r="I226" s="12">
        <v>0.32050000000000001</v>
      </c>
      <c r="J226" s="12">
        <v>-6.96</v>
      </c>
      <c r="K226" s="43" t="s">
        <v>739</v>
      </c>
      <c r="L226" s="9" t="str">
        <f t="shared" si="36"/>
        <v>Yes</v>
      </c>
    </row>
    <row r="227" spans="1:12" ht="25" x14ac:dyDescent="0.25">
      <c r="A227" s="2" t="s">
        <v>519</v>
      </c>
      <c r="B227" s="35" t="s">
        <v>213</v>
      </c>
      <c r="C227" s="36">
        <v>4480</v>
      </c>
      <c r="D227" s="11" t="str">
        <f t="shared" si="33"/>
        <v>N/A</v>
      </c>
      <c r="E227" s="36">
        <v>4224</v>
      </c>
      <c r="F227" s="11" t="str">
        <f t="shared" si="34"/>
        <v>N/A</v>
      </c>
      <c r="G227" s="36">
        <v>3912</v>
      </c>
      <c r="H227" s="11" t="str">
        <f t="shared" si="35"/>
        <v>N/A</v>
      </c>
      <c r="I227" s="12">
        <v>-5.71</v>
      </c>
      <c r="J227" s="12">
        <v>-7.39</v>
      </c>
      <c r="K227" s="43" t="s">
        <v>739</v>
      </c>
      <c r="L227" s="9" t="str">
        <f t="shared" si="36"/>
        <v>Yes</v>
      </c>
    </row>
    <row r="228" spans="1:12" ht="25" x14ac:dyDescent="0.25">
      <c r="A228" s="2" t="s">
        <v>1388</v>
      </c>
      <c r="B228" s="35" t="s">
        <v>213</v>
      </c>
      <c r="C228" s="45">
        <v>33022.996428999999</v>
      </c>
      <c r="D228" s="11" t="str">
        <f t="shared" si="33"/>
        <v>N/A</v>
      </c>
      <c r="E228" s="45">
        <v>35136.642045000001</v>
      </c>
      <c r="F228" s="11" t="str">
        <f t="shared" si="34"/>
        <v>N/A</v>
      </c>
      <c r="G228" s="45">
        <v>35298.906186</v>
      </c>
      <c r="H228" s="11" t="str">
        <f t="shared" si="35"/>
        <v>N/A</v>
      </c>
      <c r="I228" s="12">
        <v>6.4009999999999998</v>
      </c>
      <c r="J228" s="12">
        <v>0.46179999999999999</v>
      </c>
      <c r="K228" s="43" t="s">
        <v>739</v>
      </c>
      <c r="L228" s="9" t="str">
        <f t="shared" si="36"/>
        <v>Yes</v>
      </c>
    </row>
    <row r="229" spans="1:12" x14ac:dyDescent="0.25">
      <c r="A229" s="2" t="s">
        <v>1389</v>
      </c>
      <c r="B229" s="35" t="s">
        <v>213</v>
      </c>
      <c r="C229" s="14">
        <v>176971863</v>
      </c>
      <c r="D229" s="11" t="str">
        <f t="shared" ref="D229:D252" si="37">IF($B229="N/A","N/A",IF(C229&gt;10,"No",IF(C229&lt;-10,"No","Yes")))</f>
        <v>N/A</v>
      </c>
      <c r="E229" s="14">
        <v>175179465</v>
      </c>
      <c r="F229" s="11" t="str">
        <f t="shared" ref="F229:F252" si="38">IF($B229="N/A","N/A",IF(E229&gt;10,"No",IF(E229&lt;-10,"No","Yes")))</f>
        <v>N/A</v>
      </c>
      <c r="G229" s="14">
        <v>166667610</v>
      </c>
      <c r="H229" s="11" t="str">
        <f t="shared" ref="H229:H252" si="39">IF($B229="N/A","N/A",IF(G229&gt;10,"No",IF(G229&lt;-10,"No","Yes")))</f>
        <v>N/A</v>
      </c>
      <c r="I229" s="12">
        <v>-1.01</v>
      </c>
      <c r="J229" s="12">
        <v>-4.8600000000000003</v>
      </c>
      <c r="K229" s="43" t="s">
        <v>739</v>
      </c>
      <c r="L229" s="9" t="str">
        <f t="shared" ref="L229:L252" si="40">IF(J229="Div by 0", "N/A", IF(K229="N/A","N/A", IF(J229&gt;VALUE(MID(K229,1,2)), "No", IF(J229&lt;-1*VALUE(MID(K229,1,2)), "No", "Yes"))))</f>
        <v>Yes</v>
      </c>
    </row>
    <row r="230" spans="1:12" x14ac:dyDescent="0.25">
      <c r="A230" s="4" t="s">
        <v>1390</v>
      </c>
      <c r="B230" s="35" t="s">
        <v>213</v>
      </c>
      <c r="C230" s="1">
        <v>115097</v>
      </c>
      <c r="D230" s="11" t="str">
        <f t="shared" si="37"/>
        <v>N/A</v>
      </c>
      <c r="E230" s="1">
        <v>130158</v>
      </c>
      <c r="F230" s="11" t="str">
        <f t="shared" si="38"/>
        <v>N/A</v>
      </c>
      <c r="G230" s="1">
        <v>146101</v>
      </c>
      <c r="H230" s="11" t="str">
        <f t="shared" si="39"/>
        <v>N/A</v>
      </c>
      <c r="I230" s="12">
        <v>13.09</v>
      </c>
      <c r="J230" s="12">
        <v>12.25</v>
      </c>
      <c r="K230" s="43" t="s">
        <v>739</v>
      </c>
      <c r="L230" s="9" t="str">
        <f t="shared" si="40"/>
        <v>Yes</v>
      </c>
    </row>
    <row r="231" spans="1:12" x14ac:dyDescent="0.25">
      <c r="A231" s="4" t="s">
        <v>1391</v>
      </c>
      <c r="B231" s="35" t="s">
        <v>213</v>
      </c>
      <c r="C231" s="14">
        <v>1537.5888425000001</v>
      </c>
      <c r="D231" s="11" t="str">
        <f t="shared" si="37"/>
        <v>N/A</v>
      </c>
      <c r="E231" s="14">
        <v>1345.8985617000001</v>
      </c>
      <c r="F231" s="11" t="str">
        <f t="shared" si="38"/>
        <v>N/A</v>
      </c>
      <c r="G231" s="14">
        <v>1140.7698098999999</v>
      </c>
      <c r="H231" s="11" t="str">
        <f t="shared" si="39"/>
        <v>N/A</v>
      </c>
      <c r="I231" s="12">
        <v>-12.5</v>
      </c>
      <c r="J231" s="12">
        <v>-15.2</v>
      </c>
      <c r="K231" s="43" t="s">
        <v>739</v>
      </c>
      <c r="L231" s="9" t="str">
        <f t="shared" si="40"/>
        <v>Yes</v>
      </c>
    </row>
    <row r="232" spans="1:12" x14ac:dyDescent="0.25">
      <c r="A232" s="4" t="s">
        <v>1392</v>
      </c>
      <c r="B232" s="35" t="s">
        <v>213</v>
      </c>
      <c r="C232" s="14">
        <v>4240.9873417999997</v>
      </c>
      <c r="D232" s="11" t="str">
        <f t="shared" si="37"/>
        <v>N/A</v>
      </c>
      <c r="E232" s="14">
        <v>4785.4307692000002</v>
      </c>
      <c r="F232" s="11" t="str">
        <f t="shared" si="38"/>
        <v>N/A</v>
      </c>
      <c r="G232" s="14">
        <v>3569.921875</v>
      </c>
      <c r="H232" s="11" t="str">
        <f t="shared" si="39"/>
        <v>N/A</v>
      </c>
      <c r="I232" s="12">
        <v>12.84</v>
      </c>
      <c r="J232" s="12">
        <v>-25.4</v>
      </c>
      <c r="K232" s="43" t="s">
        <v>739</v>
      </c>
      <c r="L232" s="9" t="str">
        <f t="shared" si="40"/>
        <v>Yes</v>
      </c>
    </row>
    <row r="233" spans="1:12" ht="25" x14ac:dyDescent="0.25">
      <c r="A233" s="4" t="s">
        <v>1393</v>
      </c>
      <c r="B233" s="35" t="s">
        <v>213</v>
      </c>
      <c r="C233" s="14">
        <v>6015.1998557999996</v>
      </c>
      <c r="D233" s="11" t="str">
        <f t="shared" si="37"/>
        <v>N/A</v>
      </c>
      <c r="E233" s="14">
        <v>5443.6754893999996</v>
      </c>
      <c r="F233" s="11" t="str">
        <f t="shared" si="38"/>
        <v>N/A</v>
      </c>
      <c r="G233" s="14">
        <v>4635.9861987000004</v>
      </c>
      <c r="H233" s="11" t="str">
        <f t="shared" si="39"/>
        <v>N/A</v>
      </c>
      <c r="I233" s="12">
        <v>-9.5</v>
      </c>
      <c r="J233" s="12">
        <v>-14.8</v>
      </c>
      <c r="K233" s="43" t="s">
        <v>739</v>
      </c>
      <c r="L233" s="9" t="str">
        <f t="shared" si="40"/>
        <v>Yes</v>
      </c>
    </row>
    <row r="234" spans="1:12" x14ac:dyDescent="0.25">
      <c r="A234" s="4" t="s">
        <v>1394</v>
      </c>
      <c r="B234" s="35" t="s">
        <v>213</v>
      </c>
      <c r="C234" s="14">
        <v>103.58601482</v>
      </c>
      <c r="D234" s="11" t="str">
        <f t="shared" si="37"/>
        <v>N/A</v>
      </c>
      <c r="E234" s="14">
        <v>97.520899259999993</v>
      </c>
      <c r="F234" s="11" t="str">
        <f t="shared" si="38"/>
        <v>N/A</v>
      </c>
      <c r="G234" s="14">
        <v>92.787718380000001</v>
      </c>
      <c r="H234" s="11" t="str">
        <f t="shared" si="39"/>
        <v>N/A</v>
      </c>
      <c r="I234" s="12">
        <v>-5.86</v>
      </c>
      <c r="J234" s="12">
        <v>-4.8499999999999996</v>
      </c>
      <c r="K234" s="43" t="s">
        <v>739</v>
      </c>
      <c r="L234" s="9" t="str">
        <f t="shared" si="40"/>
        <v>Yes</v>
      </c>
    </row>
    <row r="235" spans="1:12" x14ac:dyDescent="0.25">
      <c r="A235" s="4" t="s">
        <v>1395</v>
      </c>
      <c r="B235" s="35" t="s">
        <v>213</v>
      </c>
      <c r="C235" s="14">
        <v>182.21432818</v>
      </c>
      <c r="D235" s="11" t="str">
        <f t="shared" si="37"/>
        <v>N/A</v>
      </c>
      <c r="E235" s="14">
        <v>163.65038154999999</v>
      </c>
      <c r="F235" s="11" t="str">
        <f t="shared" si="38"/>
        <v>N/A</v>
      </c>
      <c r="G235" s="14">
        <v>153.80983781</v>
      </c>
      <c r="H235" s="11" t="str">
        <f t="shared" si="39"/>
        <v>N/A</v>
      </c>
      <c r="I235" s="12">
        <v>-10.199999999999999</v>
      </c>
      <c r="J235" s="12">
        <v>-6.01</v>
      </c>
      <c r="K235" s="43" t="s">
        <v>739</v>
      </c>
      <c r="L235" s="9" t="str">
        <f t="shared" si="40"/>
        <v>Yes</v>
      </c>
    </row>
    <row r="236" spans="1:12" x14ac:dyDescent="0.25">
      <c r="A236" s="4" t="s">
        <v>1396</v>
      </c>
      <c r="B236" s="35" t="s">
        <v>213</v>
      </c>
      <c r="C236" s="11">
        <v>15.750918257</v>
      </c>
      <c r="D236" s="11" t="str">
        <f t="shared" si="37"/>
        <v>N/A</v>
      </c>
      <c r="E236" s="11">
        <v>17.001605353999999</v>
      </c>
      <c r="F236" s="11" t="str">
        <f t="shared" si="38"/>
        <v>N/A</v>
      </c>
      <c r="G236" s="11">
        <v>18.668525414000001</v>
      </c>
      <c r="H236" s="11" t="str">
        <f t="shared" si="39"/>
        <v>N/A</v>
      </c>
      <c r="I236" s="12">
        <v>7.94</v>
      </c>
      <c r="J236" s="12">
        <v>9.8040000000000003</v>
      </c>
      <c r="K236" s="43" t="s">
        <v>739</v>
      </c>
      <c r="L236" s="9" t="str">
        <f t="shared" si="40"/>
        <v>Yes</v>
      </c>
    </row>
    <row r="237" spans="1:12" x14ac:dyDescent="0.25">
      <c r="A237" s="4" t="s">
        <v>1397</v>
      </c>
      <c r="B237" s="35" t="s">
        <v>213</v>
      </c>
      <c r="C237" s="11">
        <v>20</v>
      </c>
      <c r="D237" s="11" t="str">
        <f t="shared" si="37"/>
        <v>N/A</v>
      </c>
      <c r="E237" s="11">
        <v>17.241379309999999</v>
      </c>
      <c r="F237" s="11" t="str">
        <f t="shared" si="38"/>
        <v>N/A</v>
      </c>
      <c r="G237" s="11">
        <v>17.679558011000001</v>
      </c>
      <c r="H237" s="11" t="str">
        <f t="shared" si="39"/>
        <v>N/A</v>
      </c>
      <c r="I237" s="12">
        <v>-13.8</v>
      </c>
      <c r="J237" s="12">
        <v>2.5409999999999999</v>
      </c>
      <c r="K237" s="43" t="s">
        <v>739</v>
      </c>
      <c r="L237" s="9" t="str">
        <f t="shared" si="40"/>
        <v>Yes</v>
      </c>
    </row>
    <row r="238" spans="1:12" x14ac:dyDescent="0.25">
      <c r="A238" s="4" t="s">
        <v>1398</v>
      </c>
      <c r="B238" s="35" t="s">
        <v>213</v>
      </c>
      <c r="C238" s="11">
        <v>22.157411107000001</v>
      </c>
      <c r="D238" s="11" t="str">
        <f t="shared" si="37"/>
        <v>N/A</v>
      </c>
      <c r="E238" s="11">
        <v>23.390983619</v>
      </c>
      <c r="F238" s="11" t="str">
        <f t="shared" si="38"/>
        <v>N/A</v>
      </c>
      <c r="G238" s="11">
        <v>25.450854571000001</v>
      </c>
      <c r="H238" s="11" t="str">
        <f t="shared" si="39"/>
        <v>N/A</v>
      </c>
      <c r="I238" s="12">
        <v>5.5670000000000002</v>
      </c>
      <c r="J238" s="12">
        <v>8.8059999999999992</v>
      </c>
      <c r="K238" s="43" t="s">
        <v>739</v>
      </c>
      <c r="L238" s="9" t="str">
        <f t="shared" si="40"/>
        <v>Yes</v>
      </c>
    </row>
    <row r="239" spans="1:12" x14ac:dyDescent="0.25">
      <c r="A239" s="4" t="s">
        <v>1399</v>
      </c>
      <c r="B239" s="35" t="s">
        <v>213</v>
      </c>
      <c r="C239" s="11">
        <v>14.77101822</v>
      </c>
      <c r="D239" s="11" t="str">
        <f t="shared" si="37"/>
        <v>N/A</v>
      </c>
      <c r="E239" s="11">
        <v>16.007594725000001</v>
      </c>
      <c r="F239" s="11" t="str">
        <f t="shared" si="38"/>
        <v>N/A</v>
      </c>
      <c r="G239" s="11">
        <v>17.643935829</v>
      </c>
      <c r="H239" s="11" t="str">
        <f t="shared" si="39"/>
        <v>N/A</v>
      </c>
      <c r="I239" s="12">
        <v>8.3719999999999999</v>
      </c>
      <c r="J239" s="12">
        <v>10.220000000000001</v>
      </c>
      <c r="K239" s="43" t="s">
        <v>739</v>
      </c>
      <c r="L239" s="9" t="str">
        <f t="shared" si="40"/>
        <v>Yes</v>
      </c>
    </row>
    <row r="240" spans="1:12" x14ac:dyDescent="0.25">
      <c r="A240" s="4" t="s">
        <v>1400</v>
      </c>
      <c r="B240" s="35" t="s">
        <v>213</v>
      </c>
      <c r="C240" s="11">
        <v>12.222504814000001</v>
      </c>
      <c r="D240" s="11" t="str">
        <f t="shared" si="37"/>
        <v>N/A</v>
      </c>
      <c r="E240" s="11">
        <v>13.805107065</v>
      </c>
      <c r="F240" s="11" t="str">
        <f t="shared" si="38"/>
        <v>N/A</v>
      </c>
      <c r="G240" s="11">
        <v>15.073516810999999</v>
      </c>
      <c r="H240" s="11" t="str">
        <f t="shared" si="39"/>
        <v>N/A</v>
      </c>
      <c r="I240" s="12">
        <v>12.95</v>
      </c>
      <c r="J240" s="12">
        <v>9.1880000000000006</v>
      </c>
      <c r="K240" s="43" t="s">
        <v>739</v>
      </c>
      <c r="L240" s="9" t="str">
        <f t="shared" si="40"/>
        <v>Yes</v>
      </c>
    </row>
    <row r="241" spans="1:12" x14ac:dyDescent="0.25">
      <c r="A241" s="4" t="s">
        <v>1401</v>
      </c>
      <c r="B241" s="35" t="s">
        <v>213</v>
      </c>
      <c r="C241" s="14">
        <v>147943024</v>
      </c>
      <c r="D241" s="11" t="str">
        <f t="shared" si="37"/>
        <v>N/A</v>
      </c>
      <c r="E241" s="14">
        <v>148417176</v>
      </c>
      <c r="F241" s="11" t="str">
        <f t="shared" si="38"/>
        <v>N/A</v>
      </c>
      <c r="G241" s="14">
        <v>138089321</v>
      </c>
      <c r="H241" s="11" t="str">
        <f t="shared" si="39"/>
        <v>N/A</v>
      </c>
      <c r="I241" s="12">
        <v>0.32050000000000001</v>
      </c>
      <c r="J241" s="12">
        <v>-6.96</v>
      </c>
      <c r="K241" s="43" t="s">
        <v>739</v>
      </c>
      <c r="L241" s="9" t="str">
        <f t="shared" si="40"/>
        <v>Yes</v>
      </c>
    </row>
    <row r="242" spans="1:12" x14ac:dyDescent="0.25">
      <c r="A242" s="4" t="s">
        <v>1402</v>
      </c>
      <c r="B242" s="35" t="s">
        <v>213</v>
      </c>
      <c r="C242" s="1">
        <v>4480</v>
      </c>
      <c r="D242" s="11" t="str">
        <f t="shared" si="37"/>
        <v>N/A</v>
      </c>
      <c r="E242" s="1">
        <v>4224</v>
      </c>
      <c r="F242" s="11" t="str">
        <f t="shared" si="38"/>
        <v>N/A</v>
      </c>
      <c r="G242" s="1">
        <v>3912</v>
      </c>
      <c r="H242" s="11" t="str">
        <f t="shared" si="39"/>
        <v>N/A</v>
      </c>
      <c r="I242" s="12">
        <v>-5.71</v>
      </c>
      <c r="J242" s="12">
        <v>-7.39</v>
      </c>
      <c r="K242" s="43" t="s">
        <v>739</v>
      </c>
      <c r="L242" s="9" t="str">
        <f t="shared" si="40"/>
        <v>Yes</v>
      </c>
    </row>
    <row r="243" spans="1:12" ht="25" x14ac:dyDescent="0.25">
      <c r="A243" s="4" t="s">
        <v>1403</v>
      </c>
      <c r="B243" s="35" t="s">
        <v>213</v>
      </c>
      <c r="C243" s="14">
        <v>33022.996428999999</v>
      </c>
      <c r="D243" s="11" t="str">
        <f t="shared" si="37"/>
        <v>N/A</v>
      </c>
      <c r="E243" s="14">
        <v>35136.642045000001</v>
      </c>
      <c r="F243" s="11" t="str">
        <f t="shared" si="38"/>
        <v>N/A</v>
      </c>
      <c r="G243" s="14">
        <v>35298.906186</v>
      </c>
      <c r="H243" s="11" t="str">
        <f t="shared" si="39"/>
        <v>N/A</v>
      </c>
      <c r="I243" s="12">
        <v>6.4009999999999998</v>
      </c>
      <c r="J243" s="12">
        <v>0.46179999999999999</v>
      </c>
      <c r="K243" s="43" t="s">
        <v>739</v>
      </c>
      <c r="L243" s="9" t="str">
        <f t="shared" si="40"/>
        <v>Yes</v>
      </c>
    </row>
    <row r="244" spans="1:12" ht="25" x14ac:dyDescent="0.25">
      <c r="A244" s="4" t="s">
        <v>1404</v>
      </c>
      <c r="B244" s="35" t="s">
        <v>213</v>
      </c>
      <c r="C244" s="14">
        <v>7508.4444444000001</v>
      </c>
      <c r="D244" s="11" t="str">
        <f t="shared" si="37"/>
        <v>N/A</v>
      </c>
      <c r="E244" s="14">
        <v>8618.1333333000002</v>
      </c>
      <c r="F244" s="11" t="str">
        <f t="shared" si="38"/>
        <v>N/A</v>
      </c>
      <c r="G244" s="14">
        <v>8239.2916667000009</v>
      </c>
      <c r="H244" s="11" t="str">
        <f t="shared" si="39"/>
        <v>N/A</v>
      </c>
      <c r="I244" s="12">
        <v>14.78</v>
      </c>
      <c r="J244" s="12">
        <v>-4.4000000000000004</v>
      </c>
      <c r="K244" s="43" t="s">
        <v>739</v>
      </c>
      <c r="L244" s="9" t="str">
        <f t="shared" si="40"/>
        <v>Yes</v>
      </c>
    </row>
    <row r="245" spans="1:12" ht="25" x14ac:dyDescent="0.25">
      <c r="A245" s="4" t="s">
        <v>1405</v>
      </c>
      <c r="B245" s="35" t="s">
        <v>213</v>
      </c>
      <c r="C245" s="14">
        <v>33282.427181999999</v>
      </c>
      <c r="D245" s="11" t="str">
        <f t="shared" si="37"/>
        <v>N/A</v>
      </c>
      <c r="E245" s="14">
        <v>35370.292455000003</v>
      </c>
      <c r="F245" s="11" t="str">
        <f t="shared" si="38"/>
        <v>N/A</v>
      </c>
      <c r="G245" s="14">
        <v>35569.543949999999</v>
      </c>
      <c r="H245" s="11" t="str">
        <f t="shared" si="39"/>
        <v>N/A</v>
      </c>
      <c r="I245" s="12">
        <v>6.2729999999999997</v>
      </c>
      <c r="J245" s="12">
        <v>0.56330000000000002</v>
      </c>
      <c r="K245" s="43" t="s">
        <v>739</v>
      </c>
      <c r="L245" s="9" t="str">
        <f t="shared" si="40"/>
        <v>Yes</v>
      </c>
    </row>
    <row r="246" spans="1:12" ht="25" x14ac:dyDescent="0.25">
      <c r="A246" s="4" t="s">
        <v>1406</v>
      </c>
      <c r="B246" s="35" t="s">
        <v>213</v>
      </c>
      <c r="C246" s="14">
        <v>22628.5</v>
      </c>
      <c r="D246" s="11" t="str">
        <f t="shared" si="37"/>
        <v>N/A</v>
      </c>
      <c r="E246" s="14">
        <v>25666.368420999999</v>
      </c>
      <c r="F246" s="11" t="str">
        <f t="shared" si="38"/>
        <v>N/A</v>
      </c>
      <c r="G246" s="14">
        <v>16229.368420999999</v>
      </c>
      <c r="H246" s="11" t="str">
        <f t="shared" si="39"/>
        <v>N/A</v>
      </c>
      <c r="I246" s="12">
        <v>13.42</v>
      </c>
      <c r="J246" s="12">
        <v>-36.799999999999997</v>
      </c>
      <c r="K246" s="43" t="s">
        <v>739</v>
      </c>
      <c r="L246" s="9" t="str">
        <f t="shared" si="40"/>
        <v>No</v>
      </c>
    </row>
    <row r="247" spans="1:12" ht="25" x14ac:dyDescent="0.25">
      <c r="A247" s="4" t="s">
        <v>1407</v>
      </c>
      <c r="B247" s="35" t="s">
        <v>213</v>
      </c>
      <c r="C247" s="14" t="s">
        <v>1746</v>
      </c>
      <c r="D247" s="11" t="str">
        <f t="shared" si="37"/>
        <v>N/A</v>
      </c>
      <c r="E247" s="14" t="s">
        <v>1746</v>
      </c>
      <c r="F247" s="11" t="str">
        <f t="shared" si="38"/>
        <v>N/A</v>
      </c>
      <c r="G247" s="14">
        <v>224</v>
      </c>
      <c r="H247" s="11" t="str">
        <f t="shared" si="39"/>
        <v>N/A</v>
      </c>
      <c r="I247" s="12" t="s">
        <v>1746</v>
      </c>
      <c r="J247" s="12" t="s">
        <v>1746</v>
      </c>
      <c r="K247" s="43" t="s">
        <v>739</v>
      </c>
      <c r="L247" s="9" t="str">
        <f t="shared" si="40"/>
        <v>N/A</v>
      </c>
    </row>
    <row r="248" spans="1:12" ht="25" x14ac:dyDescent="0.25">
      <c r="A248" s="4" t="s">
        <v>1408</v>
      </c>
      <c r="B248" s="35" t="s">
        <v>213</v>
      </c>
      <c r="C248" s="11">
        <v>0.61308386660000003</v>
      </c>
      <c r="D248" s="11" t="str">
        <f t="shared" si="37"/>
        <v>N/A</v>
      </c>
      <c r="E248" s="11">
        <v>0.55175080300000001</v>
      </c>
      <c r="F248" s="11" t="str">
        <f t="shared" si="38"/>
        <v>N/A</v>
      </c>
      <c r="G248" s="11">
        <v>0.49986838839999997</v>
      </c>
      <c r="H248" s="11" t="str">
        <f t="shared" si="39"/>
        <v>N/A</v>
      </c>
      <c r="I248" s="12">
        <v>-10</v>
      </c>
      <c r="J248" s="12">
        <v>-9.4</v>
      </c>
      <c r="K248" s="43" t="s">
        <v>739</v>
      </c>
      <c r="L248" s="9" t="str">
        <f t="shared" si="40"/>
        <v>Yes</v>
      </c>
    </row>
    <row r="249" spans="1:12" ht="25" x14ac:dyDescent="0.25">
      <c r="A249" s="4" t="s">
        <v>1409</v>
      </c>
      <c r="B249" s="35" t="s">
        <v>213</v>
      </c>
      <c r="C249" s="11">
        <v>9.1139240505999997</v>
      </c>
      <c r="D249" s="11" t="str">
        <f t="shared" si="37"/>
        <v>N/A</v>
      </c>
      <c r="E249" s="11">
        <v>7.9575596817000003</v>
      </c>
      <c r="F249" s="11" t="str">
        <f t="shared" si="38"/>
        <v>N/A</v>
      </c>
      <c r="G249" s="11">
        <v>6.6298342541000004</v>
      </c>
      <c r="H249" s="11" t="str">
        <f t="shared" si="39"/>
        <v>N/A</v>
      </c>
      <c r="I249" s="12">
        <v>-12.7</v>
      </c>
      <c r="J249" s="12">
        <v>-16.7</v>
      </c>
      <c r="K249" s="43" t="s">
        <v>739</v>
      </c>
      <c r="L249" s="9" t="str">
        <f t="shared" si="40"/>
        <v>Yes</v>
      </c>
    </row>
    <row r="250" spans="1:12" ht="25" x14ac:dyDescent="0.25">
      <c r="A250" s="4" t="s">
        <v>1410</v>
      </c>
      <c r="B250" s="35" t="s">
        <v>213</v>
      </c>
      <c r="C250" s="11">
        <v>3.5333599680000001</v>
      </c>
      <c r="D250" s="11" t="str">
        <f t="shared" si="37"/>
        <v>N/A</v>
      </c>
      <c r="E250" s="11">
        <v>3.2350798890000001</v>
      </c>
      <c r="F250" s="11" t="str">
        <f t="shared" si="38"/>
        <v>N/A</v>
      </c>
      <c r="G250" s="11">
        <v>2.940818685</v>
      </c>
      <c r="H250" s="11" t="str">
        <f t="shared" si="39"/>
        <v>N/A</v>
      </c>
      <c r="I250" s="12">
        <v>-8.44</v>
      </c>
      <c r="J250" s="12">
        <v>-9.1</v>
      </c>
      <c r="K250" s="43" t="s">
        <v>739</v>
      </c>
      <c r="L250" s="9" t="str">
        <f t="shared" si="40"/>
        <v>Yes</v>
      </c>
    </row>
    <row r="251" spans="1:12" ht="25" x14ac:dyDescent="0.25">
      <c r="A251" s="4" t="s">
        <v>1411</v>
      </c>
      <c r="B251" s="35" t="s">
        <v>213</v>
      </c>
      <c r="C251" s="11">
        <v>4.2095756000000003E-3</v>
      </c>
      <c r="D251" s="11" t="str">
        <f t="shared" si="37"/>
        <v>N/A</v>
      </c>
      <c r="E251" s="11">
        <v>3.4620864999999998E-3</v>
      </c>
      <c r="F251" s="11" t="str">
        <f t="shared" si="38"/>
        <v>N/A</v>
      </c>
      <c r="G251" s="11">
        <v>3.3736693999999998E-3</v>
      </c>
      <c r="H251" s="11" t="str">
        <f t="shared" si="39"/>
        <v>N/A</v>
      </c>
      <c r="I251" s="12">
        <v>-17.8</v>
      </c>
      <c r="J251" s="12">
        <v>-2.5499999999999998</v>
      </c>
      <c r="K251" s="43" t="s">
        <v>739</v>
      </c>
      <c r="L251" s="9" t="str">
        <f t="shared" si="40"/>
        <v>Yes</v>
      </c>
    </row>
    <row r="252" spans="1:12" ht="25" x14ac:dyDescent="0.25">
      <c r="A252" s="4" t="s">
        <v>1412</v>
      </c>
      <c r="B252" s="35" t="s">
        <v>213</v>
      </c>
      <c r="C252" s="11">
        <v>0</v>
      </c>
      <c r="D252" s="11" t="str">
        <f t="shared" si="37"/>
        <v>N/A</v>
      </c>
      <c r="E252" s="11">
        <v>0</v>
      </c>
      <c r="F252" s="11" t="str">
        <f t="shared" si="38"/>
        <v>N/A</v>
      </c>
      <c r="G252" s="11">
        <v>1.1424524000000001E-3</v>
      </c>
      <c r="H252" s="11" t="str">
        <f t="shared" si="39"/>
        <v>N/A</v>
      </c>
      <c r="I252" s="12" t="s">
        <v>1746</v>
      </c>
      <c r="J252" s="12" t="s">
        <v>1746</v>
      </c>
      <c r="K252" s="43" t="s">
        <v>739</v>
      </c>
      <c r="L252" s="9" t="str">
        <f t="shared" si="40"/>
        <v>N/A</v>
      </c>
    </row>
    <row r="253" spans="1:12" x14ac:dyDescent="0.25">
      <c r="A253" s="150" t="s">
        <v>1646</v>
      </c>
      <c r="B253" s="151"/>
      <c r="C253" s="151"/>
      <c r="D253" s="151"/>
      <c r="E253" s="151"/>
      <c r="F253" s="151"/>
      <c r="G253" s="151"/>
      <c r="H253" s="151"/>
      <c r="I253" s="151"/>
      <c r="J253" s="151"/>
      <c r="K253" s="151"/>
      <c r="L253" s="152"/>
    </row>
    <row r="254" spans="1:12" x14ac:dyDescent="0.25">
      <c r="A254" s="140" t="s">
        <v>1644</v>
      </c>
      <c r="B254" s="141"/>
      <c r="C254" s="141"/>
      <c r="D254" s="141"/>
      <c r="E254" s="141"/>
      <c r="F254" s="141"/>
      <c r="G254" s="141"/>
      <c r="H254" s="141"/>
      <c r="I254" s="141"/>
      <c r="J254" s="141"/>
      <c r="K254" s="141"/>
      <c r="L254" s="142"/>
    </row>
    <row r="255" spans="1:12" s="20" customFormat="1" x14ac:dyDescent="0.25">
      <c r="A255" s="143" t="s">
        <v>1742</v>
      </c>
      <c r="B255" s="143"/>
      <c r="C255" s="143"/>
      <c r="D255" s="143"/>
      <c r="E255" s="143"/>
      <c r="F255" s="143"/>
      <c r="G255" s="143"/>
      <c r="H255" s="143"/>
      <c r="I255" s="143"/>
      <c r="J255" s="143"/>
      <c r="K255" s="143"/>
      <c r="L255" s="144"/>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ht="54" customHeight="1" x14ac:dyDescent="0.3">
      <c r="A2" s="155" t="s">
        <v>1608</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4" t="s">
        <v>5</v>
      </c>
      <c r="B6" s="35" t="s">
        <v>213</v>
      </c>
      <c r="C6" s="36">
        <v>90380</v>
      </c>
      <c r="D6" s="11" t="str">
        <f t="shared" ref="D6:D37" si="0">IF($B6="N/A","N/A",IF(C6&gt;10,"No",IF(C6&lt;-10,"No","Yes")))</f>
        <v>N/A</v>
      </c>
      <c r="E6" s="36">
        <v>86878</v>
      </c>
      <c r="F6" s="11" t="str">
        <f t="shared" ref="F6:F37" si="1">IF($B6="N/A","N/A",IF(E6&gt;10,"No",IF(E6&lt;-10,"No","Yes")))</f>
        <v>N/A</v>
      </c>
      <c r="G6" s="36">
        <v>85761</v>
      </c>
      <c r="H6" s="11" t="str">
        <f t="shared" ref="H6:H37" si="2">IF($B6="N/A","N/A",IF(G6&gt;10,"No",IF(G6&lt;-10,"No","Yes")))</f>
        <v>N/A</v>
      </c>
      <c r="I6" s="12">
        <v>-3.87</v>
      </c>
      <c r="J6" s="12">
        <v>-1.29</v>
      </c>
      <c r="K6" s="43" t="s">
        <v>739</v>
      </c>
      <c r="L6" s="9" t="str">
        <f t="shared" ref="L6:L39" si="3">IF(J6="Div by 0", "N/A", IF(K6="N/A","N/A", IF(J6&gt;VALUE(MID(K6,1,2)), "No", IF(J6&lt;-1*VALUE(MID(K6,1,2)), "No", "Yes"))))</f>
        <v>Yes</v>
      </c>
    </row>
    <row r="7" spans="1:12" x14ac:dyDescent="0.25">
      <c r="A7" s="44" t="s">
        <v>6</v>
      </c>
      <c r="B7" s="35" t="s">
        <v>213</v>
      </c>
      <c r="C7" s="36">
        <v>83175</v>
      </c>
      <c r="D7" s="11" t="str">
        <f t="shared" si="0"/>
        <v>N/A</v>
      </c>
      <c r="E7" s="36">
        <v>80385</v>
      </c>
      <c r="F7" s="11" t="str">
        <f t="shared" si="1"/>
        <v>N/A</v>
      </c>
      <c r="G7" s="36">
        <v>79000</v>
      </c>
      <c r="H7" s="11" t="str">
        <f t="shared" si="2"/>
        <v>N/A</v>
      </c>
      <c r="I7" s="12">
        <v>-3.35</v>
      </c>
      <c r="J7" s="12">
        <v>-1.72</v>
      </c>
      <c r="K7" s="43" t="s">
        <v>739</v>
      </c>
      <c r="L7" s="9" t="str">
        <f t="shared" si="3"/>
        <v>Yes</v>
      </c>
    </row>
    <row r="8" spans="1:12" x14ac:dyDescent="0.25">
      <c r="A8" s="44" t="s">
        <v>360</v>
      </c>
      <c r="B8" s="35" t="s">
        <v>213</v>
      </c>
      <c r="C8" s="8">
        <v>92.028103563000002</v>
      </c>
      <c r="D8" s="11" t="str">
        <f t="shared" si="0"/>
        <v>N/A</v>
      </c>
      <c r="E8" s="8">
        <v>92.526301250000003</v>
      </c>
      <c r="F8" s="11" t="str">
        <f t="shared" si="1"/>
        <v>N/A</v>
      </c>
      <c r="G8" s="8">
        <v>92.116463194000005</v>
      </c>
      <c r="H8" s="11" t="str">
        <f t="shared" si="2"/>
        <v>N/A</v>
      </c>
      <c r="I8" s="12">
        <v>0.54139999999999999</v>
      </c>
      <c r="J8" s="12">
        <v>-0.443</v>
      </c>
      <c r="K8" s="43" t="s">
        <v>739</v>
      </c>
      <c r="L8" s="9" t="str">
        <f t="shared" si="3"/>
        <v>Yes</v>
      </c>
    </row>
    <row r="9" spans="1:12" x14ac:dyDescent="0.25">
      <c r="A9" s="4" t="s">
        <v>88</v>
      </c>
      <c r="B9" s="43" t="s">
        <v>213</v>
      </c>
      <c r="C9" s="1">
        <v>82117.66</v>
      </c>
      <c r="D9" s="11" t="str">
        <f t="shared" si="0"/>
        <v>N/A</v>
      </c>
      <c r="E9" s="1">
        <v>78868.83</v>
      </c>
      <c r="F9" s="11" t="str">
        <f t="shared" si="1"/>
        <v>N/A</v>
      </c>
      <c r="G9" s="1">
        <v>78320.800000000003</v>
      </c>
      <c r="H9" s="11" t="str">
        <f t="shared" si="2"/>
        <v>N/A</v>
      </c>
      <c r="I9" s="12">
        <v>-3.96</v>
      </c>
      <c r="J9" s="12">
        <v>-0.69499999999999995</v>
      </c>
      <c r="K9" s="43" t="s">
        <v>739</v>
      </c>
      <c r="L9" s="9" t="str">
        <f t="shared" si="3"/>
        <v>Yes</v>
      </c>
    </row>
    <row r="10" spans="1:12" x14ac:dyDescent="0.25">
      <c r="A10" s="4" t="s">
        <v>1413</v>
      </c>
      <c r="B10" s="35" t="s">
        <v>213</v>
      </c>
      <c r="C10" s="8">
        <v>0.87961938480000001</v>
      </c>
      <c r="D10" s="11" t="str">
        <f t="shared" si="0"/>
        <v>N/A</v>
      </c>
      <c r="E10" s="8">
        <v>1.0762218283</v>
      </c>
      <c r="F10" s="11" t="str">
        <f t="shared" si="1"/>
        <v>N/A</v>
      </c>
      <c r="G10" s="8">
        <v>1.4400485069</v>
      </c>
      <c r="H10" s="11" t="str">
        <f t="shared" si="2"/>
        <v>N/A</v>
      </c>
      <c r="I10" s="12">
        <v>22.35</v>
      </c>
      <c r="J10" s="12">
        <v>33.81</v>
      </c>
      <c r="K10" s="43" t="s">
        <v>739</v>
      </c>
      <c r="L10" s="9" t="str">
        <f t="shared" si="3"/>
        <v>No</v>
      </c>
    </row>
    <row r="11" spans="1:12" x14ac:dyDescent="0.25">
      <c r="A11" s="4" t="s">
        <v>1414</v>
      </c>
      <c r="B11" s="35" t="s">
        <v>213</v>
      </c>
      <c r="C11" s="8">
        <v>2.4120380615000001</v>
      </c>
      <c r="D11" s="11" t="str">
        <f t="shared" si="0"/>
        <v>N/A</v>
      </c>
      <c r="E11" s="8">
        <v>2.3320058011999998</v>
      </c>
      <c r="F11" s="11" t="str">
        <f t="shared" si="1"/>
        <v>N/A</v>
      </c>
      <c r="G11" s="8">
        <v>2.3985261366000001</v>
      </c>
      <c r="H11" s="11" t="str">
        <f t="shared" si="2"/>
        <v>N/A</v>
      </c>
      <c r="I11" s="12">
        <v>-3.32</v>
      </c>
      <c r="J11" s="12">
        <v>2.8519999999999999</v>
      </c>
      <c r="K11" s="43" t="s">
        <v>739</v>
      </c>
      <c r="L11" s="9" t="str">
        <f t="shared" si="3"/>
        <v>Yes</v>
      </c>
    </row>
    <row r="12" spans="1:12" x14ac:dyDescent="0.25">
      <c r="A12" s="4" t="s">
        <v>1415</v>
      </c>
      <c r="B12" s="35" t="s">
        <v>213</v>
      </c>
      <c r="C12" s="8">
        <v>72.054658110000005</v>
      </c>
      <c r="D12" s="11" t="str">
        <f t="shared" si="0"/>
        <v>N/A</v>
      </c>
      <c r="E12" s="8">
        <v>71.037546904999999</v>
      </c>
      <c r="F12" s="11" t="str">
        <f t="shared" si="1"/>
        <v>N/A</v>
      </c>
      <c r="G12" s="8">
        <v>72.664731055000004</v>
      </c>
      <c r="H12" s="11" t="str">
        <f t="shared" si="2"/>
        <v>N/A</v>
      </c>
      <c r="I12" s="12">
        <v>-1.41</v>
      </c>
      <c r="J12" s="12">
        <v>2.2909999999999999</v>
      </c>
      <c r="K12" s="43" t="s">
        <v>739</v>
      </c>
      <c r="L12" s="9" t="str">
        <f t="shared" si="3"/>
        <v>Yes</v>
      </c>
    </row>
    <row r="13" spans="1:12" x14ac:dyDescent="0.25">
      <c r="A13" s="4" t="s">
        <v>1416</v>
      </c>
      <c r="B13" s="35" t="s">
        <v>213</v>
      </c>
      <c r="C13" s="8">
        <v>0.41934056209999998</v>
      </c>
      <c r="D13" s="11" t="str">
        <f t="shared" si="0"/>
        <v>N/A</v>
      </c>
      <c r="E13" s="8">
        <v>0.45581159789999998</v>
      </c>
      <c r="F13" s="11" t="str">
        <f t="shared" si="1"/>
        <v>N/A</v>
      </c>
      <c r="G13" s="8">
        <v>0.46408040950000001</v>
      </c>
      <c r="H13" s="11" t="str">
        <f t="shared" si="2"/>
        <v>N/A</v>
      </c>
      <c r="I13" s="12">
        <v>8.6969999999999992</v>
      </c>
      <c r="J13" s="12">
        <v>1.8140000000000001</v>
      </c>
      <c r="K13" s="43" t="s">
        <v>739</v>
      </c>
      <c r="L13" s="9" t="str">
        <f t="shared" si="3"/>
        <v>Yes</v>
      </c>
    </row>
    <row r="14" spans="1:12" x14ac:dyDescent="0.25">
      <c r="A14" s="4" t="s">
        <v>1417</v>
      </c>
      <c r="B14" s="35" t="s">
        <v>213</v>
      </c>
      <c r="C14" s="8">
        <v>4.2409825183000001</v>
      </c>
      <c r="D14" s="11" t="str">
        <f t="shared" si="0"/>
        <v>N/A</v>
      </c>
      <c r="E14" s="8">
        <v>4.4176891733000003</v>
      </c>
      <c r="F14" s="11" t="str">
        <f t="shared" si="1"/>
        <v>N/A</v>
      </c>
      <c r="G14" s="8">
        <v>4.5813365049000003</v>
      </c>
      <c r="H14" s="11" t="str">
        <f t="shared" si="2"/>
        <v>N/A</v>
      </c>
      <c r="I14" s="12">
        <v>4.1669999999999998</v>
      </c>
      <c r="J14" s="12">
        <v>3.7040000000000002</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0.12502766100000001</v>
      </c>
      <c r="D16" s="11" t="str">
        <f t="shared" si="0"/>
        <v>N/A</v>
      </c>
      <c r="E16" s="8">
        <v>0.1669007113</v>
      </c>
      <c r="F16" s="11" t="str">
        <f t="shared" si="1"/>
        <v>N/A</v>
      </c>
      <c r="G16" s="8">
        <v>0.1772367393</v>
      </c>
      <c r="H16" s="11" t="str">
        <f t="shared" si="2"/>
        <v>N/A</v>
      </c>
      <c r="I16" s="12">
        <v>33.49</v>
      </c>
      <c r="J16" s="12">
        <v>6.1929999999999996</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19.868333702000001</v>
      </c>
      <c r="D18" s="11" t="str">
        <f t="shared" si="0"/>
        <v>N/A</v>
      </c>
      <c r="E18" s="8">
        <v>20.513823983000002</v>
      </c>
      <c r="F18" s="11" t="str">
        <f t="shared" si="1"/>
        <v>N/A</v>
      </c>
      <c r="G18" s="8">
        <v>18.274040648</v>
      </c>
      <c r="H18" s="11" t="str">
        <f t="shared" si="2"/>
        <v>N/A</v>
      </c>
      <c r="I18" s="12">
        <v>3.2490000000000001</v>
      </c>
      <c r="J18" s="12">
        <v>-10.9</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97.043593715</v>
      </c>
      <c r="D20" s="11" t="str">
        <f t="shared" si="0"/>
        <v>N/A</v>
      </c>
      <c r="E20" s="8">
        <v>97.045281889999998</v>
      </c>
      <c r="F20" s="11" t="str">
        <f t="shared" si="1"/>
        <v>N/A</v>
      </c>
      <c r="G20" s="8">
        <v>96.960156714999997</v>
      </c>
      <c r="H20" s="11" t="str">
        <f t="shared" si="2"/>
        <v>N/A</v>
      </c>
      <c r="I20" s="12">
        <v>1.6999999999999999E-3</v>
      </c>
      <c r="J20" s="12">
        <v>-8.7999999999999995E-2</v>
      </c>
      <c r="K20" s="43" t="s">
        <v>739</v>
      </c>
      <c r="L20" s="9" t="str">
        <f t="shared" si="3"/>
        <v>Yes</v>
      </c>
    </row>
    <row r="21" spans="1:12" x14ac:dyDescent="0.25">
      <c r="A21" s="2" t="s">
        <v>975</v>
      </c>
      <c r="B21" s="35" t="s">
        <v>213</v>
      </c>
      <c r="C21" s="8">
        <v>2.9564062845999999</v>
      </c>
      <c r="D21" s="11" t="str">
        <f t="shared" si="0"/>
        <v>N/A</v>
      </c>
      <c r="E21" s="8">
        <v>2.9547181105</v>
      </c>
      <c r="F21" s="11" t="str">
        <f t="shared" si="1"/>
        <v>N/A</v>
      </c>
      <c r="G21" s="8">
        <v>3.0398432853999999</v>
      </c>
      <c r="H21" s="11" t="str">
        <f t="shared" si="2"/>
        <v>N/A</v>
      </c>
      <c r="I21" s="12">
        <v>-5.7000000000000002E-2</v>
      </c>
      <c r="J21" s="12">
        <v>2.8809999999999998</v>
      </c>
      <c r="K21" s="43" t="s">
        <v>739</v>
      </c>
      <c r="L21" s="9" t="str">
        <f t="shared" si="3"/>
        <v>Yes</v>
      </c>
    </row>
    <row r="22" spans="1:12" x14ac:dyDescent="0.25">
      <c r="A22" s="3" t="s">
        <v>1729</v>
      </c>
      <c r="B22" s="35" t="s">
        <v>213</v>
      </c>
      <c r="C22" s="36">
        <v>28546</v>
      </c>
      <c r="D22" s="11" t="str">
        <f t="shared" si="0"/>
        <v>N/A</v>
      </c>
      <c r="E22" s="36">
        <v>27884</v>
      </c>
      <c r="F22" s="11" t="str">
        <f t="shared" si="1"/>
        <v>N/A</v>
      </c>
      <c r="G22" s="36">
        <v>27519</v>
      </c>
      <c r="H22" s="11" t="str">
        <f t="shared" si="2"/>
        <v>N/A</v>
      </c>
      <c r="I22" s="12">
        <v>-2.3199999999999998</v>
      </c>
      <c r="J22" s="12">
        <v>-1.31</v>
      </c>
      <c r="K22" s="43" t="s">
        <v>739</v>
      </c>
      <c r="L22" s="9" t="str">
        <f t="shared" si="3"/>
        <v>Yes</v>
      </c>
    </row>
    <row r="23" spans="1:12" x14ac:dyDescent="0.25">
      <c r="A23" s="3" t="s">
        <v>990</v>
      </c>
      <c r="B23" s="35" t="s">
        <v>213</v>
      </c>
      <c r="C23" s="36">
        <v>11739</v>
      </c>
      <c r="D23" s="11" t="str">
        <f t="shared" si="0"/>
        <v>N/A</v>
      </c>
      <c r="E23" s="36">
        <v>10260</v>
      </c>
      <c r="F23" s="11" t="str">
        <f t="shared" si="1"/>
        <v>N/A</v>
      </c>
      <c r="G23" s="36">
        <v>9579</v>
      </c>
      <c r="H23" s="11" t="str">
        <f t="shared" si="2"/>
        <v>N/A</v>
      </c>
      <c r="I23" s="12">
        <v>-12.6</v>
      </c>
      <c r="J23" s="12">
        <v>-6.64</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644</v>
      </c>
      <c r="D25" s="11" t="str">
        <f t="shared" si="0"/>
        <v>N/A</v>
      </c>
      <c r="E25" s="36">
        <v>667</v>
      </c>
      <c r="F25" s="11" t="str">
        <f t="shared" si="1"/>
        <v>N/A</v>
      </c>
      <c r="G25" s="36">
        <v>676</v>
      </c>
      <c r="H25" s="11" t="str">
        <f t="shared" si="2"/>
        <v>N/A</v>
      </c>
      <c r="I25" s="12">
        <v>3.5710000000000002</v>
      </c>
      <c r="J25" s="12">
        <v>1.349</v>
      </c>
      <c r="K25" s="43" t="s">
        <v>739</v>
      </c>
      <c r="L25" s="9" t="str">
        <f t="shared" si="3"/>
        <v>Yes</v>
      </c>
    </row>
    <row r="26" spans="1:12" x14ac:dyDescent="0.25">
      <c r="A26" s="3" t="s">
        <v>993</v>
      </c>
      <c r="B26" s="35" t="s">
        <v>213</v>
      </c>
      <c r="C26" s="36">
        <v>16163</v>
      </c>
      <c r="D26" s="11" t="str">
        <f t="shared" si="0"/>
        <v>N/A</v>
      </c>
      <c r="E26" s="36">
        <v>16957</v>
      </c>
      <c r="F26" s="11" t="str">
        <f t="shared" si="1"/>
        <v>N/A</v>
      </c>
      <c r="G26" s="36">
        <v>17264</v>
      </c>
      <c r="H26" s="11" t="str">
        <f t="shared" si="2"/>
        <v>N/A</v>
      </c>
      <c r="I26" s="12">
        <v>4.9119999999999999</v>
      </c>
      <c r="J26" s="12">
        <v>1.81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61214</v>
      </c>
      <c r="D28" s="11" t="str">
        <f t="shared" si="0"/>
        <v>N/A</v>
      </c>
      <c r="E28" s="36">
        <v>58413</v>
      </c>
      <c r="F28" s="11" t="str">
        <f t="shared" si="1"/>
        <v>N/A</v>
      </c>
      <c r="G28" s="36">
        <v>57685</v>
      </c>
      <c r="H28" s="11" t="str">
        <f t="shared" si="2"/>
        <v>N/A</v>
      </c>
      <c r="I28" s="12">
        <v>-4.58</v>
      </c>
      <c r="J28" s="12">
        <v>-1.25</v>
      </c>
      <c r="K28" s="43" t="s">
        <v>739</v>
      </c>
      <c r="L28" s="9" t="str">
        <f t="shared" si="3"/>
        <v>Yes</v>
      </c>
    </row>
    <row r="29" spans="1:12" x14ac:dyDescent="0.25">
      <c r="A29" s="3" t="s">
        <v>995</v>
      </c>
      <c r="B29" s="35" t="s">
        <v>213</v>
      </c>
      <c r="C29" s="36">
        <v>50031</v>
      </c>
      <c r="D29" s="11" t="str">
        <f t="shared" si="0"/>
        <v>N/A</v>
      </c>
      <c r="E29" s="36">
        <v>48655</v>
      </c>
      <c r="F29" s="11" t="str">
        <f t="shared" si="1"/>
        <v>N/A</v>
      </c>
      <c r="G29" s="36">
        <v>48926</v>
      </c>
      <c r="H29" s="11" t="str">
        <f t="shared" si="2"/>
        <v>N/A</v>
      </c>
      <c r="I29" s="12">
        <v>-2.75</v>
      </c>
      <c r="J29" s="12">
        <v>0.55700000000000005</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2180</v>
      </c>
      <c r="D31" s="11" t="str">
        <f t="shared" si="0"/>
        <v>N/A</v>
      </c>
      <c r="E31" s="36">
        <v>2065</v>
      </c>
      <c r="F31" s="11" t="str">
        <f t="shared" si="1"/>
        <v>N/A</v>
      </c>
      <c r="G31" s="36">
        <v>2112</v>
      </c>
      <c r="H31" s="11" t="str">
        <f t="shared" si="2"/>
        <v>N/A</v>
      </c>
      <c r="I31" s="12">
        <v>-5.28</v>
      </c>
      <c r="J31" s="12">
        <v>2.2759999999999998</v>
      </c>
      <c r="K31" s="43" t="s">
        <v>739</v>
      </c>
      <c r="L31" s="9" t="str">
        <f t="shared" si="3"/>
        <v>Yes</v>
      </c>
    </row>
    <row r="32" spans="1:12" x14ac:dyDescent="0.25">
      <c r="A32" s="3" t="s">
        <v>998</v>
      </c>
      <c r="B32" s="35" t="s">
        <v>213</v>
      </c>
      <c r="C32" s="36">
        <v>9003</v>
      </c>
      <c r="D32" s="11" t="str">
        <f t="shared" si="0"/>
        <v>N/A</v>
      </c>
      <c r="E32" s="36">
        <v>7693</v>
      </c>
      <c r="F32" s="11" t="str">
        <f t="shared" si="1"/>
        <v>N/A</v>
      </c>
      <c r="G32" s="36">
        <v>6647</v>
      </c>
      <c r="H32" s="11" t="str">
        <f t="shared" si="2"/>
        <v>N/A</v>
      </c>
      <c r="I32" s="12">
        <v>-14.6</v>
      </c>
      <c r="J32" s="12">
        <v>-13.6</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1158213783</v>
      </c>
      <c r="D34" s="11" t="str">
        <f t="shared" si="0"/>
        <v>N/A</v>
      </c>
      <c r="E34" s="45">
        <v>1185301438</v>
      </c>
      <c r="F34" s="11" t="str">
        <f t="shared" si="1"/>
        <v>N/A</v>
      </c>
      <c r="G34" s="45">
        <v>1154535542</v>
      </c>
      <c r="H34" s="11" t="str">
        <f t="shared" si="2"/>
        <v>N/A</v>
      </c>
      <c r="I34" s="12">
        <v>2.339</v>
      </c>
      <c r="J34" s="12">
        <v>-2.6</v>
      </c>
      <c r="K34" s="43" t="s">
        <v>739</v>
      </c>
      <c r="L34" s="9" t="str">
        <f t="shared" si="3"/>
        <v>Yes</v>
      </c>
    </row>
    <row r="35" spans="1:12" x14ac:dyDescent="0.25">
      <c r="A35" s="44" t="s">
        <v>1423</v>
      </c>
      <c r="B35" s="35" t="s">
        <v>213</v>
      </c>
      <c r="C35" s="45">
        <v>12814.934531999999</v>
      </c>
      <c r="D35" s="11" t="str">
        <f t="shared" si="0"/>
        <v>N/A</v>
      </c>
      <c r="E35" s="45">
        <v>13643.286425</v>
      </c>
      <c r="F35" s="11" t="str">
        <f t="shared" si="1"/>
        <v>N/A</v>
      </c>
      <c r="G35" s="45">
        <v>13462.2444</v>
      </c>
      <c r="H35" s="11" t="str">
        <f t="shared" si="2"/>
        <v>N/A</v>
      </c>
      <c r="I35" s="12">
        <v>6.4640000000000004</v>
      </c>
      <c r="J35" s="12">
        <v>-1.33</v>
      </c>
      <c r="K35" s="43" t="s">
        <v>739</v>
      </c>
      <c r="L35" s="9" t="str">
        <f t="shared" si="3"/>
        <v>Yes</v>
      </c>
    </row>
    <row r="36" spans="1:12" x14ac:dyDescent="0.25">
      <c r="A36" s="44" t="s">
        <v>1424</v>
      </c>
      <c r="B36" s="35" t="s">
        <v>213</v>
      </c>
      <c r="C36" s="45">
        <v>13925.022940000001</v>
      </c>
      <c r="D36" s="11" t="str">
        <f t="shared" si="0"/>
        <v>N/A</v>
      </c>
      <c r="E36" s="45">
        <v>14745.306189000001</v>
      </c>
      <c r="F36" s="11" t="str">
        <f t="shared" si="1"/>
        <v>N/A</v>
      </c>
      <c r="G36" s="45">
        <v>14614.373949000001</v>
      </c>
      <c r="H36" s="11" t="str">
        <f t="shared" si="2"/>
        <v>N/A</v>
      </c>
      <c r="I36" s="12">
        <v>5.891</v>
      </c>
      <c r="J36" s="12">
        <v>-0.88800000000000001</v>
      </c>
      <c r="K36" s="43" t="s">
        <v>739</v>
      </c>
      <c r="L36" s="9" t="str">
        <f t="shared" si="3"/>
        <v>Yes</v>
      </c>
    </row>
    <row r="37" spans="1:12" x14ac:dyDescent="0.25">
      <c r="A37" s="4" t="s">
        <v>107</v>
      </c>
      <c r="B37" s="35" t="s">
        <v>213</v>
      </c>
      <c r="C37" s="45">
        <v>6631309</v>
      </c>
      <c r="D37" s="11" t="str">
        <f t="shared" si="0"/>
        <v>N/A</v>
      </c>
      <c r="E37" s="45">
        <v>71060</v>
      </c>
      <c r="F37" s="11" t="str">
        <f t="shared" si="1"/>
        <v>N/A</v>
      </c>
      <c r="G37" s="45">
        <v>140707</v>
      </c>
      <c r="H37" s="11" t="str">
        <f t="shared" si="2"/>
        <v>N/A</v>
      </c>
      <c r="I37" s="12">
        <v>-98.9</v>
      </c>
      <c r="J37" s="12">
        <v>98.01</v>
      </c>
      <c r="K37" s="43" t="s">
        <v>739</v>
      </c>
      <c r="L37" s="9" t="str">
        <f t="shared" si="3"/>
        <v>No</v>
      </c>
    </row>
    <row r="38" spans="1:12" x14ac:dyDescent="0.25">
      <c r="A38" s="44" t="s">
        <v>158</v>
      </c>
      <c r="B38" s="43" t="s">
        <v>217</v>
      </c>
      <c r="C38" s="1">
        <v>106</v>
      </c>
      <c r="D38" s="11" t="str">
        <f>IF($B38="N/A","N/A",IF(C38&gt;0,"No",IF(C38&lt;0,"No","Yes")))</f>
        <v>No</v>
      </c>
      <c r="E38" s="1">
        <v>215</v>
      </c>
      <c r="F38" s="11" t="str">
        <f>IF($B38="N/A","N/A",IF(E38&gt;0,"No",IF(E38&lt;0,"No","Yes")))</f>
        <v>No</v>
      </c>
      <c r="G38" s="1">
        <v>649</v>
      </c>
      <c r="H38" s="11" t="str">
        <f>IF($B38="N/A","N/A",IF(G38&gt;0,"No",IF(G38&lt;0,"No","Yes")))</f>
        <v>No</v>
      </c>
      <c r="I38" s="12">
        <v>102.8</v>
      </c>
      <c r="J38" s="12">
        <v>201.9</v>
      </c>
      <c r="K38" s="43" t="s">
        <v>739</v>
      </c>
      <c r="L38" s="9" t="str">
        <f t="shared" si="3"/>
        <v>No</v>
      </c>
    </row>
    <row r="39" spans="1:12" x14ac:dyDescent="0.25">
      <c r="A39" s="44" t="s">
        <v>156</v>
      </c>
      <c r="B39" s="35" t="s">
        <v>213</v>
      </c>
      <c r="C39" s="45">
        <v>4755</v>
      </c>
      <c r="D39" s="11" t="str">
        <f t="shared" ref="D39:D40" si="4">IF($B39="N/A","N/A",IF(C39&gt;10,"No",IF(C39&lt;-10,"No","Yes")))</f>
        <v>N/A</v>
      </c>
      <c r="E39" s="45">
        <v>16920</v>
      </c>
      <c r="F39" s="11" t="str">
        <f t="shared" ref="F39:F40" si="5">IF($B39="N/A","N/A",IF(E39&gt;10,"No",IF(E39&lt;-10,"No","Yes")))</f>
        <v>N/A</v>
      </c>
      <c r="G39" s="45">
        <v>70980</v>
      </c>
      <c r="H39" s="11" t="str">
        <f t="shared" ref="H39:H40" si="6">IF($B39="N/A","N/A",IF(G39&gt;10,"No",IF(G39&lt;-10,"No","Yes")))</f>
        <v>N/A</v>
      </c>
      <c r="I39" s="12">
        <v>255.8</v>
      </c>
      <c r="J39" s="12">
        <v>319.5</v>
      </c>
      <c r="K39" s="43" t="s">
        <v>739</v>
      </c>
      <c r="L39" s="9" t="str">
        <f t="shared" si="3"/>
        <v>No</v>
      </c>
    </row>
    <row r="40" spans="1:12" x14ac:dyDescent="0.25">
      <c r="A40" s="44" t="s">
        <v>1303</v>
      </c>
      <c r="B40" s="35" t="s">
        <v>213</v>
      </c>
      <c r="C40" s="45">
        <v>44.858490566</v>
      </c>
      <c r="D40" s="11" t="str">
        <f t="shared" si="4"/>
        <v>N/A</v>
      </c>
      <c r="E40" s="45">
        <v>78.697674418999995</v>
      </c>
      <c r="F40" s="11" t="str">
        <f t="shared" si="5"/>
        <v>N/A</v>
      </c>
      <c r="G40" s="45">
        <v>109.36825886</v>
      </c>
      <c r="H40" s="11" t="str">
        <f t="shared" si="6"/>
        <v>N/A</v>
      </c>
      <c r="I40" s="12">
        <v>75.44</v>
      </c>
      <c r="J40" s="12">
        <v>38.97</v>
      </c>
      <c r="K40" s="43" t="s">
        <v>739</v>
      </c>
      <c r="L40" s="9" t="str">
        <f>IF(J40="Div by 0", "N/A", IF(OR(J40="N/A",K40="N/A"),"N/A", IF(J40&gt;VALUE(MID(K40,1,2)), "No", IF(J40&lt;-1*VALUE(MID(K40,1,2)), "No", "Yes"))))</f>
        <v>No</v>
      </c>
    </row>
    <row r="41" spans="1:12" x14ac:dyDescent="0.25">
      <c r="A41" s="3" t="s">
        <v>1425</v>
      </c>
      <c r="B41" s="35" t="s">
        <v>213</v>
      </c>
      <c r="C41" s="45">
        <v>22143.629405</v>
      </c>
      <c r="D41" s="11" t="str">
        <f t="shared" ref="D41:D52" si="7">IF($B41="N/A","N/A",IF(C41&gt;10,"No",IF(C41&lt;-10,"No","Yes")))</f>
        <v>N/A</v>
      </c>
      <c r="E41" s="45">
        <v>25020.064731999999</v>
      </c>
      <c r="F41" s="11" t="str">
        <f t="shared" ref="F41:F52" si="8">IF($B41="N/A","N/A",IF(E41&gt;10,"No",IF(E41&lt;-10,"No","Yes")))</f>
        <v>N/A</v>
      </c>
      <c r="G41" s="45">
        <v>26052.801772999999</v>
      </c>
      <c r="H41" s="11" t="str">
        <f t="shared" ref="H41:H52" si="9">IF($B41="N/A","N/A",IF(G41&gt;10,"No",IF(G41&lt;-10,"No","Yes")))</f>
        <v>N/A</v>
      </c>
      <c r="I41" s="12">
        <v>12.99</v>
      </c>
      <c r="J41" s="12">
        <v>4.1280000000000001</v>
      </c>
      <c r="K41" s="43" t="s">
        <v>739</v>
      </c>
      <c r="L41" s="9" t="str">
        <f t="shared" ref="L41:L52" si="10">IF(J41="Div by 0", "N/A", IF(K41="N/A","N/A", IF(J41&gt;VALUE(MID(K41,1,2)), "No", IF(J41&lt;-1*VALUE(MID(K41,1,2)), "No", "Yes"))))</f>
        <v>Yes</v>
      </c>
    </row>
    <row r="42" spans="1:12" x14ac:dyDescent="0.25">
      <c r="A42" s="3" t="s">
        <v>1426</v>
      </c>
      <c r="B42" s="35" t="s">
        <v>213</v>
      </c>
      <c r="C42" s="45">
        <v>3290.6735666999998</v>
      </c>
      <c r="D42" s="11" t="str">
        <f t="shared" si="7"/>
        <v>N/A</v>
      </c>
      <c r="E42" s="45">
        <v>3420.1156919999999</v>
      </c>
      <c r="F42" s="11" t="str">
        <f t="shared" si="8"/>
        <v>N/A</v>
      </c>
      <c r="G42" s="45">
        <v>3100.8211713000001</v>
      </c>
      <c r="H42" s="11" t="str">
        <f t="shared" si="9"/>
        <v>N/A</v>
      </c>
      <c r="I42" s="12">
        <v>3.9340000000000002</v>
      </c>
      <c r="J42" s="12">
        <v>-9.34</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5837.4052794999998</v>
      </c>
      <c r="D44" s="11" t="str">
        <f t="shared" si="7"/>
        <v>N/A</v>
      </c>
      <c r="E44" s="45">
        <v>6509.6311844000002</v>
      </c>
      <c r="F44" s="11" t="str">
        <f t="shared" si="8"/>
        <v>N/A</v>
      </c>
      <c r="G44" s="45">
        <v>6197.4837278000005</v>
      </c>
      <c r="H44" s="11" t="str">
        <f t="shared" si="9"/>
        <v>N/A</v>
      </c>
      <c r="I44" s="12">
        <v>11.52</v>
      </c>
      <c r="J44" s="12">
        <v>-4.8</v>
      </c>
      <c r="K44" s="43" t="s">
        <v>739</v>
      </c>
      <c r="L44" s="9" t="str">
        <f t="shared" si="10"/>
        <v>Yes</v>
      </c>
    </row>
    <row r="45" spans="1:12" x14ac:dyDescent="0.25">
      <c r="A45" s="3" t="s">
        <v>1429</v>
      </c>
      <c r="B45" s="35" t="s">
        <v>213</v>
      </c>
      <c r="C45" s="45">
        <v>36486.01986</v>
      </c>
      <c r="D45" s="11" t="str">
        <f t="shared" si="7"/>
        <v>N/A</v>
      </c>
      <c r="E45" s="45">
        <v>38817.430796000001</v>
      </c>
      <c r="F45" s="11" t="str">
        <f t="shared" si="8"/>
        <v>N/A</v>
      </c>
      <c r="G45" s="45">
        <v>39565.268014000001</v>
      </c>
      <c r="H45" s="11" t="str">
        <f t="shared" si="9"/>
        <v>N/A</v>
      </c>
      <c r="I45" s="12">
        <v>6.39</v>
      </c>
      <c r="J45" s="12">
        <v>1.927</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8559.3910543000002</v>
      </c>
      <c r="D47" s="11" t="str">
        <f t="shared" si="7"/>
        <v>N/A</v>
      </c>
      <c r="E47" s="45">
        <v>8312.0570079000008</v>
      </c>
      <c r="F47" s="11" t="str">
        <f t="shared" si="8"/>
        <v>N/A</v>
      </c>
      <c r="G47" s="45">
        <v>7554.1417006000001</v>
      </c>
      <c r="H47" s="11" t="str">
        <f t="shared" si="9"/>
        <v>N/A</v>
      </c>
      <c r="I47" s="12">
        <v>-2.89</v>
      </c>
      <c r="J47" s="12">
        <v>-9.1199999999999992</v>
      </c>
      <c r="K47" s="43" t="s">
        <v>739</v>
      </c>
      <c r="L47" s="9" t="str">
        <f t="shared" si="10"/>
        <v>Yes</v>
      </c>
    </row>
    <row r="48" spans="1:12" x14ac:dyDescent="0.25">
      <c r="A48" s="3" t="s">
        <v>1432</v>
      </c>
      <c r="B48" s="43" t="s">
        <v>213</v>
      </c>
      <c r="C48" s="14">
        <v>4951.9322819999998</v>
      </c>
      <c r="D48" s="11" t="str">
        <f t="shared" si="7"/>
        <v>N/A</v>
      </c>
      <c r="E48" s="14">
        <v>5114.4281162999996</v>
      </c>
      <c r="F48" s="11" t="str">
        <f t="shared" si="8"/>
        <v>N/A</v>
      </c>
      <c r="G48" s="14">
        <v>4880.9233740999998</v>
      </c>
      <c r="H48" s="11" t="str">
        <f t="shared" si="9"/>
        <v>N/A</v>
      </c>
      <c r="I48" s="12">
        <v>3.2810000000000001</v>
      </c>
      <c r="J48" s="12">
        <v>-4.57</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2423.9944953999998</v>
      </c>
      <c r="D50" s="11" t="str">
        <f t="shared" si="7"/>
        <v>N/A</v>
      </c>
      <c r="E50" s="14">
        <v>2474.9670701999999</v>
      </c>
      <c r="F50" s="11" t="str">
        <f t="shared" si="8"/>
        <v>N/A</v>
      </c>
      <c r="G50" s="14">
        <v>2663.6690340999999</v>
      </c>
      <c r="H50" s="11" t="str">
        <f t="shared" si="9"/>
        <v>N/A</v>
      </c>
      <c r="I50" s="12">
        <v>2.1030000000000002</v>
      </c>
      <c r="J50" s="12">
        <v>7.6239999999999997</v>
      </c>
      <c r="K50" s="43" t="s">
        <v>739</v>
      </c>
      <c r="L50" s="9" t="str">
        <f t="shared" si="10"/>
        <v>Yes</v>
      </c>
    </row>
    <row r="51" spans="1:12" x14ac:dyDescent="0.25">
      <c r="A51" s="3" t="s">
        <v>1435</v>
      </c>
      <c r="B51" s="43" t="s">
        <v>213</v>
      </c>
      <c r="C51" s="14">
        <v>30092.206154</v>
      </c>
      <c r="D51" s="11" t="str">
        <f t="shared" si="7"/>
        <v>N/A</v>
      </c>
      <c r="E51" s="14">
        <v>30102.545041000001</v>
      </c>
      <c r="F51" s="11" t="str">
        <f t="shared" si="8"/>
        <v>N/A</v>
      </c>
      <c r="G51" s="14">
        <v>28784.555138</v>
      </c>
      <c r="H51" s="11" t="str">
        <f t="shared" si="9"/>
        <v>N/A</v>
      </c>
      <c r="I51" s="12">
        <v>3.44E-2</v>
      </c>
      <c r="J51" s="12">
        <v>-4.38</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31892195</v>
      </c>
      <c r="D53" s="11" t="str">
        <f t="shared" ref="D53:D122" si="11">IF($B53="N/A","N/A",IF(C53&gt;10,"No",IF(C53&lt;-10,"No","Yes")))</f>
        <v>N/A</v>
      </c>
      <c r="E53" s="45">
        <v>41602480</v>
      </c>
      <c r="F53" s="11" t="str">
        <f t="shared" ref="F53:F122" si="12">IF($B53="N/A","N/A",IF(E53&gt;10,"No",IF(E53&lt;-10,"No","Yes")))</f>
        <v>N/A</v>
      </c>
      <c r="G53" s="45">
        <v>40484013</v>
      </c>
      <c r="H53" s="11" t="str">
        <f t="shared" ref="H53:H122" si="13">IF($B53="N/A","N/A",IF(G53&gt;10,"No",IF(G53&lt;-10,"No","Yes")))</f>
        <v>N/A</v>
      </c>
      <c r="I53" s="12">
        <v>30.45</v>
      </c>
      <c r="J53" s="12">
        <v>-2.69</v>
      </c>
      <c r="K53" s="43" t="s">
        <v>739</v>
      </c>
      <c r="L53" s="9" t="str">
        <f t="shared" ref="L53:L113" si="14">IF(J53="Div by 0", "N/A", IF(K53="N/A","N/A", IF(J53&gt;VALUE(MID(K53,1,2)), "No", IF(J53&lt;-1*VALUE(MID(K53,1,2)), "No", "Yes"))))</f>
        <v>Yes</v>
      </c>
    </row>
    <row r="54" spans="1:12" x14ac:dyDescent="0.25">
      <c r="A54" s="44" t="s">
        <v>598</v>
      </c>
      <c r="B54" s="35" t="s">
        <v>213</v>
      </c>
      <c r="C54" s="36">
        <v>19675</v>
      </c>
      <c r="D54" s="11" t="str">
        <f t="shared" si="11"/>
        <v>N/A</v>
      </c>
      <c r="E54" s="36">
        <v>19779</v>
      </c>
      <c r="F54" s="11" t="str">
        <f t="shared" si="12"/>
        <v>N/A</v>
      </c>
      <c r="G54" s="36">
        <v>18989</v>
      </c>
      <c r="H54" s="11" t="str">
        <f t="shared" si="13"/>
        <v>N/A</v>
      </c>
      <c r="I54" s="12">
        <v>0.52859999999999996</v>
      </c>
      <c r="J54" s="12">
        <v>-3.99</v>
      </c>
      <c r="K54" s="43" t="s">
        <v>739</v>
      </c>
      <c r="L54" s="9" t="str">
        <f t="shared" si="14"/>
        <v>Yes</v>
      </c>
    </row>
    <row r="55" spans="1:12" x14ac:dyDescent="0.25">
      <c r="A55" s="44" t="s">
        <v>1437</v>
      </c>
      <c r="B55" s="35" t="s">
        <v>213</v>
      </c>
      <c r="C55" s="45">
        <v>1620.9501906</v>
      </c>
      <c r="D55" s="11" t="str">
        <f t="shared" si="11"/>
        <v>N/A</v>
      </c>
      <c r="E55" s="45">
        <v>2103.3661965000001</v>
      </c>
      <c r="F55" s="11" t="str">
        <f t="shared" si="12"/>
        <v>N/A</v>
      </c>
      <c r="G55" s="45">
        <v>2131.9718257999998</v>
      </c>
      <c r="H55" s="11" t="str">
        <f t="shared" si="13"/>
        <v>N/A</v>
      </c>
      <c r="I55" s="12">
        <v>29.76</v>
      </c>
      <c r="J55" s="12">
        <v>1.36</v>
      </c>
      <c r="K55" s="43" t="s">
        <v>739</v>
      </c>
      <c r="L55" s="9" t="str">
        <f t="shared" si="14"/>
        <v>Yes</v>
      </c>
    </row>
    <row r="56" spans="1:12" x14ac:dyDescent="0.25">
      <c r="A56" s="44" t="s">
        <v>1438</v>
      </c>
      <c r="B56" s="35" t="s">
        <v>213</v>
      </c>
      <c r="C56" s="36">
        <v>0.22292249049999999</v>
      </c>
      <c r="D56" s="11" t="str">
        <f t="shared" si="11"/>
        <v>N/A</v>
      </c>
      <c r="E56" s="36">
        <v>0.7440214369</v>
      </c>
      <c r="F56" s="11" t="str">
        <f t="shared" si="12"/>
        <v>N/A</v>
      </c>
      <c r="G56" s="36">
        <v>0.74032334509999997</v>
      </c>
      <c r="H56" s="11" t="str">
        <f t="shared" si="13"/>
        <v>N/A</v>
      </c>
      <c r="I56" s="12">
        <v>233.8</v>
      </c>
      <c r="J56" s="12">
        <v>-0.497</v>
      </c>
      <c r="K56" s="43" t="s">
        <v>739</v>
      </c>
      <c r="L56" s="9" t="str">
        <f t="shared" si="14"/>
        <v>Yes</v>
      </c>
    </row>
    <row r="57" spans="1:12" x14ac:dyDescent="0.25">
      <c r="A57" s="44" t="s">
        <v>599</v>
      </c>
      <c r="B57" s="35" t="s">
        <v>213</v>
      </c>
      <c r="C57" s="45">
        <v>6454134</v>
      </c>
      <c r="D57" s="11" t="str">
        <f t="shared" si="11"/>
        <v>N/A</v>
      </c>
      <c r="E57" s="45">
        <v>5365701</v>
      </c>
      <c r="F57" s="11" t="str">
        <f t="shared" si="12"/>
        <v>N/A</v>
      </c>
      <c r="G57" s="45">
        <v>6519451</v>
      </c>
      <c r="H57" s="11" t="str">
        <f t="shared" si="13"/>
        <v>N/A</v>
      </c>
      <c r="I57" s="12">
        <v>-16.899999999999999</v>
      </c>
      <c r="J57" s="12">
        <v>21.5</v>
      </c>
      <c r="K57" s="43" t="s">
        <v>739</v>
      </c>
      <c r="L57" s="9" t="str">
        <f t="shared" si="14"/>
        <v>Yes</v>
      </c>
    </row>
    <row r="58" spans="1:12" x14ac:dyDescent="0.25">
      <c r="A58" s="44" t="s">
        <v>600</v>
      </c>
      <c r="B58" s="35" t="s">
        <v>213</v>
      </c>
      <c r="C58" s="36">
        <v>157</v>
      </c>
      <c r="D58" s="11" t="str">
        <f t="shared" si="11"/>
        <v>N/A</v>
      </c>
      <c r="E58" s="36">
        <v>144</v>
      </c>
      <c r="F58" s="11" t="str">
        <f t="shared" si="12"/>
        <v>N/A</v>
      </c>
      <c r="G58" s="36">
        <v>141</v>
      </c>
      <c r="H58" s="11" t="str">
        <f t="shared" si="13"/>
        <v>N/A</v>
      </c>
      <c r="I58" s="12">
        <v>-8.2799999999999994</v>
      </c>
      <c r="J58" s="12">
        <v>-2.08</v>
      </c>
      <c r="K58" s="43" t="s">
        <v>739</v>
      </c>
      <c r="L58" s="9" t="str">
        <f t="shared" si="14"/>
        <v>Yes</v>
      </c>
    </row>
    <row r="59" spans="1:12" x14ac:dyDescent="0.25">
      <c r="A59" s="44" t="s">
        <v>1439</v>
      </c>
      <c r="B59" s="35" t="s">
        <v>213</v>
      </c>
      <c r="C59" s="45">
        <v>41109.133758000004</v>
      </c>
      <c r="D59" s="11" t="str">
        <f t="shared" si="11"/>
        <v>N/A</v>
      </c>
      <c r="E59" s="45">
        <v>37261.8125</v>
      </c>
      <c r="F59" s="11" t="str">
        <f t="shared" si="12"/>
        <v>N/A</v>
      </c>
      <c r="G59" s="45">
        <v>46237.241134999997</v>
      </c>
      <c r="H59" s="11" t="str">
        <f t="shared" si="13"/>
        <v>N/A</v>
      </c>
      <c r="I59" s="12">
        <v>-9.36</v>
      </c>
      <c r="J59" s="12">
        <v>24.09</v>
      </c>
      <c r="K59" s="43" t="s">
        <v>739</v>
      </c>
      <c r="L59" s="9" t="str">
        <f t="shared" si="14"/>
        <v>Yes</v>
      </c>
    </row>
    <row r="60" spans="1:12" ht="25" x14ac:dyDescent="0.25">
      <c r="A60" s="44" t="s">
        <v>601</v>
      </c>
      <c r="B60" s="35" t="s">
        <v>213</v>
      </c>
      <c r="C60" s="45">
        <v>275</v>
      </c>
      <c r="D60" s="11" t="str">
        <f t="shared" si="11"/>
        <v>N/A</v>
      </c>
      <c r="E60" s="45">
        <v>2264</v>
      </c>
      <c r="F60" s="11" t="str">
        <f t="shared" si="12"/>
        <v>N/A</v>
      </c>
      <c r="G60" s="45">
        <v>1156</v>
      </c>
      <c r="H60" s="11" t="str">
        <f t="shared" si="13"/>
        <v>N/A</v>
      </c>
      <c r="I60" s="12">
        <v>723.3</v>
      </c>
      <c r="J60" s="12">
        <v>-48.9</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100</v>
      </c>
      <c r="J61" s="12">
        <v>-50</v>
      </c>
      <c r="K61" s="43" t="s">
        <v>739</v>
      </c>
      <c r="L61" s="9" t="str">
        <f t="shared" si="14"/>
        <v>No</v>
      </c>
    </row>
    <row r="62" spans="1:12" ht="25" x14ac:dyDescent="0.25">
      <c r="A62" s="4" t="s">
        <v>1440</v>
      </c>
      <c r="B62" s="43" t="s">
        <v>213</v>
      </c>
      <c r="C62" s="14">
        <v>275</v>
      </c>
      <c r="D62" s="11" t="str">
        <f t="shared" si="11"/>
        <v>N/A</v>
      </c>
      <c r="E62" s="14">
        <v>1132</v>
      </c>
      <c r="F62" s="11" t="str">
        <f t="shared" si="12"/>
        <v>N/A</v>
      </c>
      <c r="G62" s="14">
        <v>1156</v>
      </c>
      <c r="H62" s="11" t="str">
        <f t="shared" si="13"/>
        <v>N/A</v>
      </c>
      <c r="I62" s="12">
        <v>311.60000000000002</v>
      </c>
      <c r="J62" s="12">
        <v>2.12</v>
      </c>
      <c r="K62" s="43" t="s">
        <v>739</v>
      </c>
      <c r="L62" s="9" t="str">
        <f t="shared" si="14"/>
        <v>Yes</v>
      </c>
    </row>
    <row r="63" spans="1:12" x14ac:dyDescent="0.25">
      <c r="A63" s="4" t="s">
        <v>603</v>
      </c>
      <c r="B63" s="43" t="s">
        <v>213</v>
      </c>
      <c r="C63" s="14">
        <v>27667768</v>
      </c>
      <c r="D63" s="11" t="str">
        <f t="shared" si="11"/>
        <v>N/A</v>
      </c>
      <c r="E63" s="14">
        <v>24716768</v>
      </c>
      <c r="F63" s="11" t="str">
        <f t="shared" si="12"/>
        <v>N/A</v>
      </c>
      <c r="G63" s="14">
        <v>1794165</v>
      </c>
      <c r="H63" s="11" t="str">
        <f t="shared" si="13"/>
        <v>N/A</v>
      </c>
      <c r="I63" s="12">
        <v>-10.7</v>
      </c>
      <c r="J63" s="12">
        <v>-92.7</v>
      </c>
      <c r="K63" s="43" t="s">
        <v>739</v>
      </c>
      <c r="L63" s="9" t="str">
        <f t="shared" si="14"/>
        <v>No</v>
      </c>
    </row>
    <row r="64" spans="1:12" x14ac:dyDescent="0.25">
      <c r="A64" s="4" t="s">
        <v>604</v>
      </c>
      <c r="B64" s="43" t="s">
        <v>213</v>
      </c>
      <c r="C64" s="1">
        <v>170</v>
      </c>
      <c r="D64" s="11" t="str">
        <f t="shared" si="11"/>
        <v>N/A</v>
      </c>
      <c r="E64" s="1">
        <v>154</v>
      </c>
      <c r="F64" s="11" t="str">
        <f t="shared" si="12"/>
        <v>N/A</v>
      </c>
      <c r="G64" s="1">
        <v>32</v>
      </c>
      <c r="H64" s="11" t="str">
        <f t="shared" si="13"/>
        <v>N/A</v>
      </c>
      <c r="I64" s="12">
        <v>-9.41</v>
      </c>
      <c r="J64" s="12">
        <v>-79.2</v>
      </c>
      <c r="K64" s="43" t="s">
        <v>739</v>
      </c>
      <c r="L64" s="9" t="str">
        <f t="shared" si="14"/>
        <v>No</v>
      </c>
    </row>
    <row r="65" spans="1:12" x14ac:dyDescent="0.25">
      <c r="A65" s="4" t="s">
        <v>1441</v>
      </c>
      <c r="B65" s="43" t="s">
        <v>213</v>
      </c>
      <c r="C65" s="14">
        <v>162751.57647</v>
      </c>
      <c r="D65" s="11" t="str">
        <f t="shared" si="11"/>
        <v>N/A</v>
      </c>
      <c r="E65" s="14">
        <v>160498.49351</v>
      </c>
      <c r="F65" s="11" t="str">
        <f t="shared" si="12"/>
        <v>N/A</v>
      </c>
      <c r="G65" s="14">
        <v>56067.65625</v>
      </c>
      <c r="H65" s="11" t="str">
        <f t="shared" si="13"/>
        <v>N/A</v>
      </c>
      <c r="I65" s="12">
        <v>-1.38</v>
      </c>
      <c r="J65" s="12">
        <v>-65.099999999999994</v>
      </c>
      <c r="K65" s="43" t="s">
        <v>739</v>
      </c>
      <c r="L65" s="9" t="str">
        <f t="shared" si="14"/>
        <v>No</v>
      </c>
    </row>
    <row r="66" spans="1:12" x14ac:dyDescent="0.25">
      <c r="A66" s="4" t="s">
        <v>605</v>
      </c>
      <c r="B66" s="43" t="s">
        <v>213</v>
      </c>
      <c r="C66" s="14">
        <v>742564132</v>
      </c>
      <c r="D66" s="11" t="str">
        <f t="shared" si="11"/>
        <v>N/A</v>
      </c>
      <c r="E66" s="14">
        <v>767776040</v>
      </c>
      <c r="F66" s="11" t="str">
        <f t="shared" si="12"/>
        <v>N/A</v>
      </c>
      <c r="G66" s="14">
        <v>767457975</v>
      </c>
      <c r="H66" s="11" t="str">
        <f t="shared" si="13"/>
        <v>N/A</v>
      </c>
      <c r="I66" s="12">
        <v>3.395</v>
      </c>
      <c r="J66" s="12">
        <v>-4.1000000000000002E-2</v>
      </c>
      <c r="K66" s="43" t="s">
        <v>739</v>
      </c>
      <c r="L66" s="9" t="str">
        <f t="shared" si="14"/>
        <v>Yes</v>
      </c>
    </row>
    <row r="67" spans="1:12" x14ac:dyDescent="0.25">
      <c r="A67" s="4" t="s">
        <v>606</v>
      </c>
      <c r="B67" s="43" t="s">
        <v>213</v>
      </c>
      <c r="C67" s="1">
        <v>20456</v>
      </c>
      <c r="D67" s="11" t="str">
        <f t="shared" si="11"/>
        <v>N/A</v>
      </c>
      <c r="E67" s="1">
        <v>19775</v>
      </c>
      <c r="F67" s="11" t="str">
        <f t="shared" si="12"/>
        <v>N/A</v>
      </c>
      <c r="G67" s="1">
        <v>19320</v>
      </c>
      <c r="H67" s="11" t="str">
        <f t="shared" si="13"/>
        <v>N/A</v>
      </c>
      <c r="I67" s="12">
        <v>-3.33</v>
      </c>
      <c r="J67" s="12">
        <v>-2.2999999999999998</v>
      </c>
      <c r="K67" s="43" t="s">
        <v>739</v>
      </c>
      <c r="L67" s="9" t="str">
        <f t="shared" si="14"/>
        <v>Yes</v>
      </c>
    </row>
    <row r="68" spans="1:12" x14ac:dyDescent="0.25">
      <c r="A68" s="4" t="s">
        <v>1442</v>
      </c>
      <c r="B68" s="43" t="s">
        <v>213</v>
      </c>
      <c r="C68" s="14">
        <v>36300.553969000001</v>
      </c>
      <c r="D68" s="11" t="str">
        <f t="shared" si="11"/>
        <v>N/A</v>
      </c>
      <c r="E68" s="14">
        <v>38825.589886000002</v>
      </c>
      <c r="F68" s="11" t="str">
        <f t="shared" si="12"/>
        <v>N/A</v>
      </c>
      <c r="G68" s="14">
        <v>39723.497670999997</v>
      </c>
      <c r="H68" s="11" t="str">
        <f t="shared" si="13"/>
        <v>N/A</v>
      </c>
      <c r="I68" s="12">
        <v>6.9560000000000004</v>
      </c>
      <c r="J68" s="12">
        <v>2.3130000000000002</v>
      </c>
      <c r="K68" s="43" t="s">
        <v>739</v>
      </c>
      <c r="L68" s="9" t="str">
        <f t="shared" si="14"/>
        <v>Yes</v>
      </c>
    </row>
    <row r="69" spans="1:12" x14ac:dyDescent="0.25">
      <c r="A69" s="4" t="s">
        <v>607</v>
      </c>
      <c r="B69" s="43" t="s">
        <v>213</v>
      </c>
      <c r="C69" s="14">
        <v>14287507</v>
      </c>
      <c r="D69" s="11" t="str">
        <f t="shared" si="11"/>
        <v>N/A</v>
      </c>
      <c r="E69" s="14">
        <v>13836415</v>
      </c>
      <c r="F69" s="11" t="str">
        <f t="shared" si="12"/>
        <v>N/A</v>
      </c>
      <c r="G69" s="14">
        <v>12544371</v>
      </c>
      <c r="H69" s="11" t="str">
        <f t="shared" si="13"/>
        <v>N/A</v>
      </c>
      <c r="I69" s="12">
        <v>-3.16</v>
      </c>
      <c r="J69" s="12">
        <v>-9.34</v>
      </c>
      <c r="K69" s="43" t="s">
        <v>739</v>
      </c>
      <c r="L69" s="9" t="str">
        <f t="shared" si="14"/>
        <v>Yes</v>
      </c>
    </row>
    <row r="70" spans="1:12" x14ac:dyDescent="0.25">
      <c r="A70" s="4" t="s">
        <v>608</v>
      </c>
      <c r="B70" s="43" t="s">
        <v>213</v>
      </c>
      <c r="C70" s="1">
        <v>65270</v>
      </c>
      <c r="D70" s="11" t="str">
        <f t="shared" si="11"/>
        <v>N/A</v>
      </c>
      <c r="E70" s="1">
        <v>63664</v>
      </c>
      <c r="F70" s="11" t="str">
        <f t="shared" si="12"/>
        <v>N/A</v>
      </c>
      <c r="G70" s="1">
        <v>62081</v>
      </c>
      <c r="H70" s="11" t="str">
        <f t="shared" si="13"/>
        <v>N/A</v>
      </c>
      <c r="I70" s="12">
        <v>-2.46</v>
      </c>
      <c r="J70" s="12">
        <v>-2.4900000000000002</v>
      </c>
      <c r="K70" s="43" t="s">
        <v>739</v>
      </c>
      <c r="L70" s="9" t="str">
        <f t="shared" si="14"/>
        <v>Yes</v>
      </c>
    </row>
    <row r="71" spans="1:12" x14ac:dyDescent="0.25">
      <c r="A71" s="4" t="s">
        <v>1443</v>
      </c>
      <c r="B71" s="43" t="s">
        <v>213</v>
      </c>
      <c r="C71" s="14">
        <v>218.89852919</v>
      </c>
      <c r="D71" s="11" t="str">
        <f t="shared" si="11"/>
        <v>N/A</v>
      </c>
      <c r="E71" s="14">
        <v>217.33499309000001</v>
      </c>
      <c r="F71" s="11" t="str">
        <f t="shared" si="12"/>
        <v>N/A</v>
      </c>
      <c r="G71" s="14">
        <v>202.06457692000001</v>
      </c>
      <c r="H71" s="11" t="str">
        <f t="shared" si="13"/>
        <v>N/A</v>
      </c>
      <c r="I71" s="12">
        <v>-0.71399999999999997</v>
      </c>
      <c r="J71" s="12">
        <v>-7.03</v>
      </c>
      <c r="K71" s="43" t="s">
        <v>739</v>
      </c>
      <c r="L71" s="9" t="str">
        <f t="shared" si="14"/>
        <v>Yes</v>
      </c>
    </row>
    <row r="72" spans="1:12" x14ac:dyDescent="0.25">
      <c r="A72" s="4" t="s">
        <v>609</v>
      </c>
      <c r="B72" s="43" t="s">
        <v>213</v>
      </c>
      <c r="C72" s="14">
        <v>503716</v>
      </c>
      <c r="D72" s="11" t="str">
        <f t="shared" si="11"/>
        <v>N/A</v>
      </c>
      <c r="E72" s="14">
        <v>646693</v>
      </c>
      <c r="F72" s="11" t="str">
        <f t="shared" si="12"/>
        <v>N/A</v>
      </c>
      <c r="G72" s="14">
        <v>578348</v>
      </c>
      <c r="H72" s="11" t="str">
        <f t="shared" si="13"/>
        <v>N/A</v>
      </c>
      <c r="I72" s="12">
        <v>28.38</v>
      </c>
      <c r="J72" s="12">
        <v>-10.6</v>
      </c>
      <c r="K72" s="43" t="s">
        <v>739</v>
      </c>
      <c r="L72" s="9" t="str">
        <f t="shared" si="14"/>
        <v>Yes</v>
      </c>
    </row>
    <row r="73" spans="1:12" x14ac:dyDescent="0.25">
      <c r="A73" s="4" t="s">
        <v>610</v>
      </c>
      <c r="B73" s="43" t="s">
        <v>213</v>
      </c>
      <c r="C73" s="1">
        <v>298</v>
      </c>
      <c r="D73" s="11" t="str">
        <f t="shared" si="11"/>
        <v>N/A</v>
      </c>
      <c r="E73" s="1">
        <v>301</v>
      </c>
      <c r="F73" s="11" t="str">
        <f t="shared" si="12"/>
        <v>N/A</v>
      </c>
      <c r="G73" s="1">
        <v>267</v>
      </c>
      <c r="H73" s="11" t="str">
        <f t="shared" si="13"/>
        <v>N/A</v>
      </c>
      <c r="I73" s="12">
        <v>1.0069999999999999</v>
      </c>
      <c r="J73" s="12">
        <v>-11.3</v>
      </c>
      <c r="K73" s="43" t="s">
        <v>739</v>
      </c>
      <c r="L73" s="9" t="str">
        <f t="shared" si="14"/>
        <v>Yes</v>
      </c>
    </row>
    <row r="74" spans="1:12" x14ac:dyDescent="0.25">
      <c r="A74" s="4" t="s">
        <v>1444</v>
      </c>
      <c r="B74" s="43" t="s">
        <v>213</v>
      </c>
      <c r="C74" s="14">
        <v>1690.3221477</v>
      </c>
      <c r="D74" s="11" t="str">
        <f t="shared" si="11"/>
        <v>N/A</v>
      </c>
      <c r="E74" s="14">
        <v>2148.4817275999999</v>
      </c>
      <c r="F74" s="11" t="str">
        <f t="shared" si="12"/>
        <v>N/A</v>
      </c>
      <c r="G74" s="14">
        <v>2166.0973782999999</v>
      </c>
      <c r="H74" s="11" t="str">
        <f t="shared" si="13"/>
        <v>N/A</v>
      </c>
      <c r="I74" s="12">
        <v>27.1</v>
      </c>
      <c r="J74" s="12">
        <v>0.81989999999999996</v>
      </c>
      <c r="K74" s="43" t="s">
        <v>739</v>
      </c>
      <c r="L74" s="9" t="str">
        <f t="shared" si="14"/>
        <v>Yes</v>
      </c>
    </row>
    <row r="75" spans="1:12" ht="25" x14ac:dyDescent="0.25">
      <c r="A75" s="4" t="s">
        <v>611</v>
      </c>
      <c r="B75" s="43" t="s">
        <v>213</v>
      </c>
      <c r="C75" s="14">
        <v>1256609</v>
      </c>
      <c r="D75" s="11" t="str">
        <f t="shared" si="11"/>
        <v>N/A</v>
      </c>
      <c r="E75" s="14">
        <v>1212578</v>
      </c>
      <c r="F75" s="11" t="str">
        <f t="shared" si="12"/>
        <v>N/A</v>
      </c>
      <c r="G75" s="14">
        <v>985894</v>
      </c>
      <c r="H75" s="11" t="str">
        <f t="shared" si="13"/>
        <v>N/A</v>
      </c>
      <c r="I75" s="12">
        <v>-3.5</v>
      </c>
      <c r="J75" s="12">
        <v>-18.7</v>
      </c>
      <c r="K75" s="43" t="s">
        <v>739</v>
      </c>
      <c r="L75" s="9" t="str">
        <f t="shared" si="14"/>
        <v>Yes</v>
      </c>
    </row>
    <row r="76" spans="1:12" x14ac:dyDescent="0.25">
      <c r="A76" s="44" t="s">
        <v>612</v>
      </c>
      <c r="B76" s="35" t="s">
        <v>213</v>
      </c>
      <c r="C76" s="36">
        <v>21813</v>
      </c>
      <c r="D76" s="11" t="str">
        <f t="shared" si="11"/>
        <v>N/A</v>
      </c>
      <c r="E76" s="36">
        <v>21022</v>
      </c>
      <c r="F76" s="11" t="str">
        <f t="shared" si="12"/>
        <v>N/A</v>
      </c>
      <c r="G76" s="36">
        <v>17622</v>
      </c>
      <c r="H76" s="11" t="str">
        <f t="shared" si="13"/>
        <v>N/A</v>
      </c>
      <c r="I76" s="12">
        <v>-3.63</v>
      </c>
      <c r="J76" s="12">
        <v>-16.2</v>
      </c>
      <c r="K76" s="43" t="s">
        <v>739</v>
      </c>
      <c r="L76" s="9" t="str">
        <f t="shared" si="14"/>
        <v>Yes</v>
      </c>
    </row>
    <row r="77" spans="1:12" ht="25" x14ac:dyDescent="0.25">
      <c r="A77" s="44" t="s">
        <v>1445</v>
      </c>
      <c r="B77" s="35" t="s">
        <v>213</v>
      </c>
      <c r="C77" s="45">
        <v>57.608261128999999</v>
      </c>
      <c r="D77" s="11" t="str">
        <f t="shared" si="11"/>
        <v>N/A</v>
      </c>
      <c r="E77" s="45">
        <v>57.68138141</v>
      </c>
      <c r="F77" s="11" t="str">
        <f t="shared" si="12"/>
        <v>N/A</v>
      </c>
      <c r="G77" s="45">
        <v>55.946771081999998</v>
      </c>
      <c r="H77" s="11" t="str">
        <f t="shared" si="13"/>
        <v>N/A</v>
      </c>
      <c r="I77" s="12">
        <v>0.12690000000000001</v>
      </c>
      <c r="J77" s="12">
        <v>-3.01</v>
      </c>
      <c r="K77" s="43" t="s">
        <v>739</v>
      </c>
      <c r="L77" s="9" t="str">
        <f t="shared" si="14"/>
        <v>Yes</v>
      </c>
    </row>
    <row r="78" spans="1:12" ht="25" x14ac:dyDescent="0.25">
      <c r="A78" s="44" t="s">
        <v>613</v>
      </c>
      <c r="B78" s="35" t="s">
        <v>213</v>
      </c>
      <c r="C78" s="45">
        <v>1724688</v>
      </c>
      <c r="D78" s="11" t="str">
        <f t="shared" si="11"/>
        <v>N/A</v>
      </c>
      <c r="E78" s="45">
        <v>2037465</v>
      </c>
      <c r="F78" s="11" t="str">
        <f t="shared" si="12"/>
        <v>N/A</v>
      </c>
      <c r="G78" s="45">
        <v>1565697</v>
      </c>
      <c r="H78" s="11" t="str">
        <f t="shared" si="13"/>
        <v>N/A</v>
      </c>
      <c r="I78" s="12">
        <v>18.14</v>
      </c>
      <c r="J78" s="12">
        <v>-23.2</v>
      </c>
      <c r="K78" s="43" t="s">
        <v>739</v>
      </c>
      <c r="L78" s="9" t="str">
        <f t="shared" si="14"/>
        <v>Yes</v>
      </c>
    </row>
    <row r="79" spans="1:12" x14ac:dyDescent="0.25">
      <c r="A79" s="44" t="s">
        <v>614</v>
      </c>
      <c r="B79" s="35" t="s">
        <v>213</v>
      </c>
      <c r="C79" s="36">
        <v>6575</v>
      </c>
      <c r="D79" s="11" t="str">
        <f t="shared" si="11"/>
        <v>N/A</v>
      </c>
      <c r="E79" s="36">
        <v>7068</v>
      </c>
      <c r="F79" s="11" t="str">
        <f t="shared" si="12"/>
        <v>N/A</v>
      </c>
      <c r="G79" s="36">
        <v>4382</v>
      </c>
      <c r="H79" s="11" t="str">
        <f t="shared" si="13"/>
        <v>N/A</v>
      </c>
      <c r="I79" s="12">
        <v>7.4980000000000002</v>
      </c>
      <c r="J79" s="12">
        <v>-38</v>
      </c>
      <c r="K79" s="43" t="s">
        <v>739</v>
      </c>
      <c r="L79" s="9" t="str">
        <f t="shared" si="14"/>
        <v>No</v>
      </c>
    </row>
    <row r="80" spans="1:12" x14ac:dyDescent="0.25">
      <c r="A80" s="44" t="s">
        <v>1446</v>
      </c>
      <c r="B80" s="35" t="s">
        <v>213</v>
      </c>
      <c r="C80" s="45">
        <v>262.30996198000003</v>
      </c>
      <c r="D80" s="11" t="str">
        <f t="shared" si="11"/>
        <v>N/A</v>
      </c>
      <c r="E80" s="45">
        <v>288.26612903</v>
      </c>
      <c r="F80" s="11" t="str">
        <f t="shared" si="12"/>
        <v>N/A</v>
      </c>
      <c r="G80" s="45">
        <v>357.30191693</v>
      </c>
      <c r="H80" s="11" t="str">
        <f t="shared" si="13"/>
        <v>N/A</v>
      </c>
      <c r="I80" s="12">
        <v>9.8949999999999996</v>
      </c>
      <c r="J80" s="12">
        <v>23.95</v>
      </c>
      <c r="K80" s="43" t="s">
        <v>739</v>
      </c>
      <c r="L80" s="9" t="str">
        <f t="shared" si="14"/>
        <v>Yes</v>
      </c>
    </row>
    <row r="81" spans="1:12" x14ac:dyDescent="0.25">
      <c r="A81" s="44" t="s">
        <v>615</v>
      </c>
      <c r="B81" s="35" t="s">
        <v>213</v>
      </c>
      <c r="C81" s="45">
        <v>6645482</v>
      </c>
      <c r="D81" s="11" t="str">
        <f t="shared" si="11"/>
        <v>N/A</v>
      </c>
      <c r="E81" s="45">
        <v>5431225</v>
      </c>
      <c r="F81" s="11" t="str">
        <f t="shared" si="12"/>
        <v>N/A</v>
      </c>
      <c r="G81" s="45">
        <v>5325492</v>
      </c>
      <c r="H81" s="11" t="str">
        <f t="shared" si="13"/>
        <v>N/A</v>
      </c>
      <c r="I81" s="12">
        <v>-18.3</v>
      </c>
      <c r="J81" s="12">
        <v>-1.95</v>
      </c>
      <c r="K81" s="43" t="s">
        <v>739</v>
      </c>
      <c r="L81" s="9" t="str">
        <f t="shared" si="14"/>
        <v>Yes</v>
      </c>
    </row>
    <row r="82" spans="1:12" x14ac:dyDescent="0.25">
      <c r="A82" s="44" t="s">
        <v>616</v>
      </c>
      <c r="B82" s="35" t="s">
        <v>213</v>
      </c>
      <c r="C82" s="36">
        <v>16458</v>
      </c>
      <c r="D82" s="11" t="str">
        <f t="shared" si="11"/>
        <v>N/A</v>
      </c>
      <c r="E82" s="36">
        <v>15465</v>
      </c>
      <c r="F82" s="11" t="str">
        <f t="shared" si="12"/>
        <v>N/A</v>
      </c>
      <c r="G82" s="36">
        <v>15994</v>
      </c>
      <c r="H82" s="11" t="str">
        <f t="shared" si="13"/>
        <v>N/A</v>
      </c>
      <c r="I82" s="12">
        <v>-6.03</v>
      </c>
      <c r="J82" s="12">
        <v>3.4209999999999998</v>
      </c>
      <c r="K82" s="43" t="s">
        <v>739</v>
      </c>
      <c r="L82" s="9" t="str">
        <f t="shared" si="14"/>
        <v>Yes</v>
      </c>
    </row>
    <row r="83" spans="1:12" x14ac:dyDescent="0.25">
      <c r="A83" s="44" t="s">
        <v>1447</v>
      </c>
      <c r="B83" s="35" t="s">
        <v>213</v>
      </c>
      <c r="C83" s="45">
        <v>403.78429942999998</v>
      </c>
      <c r="D83" s="11" t="str">
        <f t="shared" si="11"/>
        <v>N/A</v>
      </c>
      <c r="E83" s="45">
        <v>351.19463303999999</v>
      </c>
      <c r="F83" s="11" t="str">
        <f t="shared" si="12"/>
        <v>N/A</v>
      </c>
      <c r="G83" s="45">
        <v>332.96811303999999</v>
      </c>
      <c r="H83" s="11" t="str">
        <f t="shared" si="13"/>
        <v>N/A</v>
      </c>
      <c r="I83" s="12">
        <v>-13</v>
      </c>
      <c r="J83" s="12">
        <v>-5.19</v>
      </c>
      <c r="K83" s="43" t="s">
        <v>739</v>
      </c>
      <c r="L83" s="9" t="str">
        <f t="shared" si="14"/>
        <v>Yes</v>
      </c>
    </row>
    <row r="84" spans="1:12" ht="25" x14ac:dyDescent="0.25">
      <c r="A84" s="44" t="s">
        <v>617</v>
      </c>
      <c r="B84" s="35" t="s">
        <v>213</v>
      </c>
      <c r="C84" s="45">
        <v>15376767</v>
      </c>
      <c r="D84" s="11" t="str">
        <f t="shared" si="11"/>
        <v>N/A</v>
      </c>
      <c r="E84" s="45">
        <v>12497832</v>
      </c>
      <c r="F84" s="11" t="str">
        <f t="shared" si="12"/>
        <v>N/A</v>
      </c>
      <c r="G84" s="45">
        <v>13218682</v>
      </c>
      <c r="H84" s="11" t="str">
        <f t="shared" si="13"/>
        <v>N/A</v>
      </c>
      <c r="I84" s="12">
        <v>-18.7</v>
      </c>
      <c r="J84" s="12">
        <v>5.7679999999999998</v>
      </c>
      <c r="K84" s="43" t="s">
        <v>739</v>
      </c>
      <c r="L84" s="9" t="str">
        <f t="shared" si="14"/>
        <v>Yes</v>
      </c>
    </row>
    <row r="85" spans="1:12" x14ac:dyDescent="0.25">
      <c r="A85" s="44" t="s">
        <v>618</v>
      </c>
      <c r="B85" s="35" t="s">
        <v>213</v>
      </c>
      <c r="C85" s="36">
        <v>6364</v>
      </c>
      <c r="D85" s="11" t="str">
        <f t="shared" si="11"/>
        <v>N/A</v>
      </c>
      <c r="E85" s="36">
        <v>5591</v>
      </c>
      <c r="F85" s="11" t="str">
        <f t="shared" si="12"/>
        <v>N/A</v>
      </c>
      <c r="G85" s="36">
        <v>5786</v>
      </c>
      <c r="H85" s="11" t="str">
        <f t="shared" si="13"/>
        <v>N/A</v>
      </c>
      <c r="I85" s="12">
        <v>-12.1</v>
      </c>
      <c r="J85" s="12">
        <v>3.488</v>
      </c>
      <c r="K85" s="43" t="s">
        <v>739</v>
      </c>
      <c r="L85" s="9" t="str">
        <f t="shared" si="14"/>
        <v>Yes</v>
      </c>
    </row>
    <row r="86" spans="1:12" x14ac:dyDescent="0.25">
      <c r="A86" s="44" t="s">
        <v>1448</v>
      </c>
      <c r="B86" s="35" t="s">
        <v>213</v>
      </c>
      <c r="C86" s="45">
        <v>2416.2110308000001</v>
      </c>
      <c r="D86" s="11" t="str">
        <f t="shared" si="11"/>
        <v>N/A</v>
      </c>
      <c r="E86" s="45">
        <v>2235.3482382000002</v>
      </c>
      <c r="F86" s="11" t="str">
        <f t="shared" si="12"/>
        <v>N/A</v>
      </c>
      <c r="G86" s="45">
        <v>2284.5976495</v>
      </c>
      <c r="H86" s="11" t="str">
        <f t="shared" si="13"/>
        <v>N/A</v>
      </c>
      <c r="I86" s="12">
        <v>-7.49</v>
      </c>
      <c r="J86" s="12">
        <v>2.2029999999999998</v>
      </c>
      <c r="K86" s="43" t="s">
        <v>739</v>
      </c>
      <c r="L86" s="9" t="str">
        <f t="shared" si="14"/>
        <v>Yes</v>
      </c>
    </row>
    <row r="87" spans="1:12" x14ac:dyDescent="0.25">
      <c r="A87" s="44" t="s">
        <v>619</v>
      </c>
      <c r="B87" s="35" t="s">
        <v>213</v>
      </c>
      <c r="C87" s="45">
        <v>3440758</v>
      </c>
      <c r="D87" s="11" t="str">
        <f t="shared" si="11"/>
        <v>N/A</v>
      </c>
      <c r="E87" s="45">
        <v>3035562</v>
      </c>
      <c r="F87" s="11" t="str">
        <f t="shared" si="12"/>
        <v>N/A</v>
      </c>
      <c r="G87" s="45">
        <v>3081556</v>
      </c>
      <c r="H87" s="11" t="str">
        <f t="shared" si="13"/>
        <v>N/A</v>
      </c>
      <c r="I87" s="12">
        <v>-11.8</v>
      </c>
      <c r="J87" s="12">
        <v>1.5149999999999999</v>
      </c>
      <c r="K87" s="43" t="s">
        <v>739</v>
      </c>
      <c r="L87" s="9" t="str">
        <f t="shared" si="14"/>
        <v>Yes</v>
      </c>
    </row>
    <row r="88" spans="1:12" x14ac:dyDescent="0.25">
      <c r="A88" s="44" t="s">
        <v>620</v>
      </c>
      <c r="B88" s="35" t="s">
        <v>213</v>
      </c>
      <c r="C88" s="36">
        <v>49955</v>
      </c>
      <c r="D88" s="11" t="str">
        <f t="shared" si="11"/>
        <v>N/A</v>
      </c>
      <c r="E88" s="36">
        <v>48296</v>
      </c>
      <c r="F88" s="11" t="str">
        <f t="shared" si="12"/>
        <v>N/A</v>
      </c>
      <c r="G88" s="36">
        <v>46700</v>
      </c>
      <c r="H88" s="11" t="str">
        <f t="shared" si="13"/>
        <v>N/A</v>
      </c>
      <c r="I88" s="12">
        <v>-3.32</v>
      </c>
      <c r="J88" s="12">
        <v>-3.3</v>
      </c>
      <c r="K88" s="43" t="s">
        <v>739</v>
      </c>
      <c r="L88" s="9" t="str">
        <f t="shared" si="14"/>
        <v>Yes</v>
      </c>
    </row>
    <row r="89" spans="1:12" x14ac:dyDescent="0.25">
      <c r="A89" s="44" t="s">
        <v>1449</v>
      </c>
      <c r="B89" s="35" t="s">
        <v>213</v>
      </c>
      <c r="C89" s="45">
        <v>68.877149434000003</v>
      </c>
      <c r="D89" s="11" t="str">
        <f t="shared" si="11"/>
        <v>N/A</v>
      </c>
      <c r="E89" s="45">
        <v>62.853279774999997</v>
      </c>
      <c r="F89" s="11" t="str">
        <f t="shared" si="12"/>
        <v>N/A</v>
      </c>
      <c r="G89" s="45">
        <v>65.986209849999995</v>
      </c>
      <c r="H89" s="11" t="str">
        <f t="shared" si="13"/>
        <v>N/A</v>
      </c>
      <c r="I89" s="12">
        <v>-8.75</v>
      </c>
      <c r="J89" s="12">
        <v>4.9850000000000003</v>
      </c>
      <c r="K89" s="43" t="s">
        <v>739</v>
      </c>
      <c r="L89" s="9" t="str">
        <f t="shared" si="14"/>
        <v>Yes</v>
      </c>
    </row>
    <row r="90" spans="1:12" x14ac:dyDescent="0.25">
      <c r="A90" s="44" t="s">
        <v>621</v>
      </c>
      <c r="B90" s="35" t="s">
        <v>213</v>
      </c>
      <c r="C90" s="45">
        <v>15980732</v>
      </c>
      <c r="D90" s="11" t="str">
        <f t="shared" si="11"/>
        <v>N/A</v>
      </c>
      <c r="E90" s="45">
        <v>12809830</v>
      </c>
      <c r="F90" s="11" t="str">
        <f t="shared" si="12"/>
        <v>N/A</v>
      </c>
      <c r="G90" s="45">
        <v>11156415</v>
      </c>
      <c r="H90" s="11" t="str">
        <f t="shared" si="13"/>
        <v>N/A</v>
      </c>
      <c r="I90" s="12">
        <v>-19.8</v>
      </c>
      <c r="J90" s="12">
        <v>-12.9</v>
      </c>
      <c r="K90" s="43" t="s">
        <v>739</v>
      </c>
      <c r="L90" s="9" t="str">
        <f t="shared" si="14"/>
        <v>Yes</v>
      </c>
    </row>
    <row r="91" spans="1:12" x14ac:dyDescent="0.25">
      <c r="A91" s="44" t="s">
        <v>622</v>
      </c>
      <c r="B91" s="35" t="s">
        <v>213</v>
      </c>
      <c r="C91" s="36">
        <v>43483</v>
      </c>
      <c r="D91" s="11" t="str">
        <f t="shared" si="11"/>
        <v>N/A</v>
      </c>
      <c r="E91" s="36">
        <v>41085</v>
      </c>
      <c r="F91" s="11" t="str">
        <f t="shared" si="12"/>
        <v>N/A</v>
      </c>
      <c r="G91" s="36">
        <v>38460</v>
      </c>
      <c r="H91" s="11" t="str">
        <f t="shared" si="13"/>
        <v>N/A</v>
      </c>
      <c r="I91" s="12">
        <v>-5.51</v>
      </c>
      <c r="J91" s="12">
        <v>-6.39</v>
      </c>
      <c r="K91" s="43" t="s">
        <v>739</v>
      </c>
      <c r="L91" s="9" t="str">
        <f t="shared" si="14"/>
        <v>Yes</v>
      </c>
    </row>
    <row r="92" spans="1:12" x14ac:dyDescent="0.25">
      <c r="A92" s="44" t="s">
        <v>1450</v>
      </c>
      <c r="B92" s="35" t="s">
        <v>213</v>
      </c>
      <c r="C92" s="45">
        <v>367.51677667000001</v>
      </c>
      <c r="D92" s="11" t="str">
        <f t="shared" si="11"/>
        <v>N/A</v>
      </c>
      <c r="E92" s="45">
        <v>311.78848728000003</v>
      </c>
      <c r="F92" s="11" t="str">
        <f t="shared" si="12"/>
        <v>N/A</v>
      </c>
      <c r="G92" s="45">
        <v>290.07839314</v>
      </c>
      <c r="H92" s="11" t="str">
        <f t="shared" si="13"/>
        <v>N/A</v>
      </c>
      <c r="I92" s="12">
        <v>-15.2</v>
      </c>
      <c r="J92" s="12">
        <v>-6.96</v>
      </c>
      <c r="K92" s="43" t="s">
        <v>739</v>
      </c>
      <c r="L92" s="9" t="str">
        <f t="shared" si="14"/>
        <v>Yes</v>
      </c>
    </row>
    <row r="93" spans="1:12" ht="25" x14ac:dyDescent="0.25">
      <c r="A93" s="44" t="s">
        <v>623</v>
      </c>
      <c r="B93" s="35" t="s">
        <v>213</v>
      </c>
      <c r="C93" s="45">
        <v>54457922</v>
      </c>
      <c r="D93" s="11" t="str">
        <f t="shared" si="11"/>
        <v>N/A</v>
      </c>
      <c r="E93" s="45">
        <v>52447808</v>
      </c>
      <c r="F93" s="11" t="str">
        <f t="shared" si="12"/>
        <v>N/A</v>
      </c>
      <c r="G93" s="45">
        <v>39340741</v>
      </c>
      <c r="H93" s="11" t="str">
        <f t="shared" si="13"/>
        <v>N/A</v>
      </c>
      <c r="I93" s="12">
        <v>-3.69</v>
      </c>
      <c r="J93" s="12">
        <v>-25</v>
      </c>
      <c r="K93" s="43" t="s">
        <v>739</v>
      </c>
      <c r="L93" s="9" t="str">
        <f t="shared" si="14"/>
        <v>Yes</v>
      </c>
    </row>
    <row r="94" spans="1:12" x14ac:dyDescent="0.25">
      <c r="A94" s="46" t="s">
        <v>624</v>
      </c>
      <c r="B94" s="36" t="s">
        <v>213</v>
      </c>
      <c r="C94" s="36">
        <v>10371</v>
      </c>
      <c r="D94" s="11" t="str">
        <f t="shared" si="11"/>
        <v>N/A</v>
      </c>
      <c r="E94" s="36">
        <v>8199</v>
      </c>
      <c r="F94" s="11" t="str">
        <f t="shared" si="12"/>
        <v>N/A</v>
      </c>
      <c r="G94" s="36">
        <v>7231</v>
      </c>
      <c r="H94" s="11" t="str">
        <f t="shared" si="13"/>
        <v>N/A</v>
      </c>
      <c r="I94" s="12">
        <v>-20.9</v>
      </c>
      <c r="J94" s="12">
        <v>-11.8</v>
      </c>
      <c r="K94" s="1" t="s">
        <v>739</v>
      </c>
      <c r="L94" s="9" t="str">
        <f t="shared" si="14"/>
        <v>Yes</v>
      </c>
    </row>
    <row r="95" spans="1:12" x14ac:dyDescent="0.25">
      <c r="A95" s="44" t="s">
        <v>1451</v>
      </c>
      <c r="B95" s="35" t="s">
        <v>213</v>
      </c>
      <c r="C95" s="45">
        <v>5250.9808118999999</v>
      </c>
      <c r="D95" s="11" t="str">
        <f t="shared" si="11"/>
        <v>N/A</v>
      </c>
      <c r="E95" s="45">
        <v>6396.8542504999996</v>
      </c>
      <c r="F95" s="11" t="str">
        <f t="shared" si="12"/>
        <v>N/A</v>
      </c>
      <c r="G95" s="45">
        <v>5440.5671414999997</v>
      </c>
      <c r="H95" s="11" t="str">
        <f t="shared" si="13"/>
        <v>N/A</v>
      </c>
      <c r="I95" s="12">
        <v>21.82</v>
      </c>
      <c r="J95" s="12">
        <v>-14.9</v>
      </c>
      <c r="K95" s="43" t="s">
        <v>739</v>
      </c>
      <c r="L95" s="9" t="str">
        <f t="shared" si="14"/>
        <v>Yes</v>
      </c>
    </row>
    <row r="96" spans="1:12" ht="25" x14ac:dyDescent="0.25">
      <c r="A96" s="44" t="s">
        <v>625</v>
      </c>
      <c r="B96" s="35" t="s">
        <v>213</v>
      </c>
      <c r="C96" s="45">
        <v>2467974</v>
      </c>
      <c r="D96" s="11" t="str">
        <f t="shared" si="11"/>
        <v>N/A</v>
      </c>
      <c r="E96" s="45">
        <v>816380</v>
      </c>
      <c r="F96" s="11" t="str">
        <f t="shared" si="12"/>
        <v>N/A</v>
      </c>
      <c r="G96" s="45">
        <v>831848</v>
      </c>
      <c r="H96" s="11" t="str">
        <f t="shared" si="13"/>
        <v>N/A</v>
      </c>
      <c r="I96" s="12">
        <v>-66.900000000000006</v>
      </c>
      <c r="J96" s="12">
        <v>1.895</v>
      </c>
      <c r="K96" s="43" t="s">
        <v>739</v>
      </c>
      <c r="L96" s="9" t="str">
        <f t="shared" si="14"/>
        <v>Yes</v>
      </c>
    </row>
    <row r="97" spans="1:12" x14ac:dyDescent="0.25">
      <c r="A97" s="44" t="s">
        <v>626</v>
      </c>
      <c r="B97" s="35" t="s">
        <v>213</v>
      </c>
      <c r="C97" s="36">
        <v>8969</v>
      </c>
      <c r="D97" s="11" t="str">
        <f t="shared" si="11"/>
        <v>N/A</v>
      </c>
      <c r="E97" s="36">
        <v>1902</v>
      </c>
      <c r="F97" s="11" t="str">
        <f t="shared" si="12"/>
        <v>N/A</v>
      </c>
      <c r="G97" s="36">
        <v>1845</v>
      </c>
      <c r="H97" s="11" t="str">
        <f t="shared" si="13"/>
        <v>N/A</v>
      </c>
      <c r="I97" s="12">
        <v>-78.8</v>
      </c>
      <c r="J97" s="12">
        <v>-3</v>
      </c>
      <c r="K97" s="43" t="s">
        <v>739</v>
      </c>
      <c r="L97" s="9" t="str">
        <f t="shared" si="14"/>
        <v>Yes</v>
      </c>
    </row>
    <row r="98" spans="1:12" x14ac:dyDescent="0.25">
      <c r="A98" s="44" t="s">
        <v>1452</v>
      </c>
      <c r="B98" s="35" t="s">
        <v>213</v>
      </c>
      <c r="C98" s="45">
        <v>275.16713123</v>
      </c>
      <c r="D98" s="11" t="str">
        <f t="shared" si="11"/>
        <v>N/A</v>
      </c>
      <c r="E98" s="45">
        <v>429.22187171000002</v>
      </c>
      <c r="F98" s="11" t="str">
        <f t="shared" si="12"/>
        <v>N/A</v>
      </c>
      <c r="G98" s="45">
        <v>450.86612466000003</v>
      </c>
      <c r="H98" s="11" t="str">
        <f t="shared" si="13"/>
        <v>N/A</v>
      </c>
      <c r="I98" s="12">
        <v>55.99</v>
      </c>
      <c r="J98" s="12">
        <v>5.0430000000000001</v>
      </c>
      <c r="K98" s="43" t="s">
        <v>739</v>
      </c>
      <c r="L98" s="9" t="str">
        <f t="shared" si="14"/>
        <v>Yes</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25667323</v>
      </c>
      <c r="D102" s="11" t="str">
        <f t="shared" si="11"/>
        <v>N/A</v>
      </c>
      <c r="E102" s="45">
        <v>25611872</v>
      </c>
      <c r="F102" s="11" t="str">
        <f t="shared" si="12"/>
        <v>N/A</v>
      </c>
      <c r="G102" s="45">
        <v>22783398</v>
      </c>
      <c r="H102" s="11" t="str">
        <f t="shared" si="13"/>
        <v>N/A</v>
      </c>
      <c r="I102" s="12">
        <v>-0.216</v>
      </c>
      <c r="J102" s="12">
        <v>-11</v>
      </c>
      <c r="K102" s="43" t="s">
        <v>739</v>
      </c>
      <c r="L102" s="9" t="str">
        <f t="shared" si="14"/>
        <v>Yes</v>
      </c>
    </row>
    <row r="103" spans="1:12" x14ac:dyDescent="0.25">
      <c r="A103" s="44" t="s">
        <v>630</v>
      </c>
      <c r="B103" s="35" t="s">
        <v>213</v>
      </c>
      <c r="C103" s="36">
        <v>11802</v>
      </c>
      <c r="D103" s="11" t="str">
        <f t="shared" si="11"/>
        <v>N/A</v>
      </c>
      <c r="E103" s="36">
        <v>11460</v>
      </c>
      <c r="F103" s="11" t="str">
        <f t="shared" si="12"/>
        <v>N/A</v>
      </c>
      <c r="G103" s="36">
        <v>11187</v>
      </c>
      <c r="H103" s="11" t="str">
        <f t="shared" si="13"/>
        <v>N/A</v>
      </c>
      <c r="I103" s="12">
        <v>-2.9</v>
      </c>
      <c r="J103" s="12">
        <v>-2.38</v>
      </c>
      <c r="K103" s="43" t="s">
        <v>739</v>
      </c>
      <c r="L103" s="9" t="str">
        <f t="shared" si="14"/>
        <v>Yes</v>
      </c>
    </row>
    <row r="104" spans="1:12" ht="25" x14ac:dyDescent="0.25">
      <c r="A104" s="44" t="s">
        <v>1454</v>
      </c>
      <c r="B104" s="35" t="s">
        <v>213</v>
      </c>
      <c r="C104" s="45">
        <v>2174.8282494</v>
      </c>
      <c r="D104" s="11" t="str">
        <f t="shared" si="11"/>
        <v>N/A</v>
      </c>
      <c r="E104" s="45">
        <v>2234.8928446999998</v>
      </c>
      <c r="F104" s="11" t="str">
        <f t="shared" si="12"/>
        <v>N/A</v>
      </c>
      <c r="G104" s="45">
        <v>2036.5958702</v>
      </c>
      <c r="H104" s="11" t="str">
        <f t="shared" si="13"/>
        <v>N/A</v>
      </c>
      <c r="I104" s="12">
        <v>2.762</v>
      </c>
      <c r="J104" s="12">
        <v>-8.8699999999999992</v>
      </c>
      <c r="K104" s="43" t="s">
        <v>739</v>
      </c>
      <c r="L104" s="9" t="str">
        <f t="shared" si="14"/>
        <v>Yes</v>
      </c>
    </row>
    <row r="105" spans="1:12" ht="25" x14ac:dyDescent="0.25">
      <c r="A105" s="44" t="s">
        <v>631</v>
      </c>
      <c r="B105" s="35" t="s">
        <v>213</v>
      </c>
      <c r="C105" s="45">
        <v>29075</v>
      </c>
      <c r="D105" s="11" t="str">
        <f t="shared" si="11"/>
        <v>N/A</v>
      </c>
      <c r="E105" s="45">
        <v>43975</v>
      </c>
      <c r="F105" s="11" t="str">
        <f t="shared" si="12"/>
        <v>N/A</v>
      </c>
      <c r="G105" s="45">
        <v>45268</v>
      </c>
      <c r="H105" s="11" t="str">
        <f t="shared" si="13"/>
        <v>N/A</v>
      </c>
      <c r="I105" s="12">
        <v>51.25</v>
      </c>
      <c r="J105" s="12">
        <v>2.94</v>
      </c>
      <c r="K105" s="43" t="s">
        <v>739</v>
      </c>
      <c r="L105" s="9" t="str">
        <f t="shared" si="14"/>
        <v>Yes</v>
      </c>
    </row>
    <row r="106" spans="1:12" x14ac:dyDescent="0.25">
      <c r="A106" s="44" t="s">
        <v>632</v>
      </c>
      <c r="B106" s="35" t="s">
        <v>213</v>
      </c>
      <c r="C106" s="36">
        <v>16</v>
      </c>
      <c r="D106" s="11" t="str">
        <f t="shared" si="11"/>
        <v>N/A</v>
      </c>
      <c r="E106" s="36">
        <v>22</v>
      </c>
      <c r="F106" s="11" t="str">
        <f t="shared" si="12"/>
        <v>N/A</v>
      </c>
      <c r="G106" s="36">
        <v>21</v>
      </c>
      <c r="H106" s="11" t="str">
        <f t="shared" si="13"/>
        <v>N/A</v>
      </c>
      <c r="I106" s="12">
        <v>37.5</v>
      </c>
      <c r="J106" s="12">
        <v>-4.55</v>
      </c>
      <c r="K106" s="43" t="s">
        <v>739</v>
      </c>
      <c r="L106" s="9" t="str">
        <f t="shared" si="14"/>
        <v>Yes</v>
      </c>
    </row>
    <row r="107" spans="1:12" ht="25" x14ac:dyDescent="0.25">
      <c r="A107" s="44" t="s">
        <v>1455</v>
      </c>
      <c r="B107" s="35" t="s">
        <v>213</v>
      </c>
      <c r="C107" s="45">
        <v>1817.1875</v>
      </c>
      <c r="D107" s="11" t="str">
        <f t="shared" si="11"/>
        <v>N/A</v>
      </c>
      <c r="E107" s="45">
        <v>1998.8636363999999</v>
      </c>
      <c r="F107" s="11" t="str">
        <f t="shared" si="12"/>
        <v>N/A</v>
      </c>
      <c r="G107" s="45">
        <v>2155.6190476000002</v>
      </c>
      <c r="H107" s="11" t="str">
        <f t="shared" si="13"/>
        <v>N/A</v>
      </c>
      <c r="I107" s="12">
        <v>9.9979999999999993</v>
      </c>
      <c r="J107" s="12">
        <v>7.8419999999999996</v>
      </c>
      <c r="K107" s="43" t="s">
        <v>739</v>
      </c>
      <c r="L107" s="9" t="str">
        <f t="shared" si="14"/>
        <v>Yes</v>
      </c>
    </row>
    <row r="108" spans="1:12" ht="25" x14ac:dyDescent="0.25">
      <c r="A108" s="44" t="s">
        <v>633</v>
      </c>
      <c r="B108" s="35" t="s">
        <v>213</v>
      </c>
      <c r="C108" s="45">
        <v>111626</v>
      </c>
      <c r="D108" s="11" t="str">
        <f t="shared" si="11"/>
        <v>N/A</v>
      </c>
      <c r="E108" s="45">
        <v>137270</v>
      </c>
      <c r="F108" s="11" t="str">
        <f t="shared" si="12"/>
        <v>N/A</v>
      </c>
      <c r="G108" s="45">
        <v>127855</v>
      </c>
      <c r="H108" s="11" t="str">
        <f t="shared" si="13"/>
        <v>N/A</v>
      </c>
      <c r="I108" s="12">
        <v>22.97</v>
      </c>
      <c r="J108" s="12">
        <v>-6.86</v>
      </c>
      <c r="K108" s="43" t="s">
        <v>739</v>
      </c>
      <c r="L108" s="9" t="str">
        <f t="shared" si="14"/>
        <v>Yes</v>
      </c>
    </row>
    <row r="109" spans="1:12" x14ac:dyDescent="0.25">
      <c r="A109" s="44" t="s">
        <v>634</v>
      </c>
      <c r="B109" s="35" t="s">
        <v>213</v>
      </c>
      <c r="C109" s="36">
        <v>210</v>
      </c>
      <c r="D109" s="11" t="str">
        <f t="shared" si="11"/>
        <v>N/A</v>
      </c>
      <c r="E109" s="36">
        <v>388</v>
      </c>
      <c r="F109" s="11" t="str">
        <f t="shared" si="12"/>
        <v>N/A</v>
      </c>
      <c r="G109" s="36">
        <v>288</v>
      </c>
      <c r="H109" s="11" t="str">
        <f t="shared" si="13"/>
        <v>N/A</v>
      </c>
      <c r="I109" s="12">
        <v>84.76</v>
      </c>
      <c r="J109" s="12">
        <v>-25.8</v>
      </c>
      <c r="K109" s="43" t="s">
        <v>739</v>
      </c>
      <c r="L109" s="9" t="str">
        <f t="shared" si="14"/>
        <v>Yes</v>
      </c>
    </row>
    <row r="110" spans="1:12" ht="25" x14ac:dyDescent="0.25">
      <c r="A110" s="44" t="s">
        <v>1456</v>
      </c>
      <c r="B110" s="35" t="s">
        <v>213</v>
      </c>
      <c r="C110" s="45">
        <v>531.55238095000004</v>
      </c>
      <c r="D110" s="11" t="str">
        <f t="shared" si="11"/>
        <v>N/A</v>
      </c>
      <c r="E110" s="45">
        <v>353.78865979</v>
      </c>
      <c r="F110" s="11" t="str">
        <f t="shared" si="12"/>
        <v>N/A</v>
      </c>
      <c r="G110" s="45">
        <v>443.94097221999999</v>
      </c>
      <c r="H110" s="11" t="str">
        <f t="shared" si="13"/>
        <v>N/A</v>
      </c>
      <c r="I110" s="12">
        <v>-33.4</v>
      </c>
      <c r="J110" s="12">
        <v>25.48</v>
      </c>
      <c r="K110" s="43" t="s">
        <v>739</v>
      </c>
      <c r="L110" s="9" t="str">
        <f t="shared" si="14"/>
        <v>Yes</v>
      </c>
    </row>
    <row r="111" spans="1:12" x14ac:dyDescent="0.25">
      <c r="A111" s="44" t="s">
        <v>635</v>
      </c>
      <c r="B111" s="35" t="s">
        <v>213</v>
      </c>
      <c r="C111" s="45">
        <v>38949913</v>
      </c>
      <c r="D111" s="11" t="str">
        <f t="shared" si="11"/>
        <v>N/A</v>
      </c>
      <c r="E111" s="45">
        <v>40640620</v>
      </c>
      <c r="F111" s="11" t="str">
        <f t="shared" si="12"/>
        <v>N/A</v>
      </c>
      <c r="G111" s="45">
        <v>45069967</v>
      </c>
      <c r="H111" s="11" t="str">
        <f t="shared" si="13"/>
        <v>N/A</v>
      </c>
      <c r="I111" s="12">
        <v>4.3410000000000002</v>
      </c>
      <c r="J111" s="12">
        <v>10.9</v>
      </c>
      <c r="K111" s="43" t="s">
        <v>739</v>
      </c>
      <c r="L111" s="9" t="str">
        <f t="shared" si="14"/>
        <v>Yes</v>
      </c>
    </row>
    <row r="112" spans="1:12" x14ac:dyDescent="0.25">
      <c r="A112" s="44" t="s">
        <v>636</v>
      </c>
      <c r="B112" s="35" t="s">
        <v>213</v>
      </c>
      <c r="C112" s="36">
        <v>2928</v>
      </c>
      <c r="D112" s="11" t="str">
        <f t="shared" si="11"/>
        <v>N/A</v>
      </c>
      <c r="E112" s="36">
        <v>2972</v>
      </c>
      <c r="F112" s="11" t="str">
        <f t="shared" si="12"/>
        <v>N/A</v>
      </c>
      <c r="G112" s="36">
        <v>2945</v>
      </c>
      <c r="H112" s="11" t="str">
        <f t="shared" si="13"/>
        <v>N/A</v>
      </c>
      <c r="I112" s="12">
        <v>1.5029999999999999</v>
      </c>
      <c r="J112" s="12">
        <v>-0.90800000000000003</v>
      </c>
      <c r="K112" s="43" t="s">
        <v>739</v>
      </c>
      <c r="L112" s="9" t="str">
        <f t="shared" si="14"/>
        <v>Yes</v>
      </c>
    </row>
    <row r="113" spans="1:12" x14ac:dyDescent="0.25">
      <c r="A113" s="44" t="s">
        <v>1457</v>
      </c>
      <c r="B113" s="35" t="s">
        <v>213</v>
      </c>
      <c r="C113" s="45">
        <v>13302.565914999999</v>
      </c>
      <c r="D113" s="11" t="str">
        <f t="shared" si="11"/>
        <v>N/A</v>
      </c>
      <c r="E113" s="45">
        <v>13674.502019</v>
      </c>
      <c r="F113" s="11" t="str">
        <f t="shared" si="12"/>
        <v>N/A</v>
      </c>
      <c r="G113" s="45">
        <v>15303.893717999999</v>
      </c>
      <c r="H113" s="11" t="str">
        <f t="shared" si="13"/>
        <v>N/A</v>
      </c>
      <c r="I113" s="12">
        <v>2.7959999999999998</v>
      </c>
      <c r="J113" s="12">
        <v>11.92</v>
      </c>
      <c r="K113" s="43" t="s">
        <v>739</v>
      </c>
      <c r="L113" s="9" t="str">
        <f t="shared" si="14"/>
        <v>Yes</v>
      </c>
    </row>
    <row r="114" spans="1:12" ht="25" x14ac:dyDescent="0.25">
      <c r="A114" s="44" t="s">
        <v>637</v>
      </c>
      <c r="B114" s="35" t="s">
        <v>213</v>
      </c>
      <c r="C114" s="45">
        <v>0</v>
      </c>
      <c r="D114" s="11" t="str">
        <f t="shared" si="11"/>
        <v>N/A</v>
      </c>
      <c r="E114" s="45">
        <v>0</v>
      </c>
      <c r="F114" s="11" t="str">
        <f t="shared" si="12"/>
        <v>N/A</v>
      </c>
      <c r="G114" s="45">
        <v>0</v>
      </c>
      <c r="H114" s="11" t="str">
        <f t="shared" si="13"/>
        <v>N/A</v>
      </c>
      <c r="I114" s="12" t="s">
        <v>1746</v>
      </c>
      <c r="J114" s="12" t="s">
        <v>1746</v>
      </c>
      <c r="K114" s="43" t="s">
        <v>739</v>
      </c>
      <c r="L114" s="9" t="str">
        <f>IF(J114="Div by 0", "N/A", IF(OR(J114="N/A",K114="N/A"),"N/A", IF(J114&gt;VALUE(MID(K114,1,2)), "No", IF(J114&lt;-1*VALUE(MID(K114,1,2)), "No", "Yes"))))</f>
        <v>N/A</v>
      </c>
    </row>
    <row r="115" spans="1:12" x14ac:dyDescent="0.25">
      <c r="A115" s="44" t="s">
        <v>638</v>
      </c>
      <c r="B115" s="35" t="s">
        <v>213</v>
      </c>
      <c r="C115" s="36">
        <v>0</v>
      </c>
      <c r="D115" s="11" t="str">
        <f t="shared" si="11"/>
        <v>N/A</v>
      </c>
      <c r="E115" s="36">
        <v>0</v>
      </c>
      <c r="F115" s="11" t="str">
        <f t="shared" si="12"/>
        <v>N/A</v>
      </c>
      <c r="G115" s="36">
        <v>0</v>
      </c>
      <c r="H115" s="11" t="str">
        <f t="shared" si="13"/>
        <v>N/A</v>
      </c>
      <c r="I115" s="12" t="s">
        <v>1746</v>
      </c>
      <c r="J115" s="12" t="s">
        <v>1746</v>
      </c>
      <c r="K115" s="43" t="s">
        <v>739</v>
      </c>
      <c r="L115" s="9" t="str">
        <f t="shared" ref="L115:L119" si="15">IF(J115="Div by 0", "N/A", IF(OR(J115="N/A",K115="N/A"),"N/A", IF(J115&gt;VALUE(MID(K115,1,2)), "No", IF(J115&lt;-1*VALUE(MID(K115,1,2)), "No", "Yes"))))</f>
        <v>N/A</v>
      </c>
    </row>
    <row r="116" spans="1:12" ht="25" x14ac:dyDescent="0.25">
      <c r="A116" s="44" t="s">
        <v>1458</v>
      </c>
      <c r="B116" s="35" t="s">
        <v>213</v>
      </c>
      <c r="C116" s="45" t="s">
        <v>1746</v>
      </c>
      <c r="D116" s="11" t="str">
        <f t="shared" si="11"/>
        <v>N/A</v>
      </c>
      <c r="E116" s="45" t="s">
        <v>1746</v>
      </c>
      <c r="F116" s="11" t="str">
        <f t="shared" si="12"/>
        <v>N/A</v>
      </c>
      <c r="G116" s="45" t="s">
        <v>1746</v>
      </c>
      <c r="H116" s="11" t="str">
        <f t="shared" si="13"/>
        <v>N/A</v>
      </c>
      <c r="I116" s="12" t="s">
        <v>1746</v>
      </c>
      <c r="J116" s="12" t="s">
        <v>1746</v>
      </c>
      <c r="K116" s="43" t="s">
        <v>739</v>
      </c>
      <c r="L116" s="9" t="str">
        <f t="shared" si="15"/>
        <v>N/A</v>
      </c>
    </row>
    <row r="117" spans="1:12" ht="25" x14ac:dyDescent="0.25">
      <c r="A117" s="44" t="s">
        <v>639</v>
      </c>
      <c r="B117" s="35" t="s">
        <v>213</v>
      </c>
      <c r="C117" s="45">
        <v>321461</v>
      </c>
      <c r="D117" s="11" t="str">
        <f t="shared" si="11"/>
        <v>N/A</v>
      </c>
      <c r="E117" s="45">
        <v>331977</v>
      </c>
      <c r="F117" s="11" t="str">
        <f t="shared" si="12"/>
        <v>N/A</v>
      </c>
      <c r="G117" s="45">
        <v>323160</v>
      </c>
      <c r="H117" s="11" t="str">
        <f t="shared" si="13"/>
        <v>N/A</v>
      </c>
      <c r="I117" s="12">
        <v>3.2709999999999999</v>
      </c>
      <c r="J117" s="12">
        <v>-2.66</v>
      </c>
      <c r="K117" s="43" t="s">
        <v>739</v>
      </c>
      <c r="L117" s="9" t="str">
        <f t="shared" si="15"/>
        <v>Yes</v>
      </c>
    </row>
    <row r="118" spans="1:12" x14ac:dyDescent="0.25">
      <c r="A118" s="44" t="s">
        <v>640</v>
      </c>
      <c r="B118" s="35" t="s">
        <v>213</v>
      </c>
      <c r="C118" s="36">
        <v>6699</v>
      </c>
      <c r="D118" s="11" t="str">
        <f t="shared" si="11"/>
        <v>N/A</v>
      </c>
      <c r="E118" s="36">
        <v>7986</v>
      </c>
      <c r="F118" s="11" t="str">
        <f t="shared" si="12"/>
        <v>N/A</v>
      </c>
      <c r="G118" s="36">
        <v>8335</v>
      </c>
      <c r="H118" s="11" t="str">
        <f t="shared" si="13"/>
        <v>N/A</v>
      </c>
      <c r="I118" s="12">
        <v>19.21</v>
      </c>
      <c r="J118" s="12">
        <v>4.37</v>
      </c>
      <c r="K118" s="43" t="s">
        <v>739</v>
      </c>
      <c r="L118" s="9" t="str">
        <f t="shared" si="15"/>
        <v>Yes</v>
      </c>
    </row>
    <row r="119" spans="1:12" ht="25" x14ac:dyDescent="0.25">
      <c r="A119" s="44" t="s">
        <v>1459</v>
      </c>
      <c r="B119" s="35" t="s">
        <v>213</v>
      </c>
      <c r="C119" s="45">
        <v>47.986415882999999</v>
      </c>
      <c r="D119" s="11" t="str">
        <f t="shared" si="11"/>
        <v>N/A</v>
      </c>
      <c r="E119" s="45">
        <v>41.569872275999998</v>
      </c>
      <c r="F119" s="11" t="str">
        <f t="shared" si="12"/>
        <v>N/A</v>
      </c>
      <c r="G119" s="45">
        <v>38.771445710999998</v>
      </c>
      <c r="H119" s="11" t="str">
        <f t="shared" si="13"/>
        <v>N/A</v>
      </c>
      <c r="I119" s="12">
        <v>-13.4</v>
      </c>
      <c r="J119" s="12">
        <v>-6.73</v>
      </c>
      <c r="K119" s="43" t="s">
        <v>739</v>
      </c>
      <c r="L119" s="9" t="str">
        <f t="shared" si="15"/>
        <v>Yes</v>
      </c>
    </row>
    <row r="120" spans="1:12" ht="25" x14ac:dyDescent="0.25">
      <c r="A120" s="44" t="s">
        <v>641</v>
      </c>
      <c r="B120" s="35" t="s">
        <v>213</v>
      </c>
      <c r="C120" s="45">
        <v>5631352</v>
      </c>
      <c r="D120" s="11" t="str">
        <f t="shared" si="11"/>
        <v>N/A</v>
      </c>
      <c r="E120" s="45">
        <v>6729661</v>
      </c>
      <c r="F120" s="11" t="str">
        <f t="shared" si="12"/>
        <v>N/A</v>
      </c>
      <c r="G120" s="45">
        <v>5253177</v>
      </c>
      <c r="H120" s="11" t="str">
        <f t="shared" si="13"/>
        <v>N/A</v>
      </c>
      <c r="I120" s="12">
        <v>19.5</v>
      </c>
      <c r="J120" s="12">
        <v>-21.9</v>
      </c>
      <c r="K120" s="43" t="s">
        <v>739</v>
      </c>
      <c r="L120" s="9" t="str">
        <f t="shared" ref="L120:L131" si="16">IF(J120="Div by 0", "N/A", IF(K120="N/A","N/A", IF(J120&gt;VALUE(MID(K120,1,2)), "No", IF(J120&lt;-1*VALUE(MID(K120,1,2)), "No", "Yes"))))</f>
        <v>Yes</v>
      </c>
    </row>
    <row r="121" spans="1:12" x14ac:dyDescent="0.25">
      <c r="A121" s="44" t="s">
        <v>642</v>
      </c>
      <c r="B121" s="35" t="s">
        <v>213</v>
      </c>
      <c r="C121" s="36">
        <v>32031</v>
      </c>
      <c r="D121" s="11" t="str">
        <f t="shared" si="11"/>
        <v>N/A</v>
      </c>
      <c r="E121" s="36">
        <v>31093</v>
      </c>
      <c r="F121" s="11" t="str">
        <f t="shared" si="12"/>
        <v>N/A</v>
      </c>
      <c r="G121" s="36">
        <v>27425</v>
      </c>
      <c r="H121" s="11" t="str">
        <f t="shared" si="13"/>
        <v>N/A</v>
      </c>
      <c r="I121" s="12">
        <v>-2.93</v>
      </c>
      <c r="J121" s="12">
        <v>-11.8</v>
      </c>
      <c r="K121" s="43" t="s">
        <v>739</v>
      </c>
      <c r="L121" s="9" t="str">
        <f t="shared" si="16"/>
        <v>Yes</v>
      </c>
    </row>
    <row r="122" spans="1:12" ht="25" x14ac:dyDescent="0.25">
      <c r="A122" s="44" t="s">
        <v>1460</v>
      </c>
      <c r="B122" s="35" t="s">
        <v>213</v>
      </c>
      <c r="C122" s="45">
        <v>175.80943461000001</v>
      </c>
      <c r="D122" s="11" t="str">
        <f t="shared" si="11"/>
        <v>N/A</v>
      </c>
      <c r="E122" s="45">
        <v>216.43652911999999</v>
      </c>
      <c r="F122" s="11" t="str">
        <f t="shared" si="12"/>
        <v>N/A</v>
      </c>
      <c r="G122" s="45">
        <v>191.54701914</v>
      </c>
      <c r="H122" s="11" t="str">
        <f t="shared" si="13"/>
        <v>N/A</v>
      </c>
      <c r="I122" s="12">
        <v>23.11</v>
      </c>
      <c r="J122" s="12">
        <v>-11.5</v>
      </c>
      <c r="K122" s="43" t="s">
        <v>739</v>
      </c>
      <c r="L122" s="9" t="str">
        <f t="shared" si="16"/>
        <v>Yes</v>
      </c>
    </row>
    <row r="123" spans="1:12" ht="25" x14ac:dyDescent="0.25">
      <c r="A123" s="44" t="s">
        <v>643</v>
      </c>
      <c r="B123" s="35" t="s">
        <v>213</v>
      </c>
      <c r="C123" s="45">
        <v>101895485</v>
      </c>
      <c r="D123" s="11" t="str">
        <f t="shared" ref="D123:D131" si="17">IF($B123="N/A","N/A",IF(C123&gt;10,"No",IF(C123&lt;-10,"No","Yes")))</f>
        <v>N/A</v>
      </c>
      <c r="E123" s="45">
        <v>106976330</v>
      </c>
      <c r="F123" s="11" t="str">
        <f t="shared" ref="F123:F131" si="18">IF($B123="N/A","N/A",IF(E123&gt;10,"No",IF(E123&lt;-10,"No","Yes")))</f>
        <v>N/A</v>
      </c>
      <c r="G123" s="45">
        <v>116338891</v>
      </c>
      <c r="H123" s="11" t="str">
        <f t="shared" ref="H123:H131" si="19">IF($B123="N/A","N/A",IF(G123&gt;10,"No",IF(G123&lt;-10,"No","Yes")))</f>
        <v>N/A</v>
      </c>
      <c r="I123" s="12">
        <v>4.9859999999999998</v>
      </c>
      <c r="J123" s="12">
        <v>8.7520000000000007</v>
      </c>
      <c r="K123" s="43" t="s">
        <v>739</v>
      </c>
      <c r="L123" s="9" t="str">
        <f t="shared" si="16"/>
        <v>Yes</v>
      </c>
    </row>
    <row r="124" spans="1:12" x14ac:dyDescent="0.25">
      <c r="A124" s="44" t="s">
        <v>644</v>
      </c>
      <c r="B124" s="35" t="s">
        <v>213</v>
      </c>
      <c r="C124" s="36">
        <v>1731</v>
      </c>
      <c r="D124" s="11" t="str">
        <f t="shared" si="17"/>
        <v>N/A</v>
      </c>
      <c r="E124" s="36">
        <v>1835</v>
      </c>
      <c r="F124" s="11" t="str">
        <f t="shared" si="18"/>
        <v>N/A</v>
      </c>
      <c r="G124" s="36">
        <v>1850</v>
      </c>
      <c r="H124" s="11" t="str">
        <f t="shared" si="19"/>
        <v>N/A</v>
      </c>
      <c r="I124" s="12">
        <v>6.008</v>
      </c>
      <c r="J124" s="12">
        <v>0.81740000000000002</v>
      </c>
      <c r="K124" s="43" t="s">
        <v>739</v>
      </c>
      <c r="L124" s="9" t="str">
        <f t="shared" si="16"/>
        <v>Yes</v>
      </c>
    </row>
    <row r="125" spans="1:12" ht="25" x14ac:dyDescent="0.25">
      <c r="A125" s="44" t="s">
        <v>1461</v>
      </c>
      <c r="B125" s="35" t="s">
        <v>213</v>
      </c>
      <c r="C125" s="45">
        <v>58865.098209000003</v>
      </c>
      <c r="D125" s="11" t="str">
        <f t="shared" si="17"/>
        <v>N/A</v>
      </c>
      <c r="E125" s="45">
        <v>58297.72752</v>
      </c>
      <c r="F125" s="11" t="str">
        <f t="shared" si="18"/>
        <v>N/A</v>
      </c>
      <c r="G125" s="45">
        <v>62885.887026999997</v>
      </c>
      <c r="H125" s="11" t="str">
        <f t="shared" si="19"/>
        <v>N/A</v>
      </c>
      <c r="I125" s="12">
        <v>-0.96399999999999997</v>
      </c>
      <c r="J125" s="12">
        <v>7.87</v>
      </c>
      <c r="K125" s="43" t="s">
        <v>739</v>
      </c>
      <c r="L125" s="9" t="str">
        <f t="shared" si="16"/>
        <v>Yes</v>
      </c>
    </row>
    <row r="126" spans="1:12" ht="25" x14ac:dyDescent="0.25">
      <c r="A126" s="44" t="s">
        <v>645</v>
      </c>
      <c r="B126" s="35" t="s">
        <v>213</v>
      </c>
      <c r="C126" s="45">
        <v>30885460</v>
      </c>
      <c r="D126" s="11" t="str">
        <f t="shared" si="17"/>
        <v>N/A</v>
      </c>
      <c r="E126" s="45">
        <v>30029413</v>
      </c>
      <c r="F126" s="11" t="str">
        <f t="shared" si="18"/>
        <v>N/A</v>
      </c>
      <c r="G126" s="45">
        <v>28493036</v>
      </c>
      <c r="H126" s="11" t="str">
        <f t="shared" si="19"/>
        <v>N/A</v>
      </c>
      <c r="I126" s="12">
        <v>-2.77</v>
      </c>
      <c r="J126" s="12">
        <v>-5.12</v>
      </c>
      <c r="K126" s="43" t="s">
        <v>739</v>
      </c>
      <c r="L126" s="9" t="str">
        <f t="shared" si="16"/>
        <v>Yes</v>
      </c>
    </row>
    <row r="127" spans="1:12" x14ac:dyDescent="0.25">
      <c r="A127" s="44" t="s">
        <v>646</v>
      </c>
      <c r="B127" s="35" t="s">
        <v>213</v>
      </c>
      <c r="C127" s="36">
        <v>12329</v>
      </c>
      <c r="D127" s="11" t="str">
        <f t="shared" si="17"/>
        <v>N/A</v>
      </c>
      <c r="E127" s="36">
        <v>12104</v>
      </c>
      <c r="F127" s="11" t="str">
        <f t="shared" si="18"/>
        <v>N/A</v>
      </c>
      <c r="G127" s="36">
        <v>11933</v>
      </c>
      <c r="H127" s="11" t="str">
        <f t="shared" si="19"/>
        <v>N/A</v>
      </c>
      <c r="I127" s="12">
        <v>-1.82</v>
      </c>
      <c r="J127" s="12">
        <v>-1.41</v>
      </c>
      <c r="K127" s="43" t="s">
        <v>739</v>
      </c>
      <c r="L127" s="9" t="str">
        <f t="shared" si="16"/>
        <v>Yes</v>
      </c>
    </row>
    <row r="128" spans="1:12" ht="25" x14ac:dyDescent="0.25">
      <c r="A128" s="44" t="s">
        <v>1462</v>
      </c>
      <c r="B128" s="35" t="s">
        <v>213</v>
      </c>
      <c r="C128" s="45">
        <v>2505.1066590999999</v>
      </c>
      <c r="D128" s="11" t="str">
        <f t="shared" si="17"/>
        <v>N/A</v>
      </c>
      <c r="E128" s="45">
        <v>2480.9495207999998</v>
      </c>
      <c r="F128" s="11" t="str">
        <f t="shared" si="18"/>
        <v>N/A</v>
      </c>
      <c r="G128" s="45">
        <v>2387.7512780000002</v>
      </c>
      <c r="H128" s="11" t="str">
        <f t="shared" si="19"/>
        <v>N/A</v>
      </c>
      <c r="I128" s="12">
        <v>-0.96399999999999997</v>
      </c>
      <c r="J128" s="12">
        <v>-3.76</v>
      </c>
      <c r="K128" s="43" t="s">
        <v>739</v>
      </c>
      <c r="L128" s="9" t="str">
        <f t="shared" si="16"/>
        <v>Yes</v>
      </c>
    </row>
    <row r="129" spans="1:12" ht="25" x14ac:dyDescent="0.25">
      <c r="A129" s="44" t="s">
        <v>647</v>
      </c>
      <c r="B129" s="35" t="s">
        <v>213</v>
      </c>
      <c r="C129" s="45">
        <v>29883909</v>
      </c>
      <c r="D129" s="11" t="str">
        <f t="shared" si="17"/>
        <v>N/A</v>
      </c>
      <c r="E129" s="45">
        <v>30422075</v>
      </c>
      <c r="F129" s="11" t="str">
        <f t="shared" si="18"/>
        <v>N/A</v>
      </c>
      <c r="G129" s="45">
        <v>31061986</v>
      </c>
      <c r="H129" s="11" t="str">
        <f t="shared" si="19"/>
        <v>N/A</v>
      </c>
      <c r="I129" s="12">
        <v>1.8009999999999999</v>
      </c>
      <c r="J129" s="12">
        <v>2.1030000000000002</v>
      </c>
      <c r="K129" s="43" t="s">
        <v>739</v>
      </c>
      <c r="L129" s="9" t="str">
        <f t="shared" si="16"/>
        <v>Yes</v>
      </c>
    </row>
    <row r="130" spans="1:12" x14ac:dyDescent="0.25">
      <c r="A130" s="44" t="s">
        <v>648</v>
      </c>
      <c r="B130" s="35" t="s">
        <v>213</v>
      </c>
      <c r="C130" s="36">
        <v>2673</v>
      </c>
      <c r="D130" s="11" t="str">
        <f t="shared" si="17"/>
        <v>N/A</v>
      </c>
      <c r="E130" s="36">
        <v>2699</v>
      </c>
      <c r="F130" s="11" t="str">
        <f t="shared" si="18"/>
        <v>N/A</v>
      </c>
      <c r="G130" s="36">
        <v>2665</v>
      </c>
      <c r="H130" s="11" t="str">
        <f t="shared" si="19"/>
        <v>N/A</v>
      </c>
      <c r="I130" s="12">
        <v>0.97270000000000001</v>
      </c>
      <c r="J130" s="12">
        <v>-1.26</v>
      </c>
      <c r="K130" s="43" t="s">
        <v>739</v>
      </c>
      <c r="L130" s="9" t="str">
        <f t="shared" si="16"/>
        <v>Yes</v>
      </c>
    </row>
    <row r="131" spans="1:12" ht="25" x14ac:dyDescent="0.25">
      <c r="A131" s="44" t="s">
        <v>1463</v>
      </c>
      <c r="B131" s="35" t="s">
        <v>213</v>
      </c>
      <c r="C131" s="45">
        <v>11179.91358</v>
      </c>
      <c r="D131" s="11" t="str">
        <f t="shared" si="17"/>
        <v>N/A</v>
      </c>
      <c r="E131" s="45">
        <v>11271.609855999999</v>
      </c>
      <c r="F131" s="11" t="str">
        <f t="shared" si="18"/>
        <v>N/A</v>
      </c>
      <c r="G131" s="45">
        <v>11655.529456</v>
      </c>
      <c r="H131" s="11" t="str">
        <f t="shared" si="19"/>
        <v>N/A</v>
      </c>
      <c r="I131" s="12">
        <v>0.82020000000000004</v>
      </c>
      <c r="J131" s="12">
        <v>3.4060000000000001</v>
      </c>
      <c r="K131" s="43" t="s">
        <v>739</v>
      </c>
      <c r="L131" s="9" t="str">
        <f t="shared" si="16"/>
        <v>Yes</v>
      </c>
    </row>
    <row r="132" spans="1:12" x14ac:dyDescent="0.25">
      <c r="A132" s="44" t="s">
        <v>1464</v>
      </c>
      <c r="B132" s="35" t="s">
        <v>213</v>
      </c>
      <c r="C132" s="45">
        <v>352.86783580000002</v>
      </c>
      <c r="D132" s="11" t="str">
        <f t="shared" ref="D132:D143" si="20">IF($B132="N/A","N/A",IF(C132&gt;10,"No",IF(C132&lt;-10,"No","Yes")))</f>
        <v>N/A</v>
      </c>
      <c r="E132" s="45">
        <v>478.86093141999999</v>
      </c>
      <c r="F132" s="11" t="str">
        <f t="shared" ref="F132:F143" si="21">IF($B132="N/A","N/A",IF(E132&gt;10,"No",IF(E132&lt;-10,"No","Yes")))</f>
        <v>N/A</v>
      </c>
      <c r="G132" s="45">
        <v>472.05621436000001</v>
      </c>
      <c r="H132" s="11" t="str">
        <f t="shared" ref="H132:H143" si="22">IF($B132="N/A","N/A",IF(G132&gt;10,"No",IF(G132&lt;-10,"No","Yes")))</f>
        <v>N/A</v>
      </c>
      <c r="I132" s="12">
        <v>35.71</v>
      </c>
      <c r="J132" s="12">
        <v>-1.42</v>
      </c>
      <c r="K132" s="43" t="s">
        <v>739</v>
      </c>
      <c r="L132" s="9" t="str">
        <f t="shared" ref="L132:L143" si="23">IF(J132="Div by 0", "N/A", IF(K132="N/A","N/A", IF(J132&gt;VALUE(MID(K132,1,2)), "No", IF(J132&lt;-1*VALUE(MID(K132,1,2)), "No", "Yes"))))</f>
        <v>Yes</v>
      </c>
    </row>
    <row r="133" spans="1:12" x14ac:dyDescent="0.25">
      <c r="A133" s="44" t="s">
        <v>1465</v>
      </c>
      <c r="B133" s="35" t="s">
        <v>213</v>
      </c>
      <c r="C133" s="45">
        <v>323.12085755999999</v>
      </c>
      <c r="D133" s="11" t="str">
        <f t="shared" si="20"/>
        <v>N/A</v>
      </c>
      <c r="E133" s="45">
        <v>373.70567349999999</v>
      </c>
      <c r="F133" s="11" t="str">
        <f t="shared" si="21"/>
        <v>N/A</v>
      </c>
      <c r="G133" s="45">
        <v>373.53908209000002</v>
      </c>
      <c r="H133" s="11" t="str">
        <f t="shared" si="22"/>
        <v>N/A</v>
      </c>
      <c r="I133" s="12">
        <v>15.66</v>
      </c>
      <c r="J133" s="12">
        <v>-4.4999999999999998E-2</v>
      </c>
      <c r="K133" s="43" t="s">
        <v>739</v>
      </c>
      <c r="L133" s="9" t="str">
        <f t="shared" si="23"/>
        <v>Yes</v>
      </c>
    </row>
    <row r="134" spans="1:12" x14ac:dyDescent="0.25">
      <c r="A134" s="44" t="s">
        <v>1466</v>
      </c>
      <c r="B134" s="35" t="s">
        <v>213</v>
      </c>
      <c r="C134" s="45">
        <v>365.17973013</v>
      </c>
      <c r="D134" s="11" t="str">
        <f t="shared" si="20"/>
        <v>N/A</v>
      </c>
      <c r="E134" s="45">
        <v>525.06594422000001</v>
      </c>
      <c r="F134" s="11" t="str">
        <f t="shared" si="21"/>
        <v>N/A</v>
      </c>
      <c r="G134" s="45">
        <v>515.46561498000005</v>
      </c>
      <c r="H134" s="11" t="str">
        <f t="shared" si="22"/>
        <v>N/A</v>
      </c>
      <c r="I134" s="12">
        <v>43.78</v>
      </c>
      <c r="J134" s="12">
        <v>-1.83</v>
      </c>
      <c r="K134" s="43" t="s">
        <v>739</v>
      </c>
      <c r="L134" s="9" t="str">
        <f t="shared" si="23"/>
        <v>Yes</v>
      </c>
    </row>
    <row r="135" spans="1:12" x14ac:dyDescent="0.25">
      <c r="A135" s="44" t="s">
        <v>1467</v>
      </c>
      <c r="B135" s="35" t="s">
        <v>213</v>
      </c>
      <c r="C135" s="45">
        <v>8593.5639410999993</v>
      </c>
      <c r="D135" s="11" t="str">
        <f t="shared" si="20"/>
        <v>N/A</v>
      </c>
      <c r="E135" s="45">
        <v>9183.6917632000004</v>
      </c>
      <c r="F135" s="11" t="str">
        <f t="shared" si="21"/>
        <v>N/A</v>
      </c>
      <c r="G135" s="45">
        <v>9045.7521133999999</v>
      </c>
      <c r="H135" s="11" t="str">
        <f t="shared" si="22"/>
        <v>N/A</v>
      </c>
      <c r="I135" s="12">
        <v>6.867</v>
      </c>
      <c r="J135" s="12">
        <v>-1.5</v>
      </c>
      <c r="K135" s="43" t="s">
        <v>739</v>
      </c>
      <c r="L135" s="9" t="str">
        <f t="shared" si="23"/>
        <v>Yes</v>
      </c>
    </row>
    <row r="136" spans="1:12" x14ac:dyDescent="0.25">
      <c r="A136" s="44" t="s">
        <v>1468</v>
      </c>
      <c r="B136" s="35" t="s">
        <v>213</v>
      </c>
      <c r="C136" s="45">
        <v>19225.988649999999</v>
      </c>
      <c r="D136" s="11" t="str">
        <f t="shared" si="20"/>
        <v>N/A</v>
      </c>
      <c r="E136" s="45">
        <v>21808.962953999999</v>
      </c>
      <c r="F136" s="11" t="str">
        <f t="shared" si="21"/>
        <v>N/A</v>
      </c>
      <c r="G136" s="45">
        <v>22725.690941000001</v>
      </c>
      <c r="H136" s="11" t="str">
        <f t="shared" si="22"/>
        <v>N/A</v>
      </c>
      <c r="I136" s="12">
        <v>13.43</v>
      </c>
      <c r="J136" s="12">
        <v>4.2030000000000003</v>
      </c>
      <c r="K136" s="43" t="s">
        <v>739</v>
      </c>
      <c r="L136" s="9" t="str">
        <f t="shared" si="23"/>
        <v>Yes</v>
      </c>
    </row>
    <row r="137" spans="1:12" x14ac:dyDescent="0.25">
      <c r="A137" s="44" t="s">
        <v>1469</v>
      </c>
      <c r="B137" s="35" t="s">
        <v>213</v>
      </c>
      <c r="C137" s="45">
        <v>3722.1869016999999</v>
      </c>
      <c r="D137" s="11" t="str">
        <f t="shared" si="20"/>
        <v>N/A</v>
      </c>
      <c r="E137" s="45">
        <v>3247.9620461</v>
      </c>
      <c r="F137" s="11" t="str">
        <f t="shared" si="21"/>
        <v>N/A</v>
      </c>
      <c r="G137" s="45">
        <v>2606.9215046999998</v>
      </c>
      <c r="H137" s="11" t="str">
        <f t="shared" si="22"/>
        <v>N/A</v>
      </c>
      <c r="I137" s="12">
        <v>-12.7</v>
      </c>
      <c r="J137" s="12">
        <v>-19.7</v>
      </c>
      <c r="K137" s="43" t="s">
        <v>739</v>
      </c>
      <c r="L137" s="9" t="str">
        <f t="shared" si="23"/>
        <v>Yes</v>
      </c>
    </row>
    <row r="138" spans="1:12" x14ac:dyDescent="0.25">
      <c r="A138" s="44" t="s">
        <v>1470</v>
      </c>
      <c r="B138" s="35" t="s">
        <v>213</v>
      </c>
      <c r="C138" s="45">
        <v>176.81712768</v>
      </c>
      <c r="D138" s="11" t="str">
        <f t="shared" si="20"/>
        <v>N/A</v>
      </c>
      <c r="E138" s="45">
        <v>147.44618890999999</v>
      </c>
      <c r="F138" s="11" t="str">
        <f t="shared" si="21"/>
        <v>N/A</v>
      </c>
      <c r="G138" s="45">
        <v>130.08727743</v>
      </c>
      <c r="H138" s="11" t="str">
        <f t="shared" si="22"/>
        <v>N/A</v>
      </c>
      <c r="I138" s="12">
        <v>-16.600000000000001</v>
      </c>
      <c r="J138" s="12">
        <v>-11.8</v>
      </c>
      <c r="K138" s="43" t="s">
        <v>739</v>
      </c>
      <c r="L138" s="9" t="str">
        <f t="shared" si="23"/>
        <v>Yes</v>
      </c>
    </row>
    <row r="139" spans="1:12" x14ac:dyDescent="0.25">
      <c r="A139" s="44" t="s">
        <v>1471</v>
      </c>
      <c r="B139" s="35" t="s">
        <v>213</v>
      </c>
      <c r="C139" s="45">
        <v>41.889721852000001</v>
      </c>
      <c r="D139" s="11" t="str">
        <f t="shared" si="20"/>
        <v>N/A</v>
      </c>
      <c r="E139" s="45">
        <v>50.618526754000001</v>
      </c>
      <c r="F139" s="11" t="str">
        <f t="shared" si="21"/>
        <v>N/A</v>
      </c>
      <c r="G139" s="45">
        <v>47.264907882000003</v>
      </c>
      <c r="H139" s="11" t="str">
        <f t="shared" si="22"/>
        <v>N/A</v>
      </c>
      <c r="I139" s="12">
        <v>20.84</v>
      </c>
      <c r="J139" s="12">
        <v>-6.63</v>
      </c>
      <c r="K139" s="43" t="s">
        <v>739</v>
      </c>
      <c r="L139" s="9" t="str">
        <f t="shared" si="23"/>
        <v>Yes</v>
      </c>
    </row>
    <row r="140" spans="1:12" x14ac:dyDescent="0.25">
      <c r="A140" s="44" t="s">
        <v>1472</v>
      </c>
      <c r="B140" s="35" t="s">
        <v>213</v>
      </c>
      <c r="C140" s="45">
        <v>229.16773941</v>
      </c>
      <c r="D140" s="11" t="str">
        <f t="shared" si="20"/>
        <v>N/A</v>
      </c>
      <c r="E140" s="45">
        <v>182.69179806</v>
      </c>
      <c r="F140" s="11" t="str">
        <f t="shared" si="21"/>
        <v>N/A</v>
      </c>
      <c r="G140" s="45">
        <v>162.01724884999999</v>
      </c>
      <c r="H140" s="11" t="str">
        <f t="shared" si="22"/>
        <v>N/A</v>
      </c>
      <c r="I140" s="12">
        <v>-20.3</v>
      </c>
      <c r="J140" s="12">
        <v>-11.3</v>
      </c>
      <c r="K140" s="43" t="s">
        <v>739</v>
      </c>
      <c r="L140" s="9" t="str">
        <f t="shared" si="23"/>
        <v>Yes</v>
      </c>
    </row>
    <row r="141" spans="1:12" x14ac:dyDescent="0.25">
      <c r="A141" s="44" t="s">
        <v>1473</v>
      </c>
      <c r="B141" s="35" t="s">
        <v>213</v>
      </c>
      <c r="C141" s="45">
        <v>3691.6856274000002</v>
      </c>
      <c r="D141" s="11" t="str">
        <f t="shared" si="20"/>
        <v>N/A</v>
      </c>
      <c r="E141" s="45">
        <v>3833.2875411</v>
      </c>
      <c r="F141" s="11" t="str">
        <f t="shared" si="21"/>
        <v>N/A</v>
      </c>
      <c r="G141" s="45">
        <v>3814.3487949</v>
      </c>
      <c r="H141" s="11" t="str">
        <f t="shared" si="22"/>
        <v>N/A</v>
      </c>
      <c r="I141" s="12">
        <v>3.8359999999999999</v>
      </c>
      <c r="J141" s="12">
        <v>-0.49399999999999999</v>
      </c>
      <c r="K141" s="43" t="s">
        <v>739</v>
      </c>
      <c r="L141" s="9" t="str">
        <f t="shared" si="23"/>
        <v>Yes</v>
      </c>
    </row>
    <row r="142" spans="1:12" x14ac:dyDescent="0.25">
      <c r="A142" s="44" t="s">
        <v>1474</v>
      </c>
      <c r="B142" s="35" t="s">
        <v>213</v>
      </c>
      <c r="C142" s="45">
        <v>2552.6301758999998</v>
      </c>
      <c r="D142" s="11" t="str">
        <f t="shared" si="20"/>
        <v>N/A</v>
      </c>
      <c r="E142" s="45">
        <v>2786.7775784999999</v>
      </c>
      <c r="F142" s="11" t="str">
        <f t="shared" si="21"/>
        <v>N/A</v>
      </c>
      <c r="G142" s="45">
        <v>2906.3068425000001</v>
      </c>
      <c r="H142" s="11" t="str">
        <f t="shared" si="22"/>
        <v>N/A</v>
      </c>
      <c r="I142" s="12">
        <v>9.173</v>
      </c>
      <c r="J142" s="12">
        <v>4.2889999999999997</v>
      </c>
      <c r="K142" s="43" t="s">
        <v>739</v>
      </c>
      <c r="L142" s="9" t="str">
        <f t="shared" si="23"/>
        <v>Yes</v>
      </c>
    </row>
    <row r="143" spans="1:12" x14ac:dyDescent="0.25">
      <c r="A143" s="44" t="s">
        <v>1475</v>
      </c>
      <c r="B143" s="35" t="s">
        <v>213</v>
      </c>
      <c r="C143" s="45">
        <v>4242.8566830999998</v>
      </c>
      <c r="D143" s="11" t="str">
        <f t="shared" si="20"/>
        <v>N/A</v>
      </c>
      <c r="E143" s="45">
        <v>4356.3372195000002</v>
      </c>
      <c r="F143" s="11" t="str">
        <f t="shared" si="21"/>
        <v>N/A</v>
      </c>
      <c r="G143" s="45">
        <v>4269.7373320999995</v>
      </c>
      <c r="H143" s="11" t="str">
        <f t="shared" si="22"/>
        <v>N/A</v>
      </c>
      <c r="I143" s="12">
        <v>2.6749999999999998</v>
      </c>
      <c r="J143" s="12">
        <v>-1.99</v>
      </c>
      <c r="K143" s="43" t="s">
        <v>739</v>
      </c>
      <c r="L143" s="9" t="str">
        <f t="shared" si="23"/>
        <v>Yes</v>
      </c>
    </row>
    <row r="144" spans="1:12" x14ac:dyDescent="0.25">
      <c r="A144" s="44" t="s">
        <v>89</v>
      </c>
      <c r="B144" s="35" t="s">
        <v>213</v>
      </c>
      <c r="C144" s="8">
        <v>21.769196725</v>
      </c>
      <c r="D144" s="11" t="str">
        <f t="shared" ref="D144:D161" si="24">IF($B144="N/A","N/A",IF(C144&gt;10,"No",IF(C144&lt;-10,"No","Yes")))</f>
        <v>N/A</v>
      </c>
      <c r="E144" s="8">
        <v>22.766408066</v>
      </c>
      <c r="F144" s="11" t="str">
        <f t="shared" ref="F144:F161" si="25">IF($B144="N/A","N/A",IF(E144&gt;10,"No",IF(E144&lt;-10,"No","Yes")))</f>
        <v>N/A</v>
      </c>
      <c r="G144" s="8">
        <v>22.141766070999999</v>
      </c>
      <c r="H144" s="11" t="str">
        <f t="shared" ref="H144:H161" si="26">IF($B144="N/A","N/A",IF(G144&gt;10,"No",IF(G144&lt;-10,"No","Yes")))</f>
        <v>N/A</v>
      </c>
      <c r="I144" s="12">
        <v>4.5810000000000004</v>
      </c>
      <c r="J144" s="12">
        <v>-2.74</v>
      </c>
      <c r="K144" s="43" t="s">
        <v>739</v>
      </c>
      <c r="L144" s="9" t="str">
        <f t="shared" ref="L144:L161" si="27">IF(J144="Div by 0", "N/A", IF(K144="N/A","N/A", IF(J144&gt;VALUE(MID(K144,1,2)), "No", IF(J144&lt;-1*VALUE(MID(K144,1,2)), "No", "Yes"))))</f>
        <v>Yes</v>
      </c>
    </row>
    <row r="145" spans="1:12" x14ac:dyDescent="0.25">
      <c r="A145" s="44" t="s">
        <v>477</v>
      </c>
      <c r="B145" s="35" t="s">
        <v>213</v>
      </c>
      <c r="C145" s="8">
        <v>22.570587823</v>
      </c>
      <c r="D145" s="11" t="str">
        <f t="shared" si="24"/>
        <v>N/A</v>
      </c>
      <c r="E145" s="8">
        <v>23.303686702</v>
      </c>
      <c r="F145" s="11" t="str">
        <f t="shared" si="25"/>
        <v>N/A</v>
      </c>
      <c r="G145" s="8">
        <v>22.886006032000001</v>
      </c>
      <c r="H145" s="11" t="str">
        <f t="shared" si="26"/>
        <v>N/A</v>
      </c>
      <c r="I145" s="12">
        <v>3.2480000000000002</v>
      </c>
      <c r="J145" s="12">
        <v>-1.79</v>
      </c>
      <c r="K145" s="43" t="s">
        <v>739</v>
      </c>
      <c r="L145" s="9" t="str">
        <f t="shared" si="27"/>
        <v>Yes</v>
      </c>
    </row>
    <row r="146" spans="1:12" x14ac:dyDescent="0.25">
      <c r="A146" s="44" t="s">
        <v>478</v>
      </c>
      <c r="B146" s="35" t="s">
        <v>213</v>
      </c>
      <c r="C146" s="8">
        <v>21.418303002999998</v>
      </c>
      <c r="D146" s="11" t="str">
        <f t="shared" si="24"/>
        <v>N/A</v>
      </c>
      <c r="E146" s="8">
        <v>22.460753599</v>
      </c>
      <c r="F146" s="11" t="str">
        <f t="shared" si="25"/>
        <v>N/A</v>
      </c>
      <c r="G146" s="8">
        <v>21.719684492999999</v>
      </c>
      <c r="H146" s="11" t="str">
        <f t="shared" si="26"/>
        <v>N/A</v>
      </c>
      <c r="I146" s="12">
        <v>4.867</v>
      </c>
      <c r="J146" s="12">
        <v>-3.3</v>
      </c>
      <c r="K146" s="43" t="s">
        <v>739</v>
      </c>
      <c r="L146" s="9" t="str">
        <f t="shared" si="27"/>
        <v>Yes</v>
      </c>
    </row>
    <row r="147" spans="1:12" x14ac:dyDescent="0.25">
      <c r="A147" s="44" t="s">
        <v>1476</v>
      </c>
      <c r="B147" s="35" t="s">
        <v>213</v>
      </c>
      <c r="C147" s="8">
        <v>22.895552113000001</v>
      </c>
      <c r="D147" s="11" t="str">
        <f t="shared" si="24"/>
        <v>N/A</v>
      </c>
      <c r="E147" s="8">
        <v>23.000069062000001</v>
      </c>
      <c r="F147" s="11" t="str">
        <f t="shared" si="25"/>
        <v>N/A</v>
      </c>
      <c r="G147" s="8">
        <v>22.639661385</v>
      </c>
      <c r="H147" s="11" t="str">
        <f t="shared" si="26"/>
        <v>N/A</v>
      </c>
      <c r="I147" s="12">
        <v>0.45650000000000002</v>
      </c>
      <c r="J147" s="12">
        <v>-1.57</v>
      </c>
      <c r="K147" s="43" t="s">
        <v>739</v>
      </c>
      <c r="L147" s="9" t="str">
        <f t="shared" si="27"/>
        <v>Yes</v>
      </c>
    </row>
    <row r="148" spans="1:12" x14ac:dyDescent="0.25">
      <c r="A148" s="44" t="s">
        <v>1477</v>
      </c>
      <c r="B148" s="35" t="s">
        <v>213</v>
      </c>
      <c r="C148" s="8">
        <v>53.107265466000001</v>
      </c>
      <c r="D148" s="11" t="str">
        <f t="shared" si="24"/>
        <v>N/A</v>
      </c>
      <c r="E148" s="8">
        <v>55.601778797999998</v>
      </c>
      <c r="F148" s="11" t="str">
        <f t="shared" si="25"/>
        <v>N/A</v>
      </c>
      <c r="G148" s="8">
        <v>56.477342927000002</v>
      </c>
      <c r="H148" s="11" t="str">
        <f t="shared" si="26"/>
        <v>N/A</v>
      </c>
      <c r="I148" s="12">
        <v>4.6970000000000001</v>
      </c>
      <c r="J148" s="12">
        <v>1.575</v>
      </c>
      <c r="K148" s="43" t="s">
        <v>739</v>
      </c>
      <c r="L148" s="9" t="str">
        <f t="shared" si="27"/>
        <v>Yes</v>
      </c>
    </row>
    <row r="149" spans="1:12" x14ac:dyDescent="0.25">
      <c r="A149" s="44" t="s">
        <v>1478</v>
      </c>
      <c r="B149" s="35" t="s">
        <v>213</v>
      </c>
      <c r="C149" s="8">
        <v>9.0371483648000002</v>
      </c>
      <c r="D149" s="11" t="str">
        <f t="shared" si="24"/>
        <v>N/A</v>
      </c>
      <c r="E149" s="8">
        <v>7.6643897762000002</v>
      </c>
      <c r="F149" s="11" t="str">
        <f t="shared" si="25"/>
        <v>N/A</v>
      </c>
      <c r="G149" s="8">
        <v>6.7140504463999999</v>
      </c>
      <c r="H149" s="11" t="str">
        <f t="shared" si="26"/>
        <v>N/A</v>
      </c>
      <c r="I149" s="12">
        <v>-15.2</v>
      </c>
      <c r="J149" s="12">
        <v>-12.4</v>
      </c>
      <c r="K149" s="43" t="s">
        <v>739</v>
      </c>
      <c r="L149" s="9" t="str">
        <f t="shared" si="27"/>
        <v>Yes</v>
      </c>
    </row>
    <row r="150" spans="1:12" x14ac:dyDescent="0.25">
      <c r="A150" s="44" t="s">
        <v>90</v>
      </c>
      <c r="B150" s="35" t="s">
        <v>213</v>
      </c>
      <c r="C150" s="8">
        <v>48.111307811000003</v>
      </c>
      <c r="D150" s="11" t="str">
        <f t="shared" si="24"/>
        <v>N/A</v>
      </c>
      <c r="E150" s="8">
        <v>47.290453278999998</v>
      </c>
      <c r="F150" s="11" t="str">
        <f t="shared" si="25"/>
        <v>N/A</v>
      </c>
      <c r="G150" s="8">
        <v>44.845559170000001</v>
      </c>
      <c r="H150" s="11" t="str">
        <f t="shared" si="26"/>
        <v>N/A</v>
      </c>
      <c r="I150" s="12">
        <v>-1.71</v>
      </c>
      <c r="J150" s="12">
        <v>-5.17</v>
      </c>
      <c r="K150" s="43" t="s">
        <v>739</v>
      </c>
      <c r="L150" s="9" t="str">
        <f t="shared" si="27"/>
        <v>Yes</v>
      </c>
    </row>
    <row r="151" spans="1:12" x14ac:dyDescent="0.25">
      <c r="A151" s="44" t="s">
        <v>479</v>
      </c>
      <c r="B151" s="35" t="s">
        <v>213</v>
      </c>
      <c r="C151" s="8">
        <v>42.787080502000002</v>
      </c>
      <c r="D151" s="11" t="str">
        <f t="shared" si="24"/>
        <v>N/A</v>
      </c>
      <c r="E151" s="8">
        <v>42.415005020999999</v>
      </c>
      <c r="F151" s="11" t="str">
        <f t="shared" si="25"/>
        <v>N/A</v>
      </c>
      <c r="G151" s="8">
        <v>40.357571133</v>
      </c>
      <c r="H151" s="11" t="str">
        <f t="shared" si="26"/>
        <v>N/A</v>
      </c>
      <c r="I151" s="12">
        <v>-0.87</v>
      </c>
      <c r="J151" s="12">
        <v>-4.8499999999999996</v>
      </c>
      <c r="K151" s="43" t="s">
        <v>739</v>
      </c>
      <c r="L151" s="9" t="str">
        <f t="shared" si="27"/>
        <v>Yes</v>
      </c>
    </row>
    <row r="152" spans="1:12" x14ac:dyDescent="0.25">
      <c r="A152" s="44" t="s">
        <v>480</v>
      </c>
      <c r="B152" s="35" t="s">
        <v>213</v>
      </c>
      <c r="C152" s="8">
        <v>50.359394909999999</v>
      </c>
      <c r="D152" s="11" t="str">
        <f t="shared" si="24"/>
        <v>N/A</v>
      </c>
      <c r="E152" s="8">
        <v>49.386266755999998</v>
      </c>
      <c r="F152" s="11" t="str">
        <f t="shared" si="25"/>
        <v>N/A</v>
      </c>
      <c r="G152" s="8">
        <v>46.788593222000003</v>
      </c>
      <c r="H152" s="11" t="str">
        <f t="shared" si="26"/>
        <v>N/A</v>
      </c>
      <c r="I152" s="12">
        <v>-1.93</v>
      </c>
      <c r="J152" s="12">
        <v>-5.26</v>
      </c>
      <c r="K152" s="43" t="s">
        <v>739</v>
      </c>
      <c r="L152" s="9" t="str">
        <f t="shared" si="27"/>
        <v>Yes</v>
      </c>
    </row>
    <row r="153" spans="1:12" x14ac:dyDescent="0.25">
      <c r="A153" s="44" t="s">
        <v>117</v>
      </c>
      <c r="B153" s="35" t="s">
        <v>213</v>
      </c>
      <c r="C153" s="8">
        <v>88.194290772000002</v>
      </c>
      <c r="D153" s="11" t="str">
        <f t="shared" si="24"/>
        <v>N/A</v>
      </c>
      <c r="E153" s="8">
        <v>89.051313336000007</v>
      </c>
      <c r="F153" s="11" t="str">
        <f t="shared" si="25"/>
        <v>N/A</v>
      </c>
      <c r="G153" s="8">
        <v>88.181107963000002</v>
      </c>
      <c r="H153" s="11" t="str">
        <f t="shared" si="26"/>
        <v>N/A</v>
      </c>
      <c r="I153" s="12">
        <v>0.97170000000000001</v>
      </c>
      <c r="J153" s="12">
        <v>-0.97699999999999998</v>
      </c>
      <c r="K153" s="43" t="s">
        <v>739</v>
      </c>
      <c r="L153" s="9" t="str">
        <f t="shared" si="27"/>
        <v>Yes</v>
      </c>
    </row>
    <row r="154" spans="1:12" x14ac:dyDescent="0.25">
      <c r="A154" s="44" t="s">
        <v>481</v>
      </c>
      <c r="B154" s="35" t="s">
        <v>213</v>
      </c>
      <c r="C154" s="8">
        <v>86.376374974000001</v>
      </c>
      <c r="D154" s="11" t="str">
        <f t="shared" si="24"/>
        <v>N/A</v>
      </c>
      <c r="E154" s="8">
        <v>87.243580547999997</v>
      </c>
      <c r="F154" s="11" t="str">
        <f t="shared" si="25"/>
        <v>N/A</v>
      </c>
      <c r="G154" s="8">
        <v>85.831607253000001</v>
      </c>
      <c r="H154" s="11" t="str">
        <f t="shared" si="26"/>
        <v>N/A</v>
      </c>
      <c r="I154" s="12">
        <v>1.004</v>
      </c>
      <c r="J154" s="12">
        <v>-1.62</v>
      </c>
      <c r="K154" s="43" t="s">
        <v>739</v>
      </c>
      <c r="L154" s="9" t="str">
        <f t="shared" si="27"/>
        <v>Yes</v>
      </c>
    </row>
    <row r="155" spans="1:12" x14ac:dyDescent="0.25">
      <c r="A155" s="44" t="s">
        <v>482</v>
      </c>
      <c r="B155" s="35" t="s">
        <v>213</v>
      </c>
      <c r="C155" s="8">
        <v>89.061325839999995</v>
      </c>
      <c r="D155" s="11" t="str">
        <f t="shared" si="24"/>
        <v>N/A</v>
      </c>
      <c r="E155" s="8">
        <v>89.954290997000001</v>
      </c>
      <c r="F155" s="11" t="str">
        <f t="shared" si="25"/>
        <v>N/A</v>
      </c>
      <c r="G155" s="8">
        <v>89.323047586000001</v>
      </c>
      <c r="H155" s="11" t="str">
        <f t="shared" si="26"/>
        <v>N/A</v>
      </c>
      <c r="I155" s="12">
        <v>1.0029999999999999</v>
      </c>
      <c r="J155" s="12">
        <v>-0.70199999999999996</v>
      </c>
      <c r="K155" s="43" t="s">
        <v>739</v>
      </c>
      <c r="L155" s="9" t="str">
        <f t="shared" si="27"/>
        <v>Yes</v>
      </c>
    </row>
    <row r="156" spans="1:12" x14ac:dyDescent="0.25">
      <c r="A156" s="44" t="s">
        <v>1479</v>
      </c>
      <c r="B156" s="35" t="s">
        <v>213</v>
      </c>
      <c r="C156" s="36">
        <v>0.22292249049999999</v>
      </c>
      <c r="D156" s="11" t="str">
        <f t="shared" si="24"/>
        <v>N/A</v>
      </c>
      <c r="E156" s="36">
        <v>0.7440214369</v>
      </c>
      <c r="F156" s="11" t="str">
        <f t="shared" si="25"/>
        <v>N/A</v>
      </c>
      <c r="G156" s="36">
        <v>0.74032334509999997</v>
      </c>
      <c r="H156" s="11" t="str">
        <f t="shared" si="26"/>
        <v>N/A</v>
      </c>
      <c r="I156" s="12">
        <v>233.8</v>
      </c>
      <c r="J156" s="12">
        <v>-0.497</v>
      </c>
      <c r="K156" s="43" t="s">
        <v>739</v>
      </c>
      <c r="L156" s="9" t="str">
        <f t="shared" si="27"/>
        <v>Yes</v>
      </c>
    </row>
    <row r="157" spans="1:12" x14ac:dyDescent="0.25">
      <c r="A157" s="44" t="s">
        <v>1480</v>
      </c>
      <c r="B157" s="35" t="s">
        <v>213</v>
      </c>
      <c r="C157" s="36">
        <v>0.1237001397</v>
      </c>
      <c r="D157" s="11" t="str">
        <f t="shared" si="24"/>
        <v>N/A</v>
      </c>
      <c r="E157" s="36">
        <v>0.28162511540000001</v>
      </c>
      <c r="F157" s="11" t="str">
        <f t="shared" si="25"/>
        <v>N/A</v>
      </c>
      <c r="G157" s="36">
        <v>0.29009209270000003</v>
      </c>
      <c r="H157" s="11" t="str">
        <f t="shared" si="26"/>
        <v>N/A</v>
      </c>
      <c r="I157" s="12">
        <v>127.7</v>
      </c>
      <c r="J157" s="12">
        <v>3.0059999999999998</v>
      </c>
      <c r="K157" s="43" t="s">
        <v>739</v>
      </c>
      <c r="L157" s="9" t="str">
        <f t="shared" si="27"/>
        <v>Yes</v>
      </c>
    </row>
    <row r="158" spans="1:12" x14ac:dyDescent="0.25">
      <c r="A158" s="44" t="s">
        <v>1481</v>
      </c>
      <c r="B158" s="35" t="s">
        <v>213</v>
      </c>
      <c r="C158" s="36">
        <v>0.2606971246</v>
      </c>
      <c r="D158" s="11" t="str">
        <f t="shared" si="24"/>
        <v>N/A</v>
      </c>
      <c r="E158" s="36">
        <v>0.95632621949999996</v>
      </c>
      <c r="F158" s="11" t="str">
        <f t="shared" si="25"/>
        <v>N/A</v>
      </c>
      <c r="G158" s="36">
        <v>0.95602202889999999</v>
      </c>
      <c r="H158" s="11" t="str">
        <f t="shared" si="26"/>
        <v>N/A</v>
      </c>
      <c r="I158" s="12">
        <v>266.8</v>
      </c>
      <c r="J158" s="12">
        <v>-3.2000000000000001E-2</v>
      </c>
      <c r="K158" s="43" t="s">
        <v>739</v>
      </c>
      <c r="L158" s="9" t="str">
        <f t="shared" si="27"/>
        <v>Yes</v>
      </c>
    </row>
    <row r="159" spans="1:12" x14ac:dyDescent="0.25">
      <c r="A159" s="44" t="s">
        <v>1482</v>
      </c>
      <c r="B159" s="35" t="s">
        <v>213</v>
      </c>
      <c r="C159" s="36">
        <v>242.80259025000001</v>
      </c>
      <c r="D159" s="11" t="str">
        <f t="shared" si="24"/>
        <v>N/A</v>
      </c>
      <c r="E159" s="36">
        <v>243.79256330999999</v>
      </c>
      <c r="F159" s="11" t="str">
        <f t="shared" si="25"/>
        <v>N/A</v>
      </c>
      <c r="G159" s="36">
        <v>245.57174495000001</v>
      </c>
      <c r="H159" s="11" t="str">
        <f t="shared" si="26"/>
        <v>N/A</v>
      </c>
      <c r="I159" s="12">
        <v>0.40770000000000001</v>
      </c>
      <c r="J159" s="12">
        <v>0.7298</v>
      </c>
      <c r="K159" s="43" t="s">
        <v>739</v>
      </c>
      <c r="L159" s="9" t="str">
        <f t="shared" si="27"/>
        <v>Yes</v>
      </c>
    </row>
    <row r="160" spans="1:12" x14ac:dyDescent="0.25">
      <c r="A160" s="44" t="s">
        <v>1483</v>
      </c>
      <c r="B160" s="35" t="s">
        <v>213</v>
      </c>
      <c r="C160" s="36">
        <v>244.77532982</v>
      </c>
      <c r="D160" s="11" t="str">
        <f t="shared" si="24"/>
        <v>N/A</v>
      </c>
      <c r="E160" s="36">
        <v>247.76044891999999</v>
      </c>
      <c r="F160" s="11" t="str">
        <f t="shared" si="25"/>
        <v>N/A</v>
      </c>
      <c r="G160" s="36">
        <v>251.93244113</v>
      </c>
      <c r="H160" s="11" t="str">
        <f t="shared" si="26"/>
        <v>N/A</v>
      </c>
      <c r="I160" s="12">
        <v>1.22</v>
      </c>
      <c r="J160" s="12">
        <v>1.6839999999999999</v>
      </c>
      <c r="K160" s="43" t="s">
        <v>739</v>
      </c>
      <c r="L160" s="9" t="str">
        <f t="shared" si="27"/>
        <v>Yes</v>
      </c>
    </row>
    <row r="161" spans="1:12" x14ac:dyDescent="0.25">
      <c r="A161" s="44" t="s">
        <v>1484</v>
      </c>
      <c r="B161" s="35" t="s">
        <v>213</v>
      </c>
      <c r="C161" s="36">
        <v>237.43239335000001</v>
      </c>
      <c r="D161" s="11" t="str">
        <f t="shared" si="24"/>
        <v>N/A</v>
      </c>
      <c r="E161" s="36">
        <v>230.07482689</v>
      </c>
      <c r="F161" s="11" t="str">
        <f t="shared" si="25"/>
        <v>N/A</v>
      </c>
      <c r="G161" s="36">
        <v>220.11025045</v>
      </c>
      <c r="H161" s="11" t="str">
        <f t="shared" si="26"/>
        <v>N/A</v>
      </c>
      <c r="I161" s="12">
        <v>-3.1</v>
      </c>
      <c r="J161" s="12">
        <v>-4.33</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48</v>
      </c>
      <c r="D165" s="11" t="str">
        <f t="shared" si="28"/>
        <v>N/A</v>
      </c>
      <c r="E165" s="36">
        <v>48</v>
      </c>
      <c r="F165" s="11" t="str">
        <f t="shared" si="29"/>
        <v>N/A</v>
      </c>
      <c r="G165" s="36">
        <v>0</v>
      </c>
      <c r="H165" s="11" t="str">
        <f t="shared" si="30"/>
        <v>N/A</v>
      </c>
      <c r="I165" s="12">
        <v>0</v>
      </c>
      <c r="J165" s="12">
        <v>-100</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0</v>
      </c>
      <c r="H166" s="11" t="str">
        <f t="shared" si="30"/>
        <v>N/A</v>
      </c>
      <c r="I166" s="12">
        <v>-100</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15</v>
      </c>
      <c r="H167" s="11" t="str">
        <f t="shared" si="30"/>
        <v>N/A</v>
      </c>
      <c r="I167" s="12">
        <v>0</v>
      </c>
      <c r="J167" s="12">
        <v>200</v>
      </c>
      <c r="K167" s="14" t="s">
        <v>213</v>
      </c>
      <c r="L167" s="9" t="str">
        <f t="shared" si="31"/>
        <v>N/A</v>
      </c>
    </row>
    <row r="168" spans="1:12" x14ac:dyDescent="0.25">
      <c r="A168" s="44" t="s">
        <v>125</v>
      </c>
      <c r="B168" s="35" t="s">
        <v>213</v>
      </c>
      <c r="C168" s="45">
        <v>250411</v>
      </c>
      <c r="D168" s="11" t="str">
        <f t="shared" si="28"/>
        <v>N/A</v>
      </c>
      <c r="E168" s="45">
        <v>363348</v>
      </c>
      <c r="F168" s="11" t="str">
        <f t="shared" si="29"/>
        <v>N/A</v>
      </c>
      <c r="G168" s="45">
        <v>262630</v>
      </c>
      <c r="H168" s="11" t="str">
        <f t="shared" si="30"/>
        <v>N/A</v>
      </c>
      <c r="I168" s="12">
        <v>45.1</v>
      </c>
      <c r="J168" s="12">
        <v>-27.7</v>
      </c>
      <c r="K168" s="14" t="s">
        <v>213</v>
      </c>
      <c r="L168" s="9" t="str">
        <f t="shared" si="31"/>
        <v>N/A</v>
      </c>
    </row>
    <row r="169" spans="1:12" x14ac:dyDescent="0.25">
      <c r="A169" s="44" t="s">
        <v>1621</v>
      </c>
      <c r="B169" s="35" t="s">
        <v>213</v>
      </c>
      <c r="C169" s="45">
        <v>83530</v>
      </c>
      <c r="D169" s="11" t="str">
        <f t="shared" si="28"/>
        <v>N/A</v>
      </c>
      <c r="E169" s="45">
        <v>90685</v>
      </c>
      <c r="F169" s="11" t="str">
        <f t="shared" si="29"/>
        <v>N/A</v>
      </c>
      <c r="G169" s="45">
        <v>48976</v>
      </c>
      <c r="H169" s="11" t="str">
        <f t="shared" si="30"/>
        <v>N/A</v>
      </c>
      <c r="I169" s="12">
        <v>8.5660000000000007</v>
      </c>
      <c r="J169" s="12">
        <v>-46</v>
      </c>
      <c r="K169" s="14" t="s">
        <v>213</v>
      </c>
      <c r="L169" s="9" t="str">
        <f t="shared" si="31"/>
        <v>N/A</v>
      </c>
    </row>
    <row r="170" spans="1:12" x14ac:dyDescent="0.25">
      <c r="A170" s="44" t="s">
        <v>1378</v>
      </c>
      <c r="B170" s="35" t="s">
        <v>213</v>
      </c>
      <c r="C170" s="45">
        <v>209380</v>
      </c>
      <c r="D170" s="11" t="str">
        <f t="shared" si="28"/>
        <v>N/A</v>
      </c>
      <c r="E170" s="45">
        <v>359128</v>
      </c>
      <c r="F170" s="11" t="str">
        <f t="shared" si="29"/>
        <v>N/A</v>
      </c>
      <c r="G170" s="45">
        <v>167009</v>
      </c>
      <c r="H170" s="11" t="str">
        <f t="shared" si="30"/>
        <v>N/A</v>
      </c>
      <c r="I170" s="12">
        <v>71.52</v>
      </c>
      <c r="J170" s="12">
        <v>-53.5</v>
      </c>
      <c r="K170" s="14" t="s">
        <v>213</v>
      </c>
      <c r="L170" s="9" t="str">
        <f t="shared" si="31"/>
        <v>N/A</v>
      </c>
    </row>
    <row r="171" spans="1:12" x14ac:dyDescent="0.25">
      <c r="A171" s="44" t="s">
        <v>1615</v>
      </c>
      <c r="B171" s="35" t="s">
        <v>213</v>
      </c>
      <c r="C171" s="45">
        <v>204683</v>
      </c>
      <c r="D171" s="11" t="str">
        <f t="shared" si="28"/>
        <v>N/A</v>
      </c>
      <c r="E171" s="45">
        <v>91088</v>
      </c>
      <c r="F171" s="11" t="str">
        <f t="shared" si="29"/>
        <v>N/A</v>
      </c>
      <c r="G171" s="45">
        <v>63740</v>
      </c>
      <c r="H171" s="11" t="str">
        <f t="shared" si="30"/>
        <v>N/A</v>
      </c>
      <c r="I171" s="12">
        <v>-55.5</v>
      </c>
      <c r="J171" s="12">
        <v>-30</v>
      </c>
      <c r="K171" s="14" t="s">
        <v>213</v>
      </c>
      <c r="L171" s="9" t="str">
        <f t="shared" si="31"/>
        <v>N/A</v>
      </c>
    </row>
    <row r="172" spans="1:12" x14ac:dyDescent="0.25">
      <c r="A172" s="44" t="s">
        <v>1616</v>
      </c>
      <c r="B172" s="35" t="s">
        <v>213</v>
      </c>
      <c r="C172" s="45">
        <v>249035</v>
      </c>
      <c r="D172" s="11" t="str">
        <f t="shared" si="28"/>
        <v>N/A</v>
      </c>
      <c r="E172" s="45">
        <v>246761</v>
      </c>
      <c r="F172" s="11" t="str">
        <f t="shared" si="29"/>
        <v>N/A</v>
      </c>
      <c r="G172" s="45">
        <v>258444</v>
      </c>
      <c r="H172" s="11" t="str">
        <f t="shared" si="30"/>
        <v>N/A</v>
      </c>
      <c r="I172" s="12">
        <v>-0.91300000000000003</v>
      </c>
      <c r="J172" s="12">
        <v>4.7350000000000003</v>
      </c>
      <c r="K172" s="14" t="s">
        <v>213</v>
      </c>
      <c r="L172" s="9" t="str">
        <f t="shared" si="31"/>
        <v>N/A</v>
      </c>
    </row>
    <row r="173" spans="1:12" ht="25" x14ac:dyDescent="0.25">
      <c r="A173" s="44" t="s">
        <v>1379</v>
      </c>
      <c r="B173" s="35" t="s">
        <v>213</v>
      </c>
      <c r="C173" s="45">
        <v>323879</v>
      </c>
      <c r="D173" s="11" t="str">
        <f t="shared" ref="D173:D187" si="32">IF($B173="N/A","N/A",IF(C173&gt;10,"No",IF(C173&lt;-10,"No","Yes")))</f>
        <v>N/A</v>
      </c>
      <c r="E173" s="45">
        <v>325529</v>
      </c>
      <c r="F173" s="11" t="str">
        <f t="shared" ref="F173:F187" si="33">IF($B173="N/A","N/A",IF(E173&gt;10,"No",IF(E173&lt;-10,"No","Yes")))</f>
        <v>N/A</v>
      </c>
      <c r="G173" s="45">
        <v>402592</v>
      </c>
      <c r="H173" s="11" t="str">
        <f t="shared" ref="H173:H187" si="34">IF($B173="N/A","N/A",IF(G173&gt;10,"No",IF(G173&lt;-10,"No","Yes")))</f>
        <v>N/A</v>
      </c>
      <c r="I173" s="12">
        <v>0.50939999999999996</v>
      </c>
      <c r="J173" s="12">
        <v>23.67</v>
      </c>
      <c r="K173" s="43" t="s">
        <v>739</v>
      </c>
      <c r="L173" s="9" t="str">
        <f t="shared" ref="L173:L187" si="35">IF(J173="Div by 0", "N/A", IF(K173="N/A","N/A", IF(J173&gt;VALUE(MID(K173,1,2)), "No", IF(J173&lt;-1*VALUE(MID(K173,1,2)), "No", "Yes"))))</f>
        <v>Yes</v>
      </c>
    </row>
    <row r="174" spans="1:12" x14ac:dyDescent="0.25">
      <c r="A174" s="44" t="s">
        <v>649</v>
      </c>
      <c r="B174" s="35" t="s">
        <v>213</v>
      </c>
      <c r="C174" s="36">
        <v>1044</v>
      </c>
      <c r="D174" s="11" t="str">
        <f t="shared" si="32"/>
        <v>N/A</v>
      </c>
      <c r="E174" s="36">
        <v>993</v>
      </c>
      <c r="F174" s="11" t="str">
        <f t="shared" si="33"/>
        <v>N/A</v>
      </c>
      <c r="G174" s="36">
        <v>1116</v>
      </c>
      <c r="H174" s="11" t="str">
        <f t="shared" si="34"/>
        <v>N/A</v>
      </c>
      <c r="I174" s="12">
        <v>-4.8899999999999997</v>
      </c>
      <c r="J174" s="12">
        <v>12.39</v>
      </c>
      <c r="K174" s="43" t="s">
        <v>739</v>
      </c>
      <c r="L174" s="9" t="str">
        <f t="shared" si="35"/>
        <v>Yes</v>
      </c>
    </row>
    <row r="175" spans="1:12" x14ac:dyDescent="0.25">
      <c r="A175" s="44" t="s">
        <v>1380</v>
      </c>
      <c r="B175" s="35" t="s">
        <v>213</v>
      </c>
      <c r="C175" s="45">
        <v>310.22892719999999</v>
      </c>
      <c r="D175" s="11" t="str">
        <f t="shared" si="32"/>
        <v>N/A</v>
      </c>
      <c r="E175" s="45">
        <v>327.82376635999998</v>
      </c>
      <c r="F175" s="11" t="str">
        <f t="shared" si="33"/>
        <v>N/A</v>
      </c>
      <c r="G175" s="45">
        <v>360.74551971</v>
      </c>
      <c r="H175" s="11" t="str">
        <f t="shared" si="34"/>
        <v>N/A</v>
      </c>
      <c r="I175" s="12">
        <v>5.6719999999999997</v>
      </c>
      <c r="J175" s="12">
        <v>10.039999999999999</v>
      </c>
      <c r="K175" s="43" t="s">
        <v>739</v>
      </c>
      <c r="L175" s="9" t="str">
        <f t="shared" si="35"/>
        <v>Yes</v>
      </c>
    </row>
    <row r="176" spans="1:12" ht="25" x14ac:dyDescent="0.25">
      <c r="A176" s="44" t="s">
        <v>1381</v>
      </c>
      <c r="B176" s="35" t="s">
        <v>213</v>
      </c>
      <c r="C176" s="45">
        <v>1729168</v>
      </c>
      <c r="D176" s="11" t="str">
        <f t="shared" si="32"/>
        <v>N/A</v>
      </c>
      <c r="E176" s="45">
        <v>1690290</v>
      </c>
      <c r="F176" s="11" t="str">
        <f t="shared" si="33"/>
        <v>N/A</v>
      </c>
      <c r="G176" s="45">
        <v>1563957</v>
      </c>
      <c r="H176" s="11" t="str">
        <f t="shared" si="34"/>
        <v>N/A</v>
      </c>
      <c r="I176" s="12">
        <v>-2.25</v>
      </c>
      <c r="J176" s="12">
        <v>-7.47</v>
      </c>
      <c r="K176" s="43" t="s">
        <v>739</v>
      </c>
      <c r="L176" s="9" t="str">
        <f t="shared" si="35"/>
        <v>Yes</v>
      </c>
    </row>
    <row r="177" spans="1:12" x14ac:dyDescent="0.25">
      <c r="A177" s="44" t="s">
        <v>516</v>
      </c>
      <c r="B177" s="35" t="s">
        <v>213</v>
      </c>
      <c r="C177" s="36">
        <v>7348</v>
      </c>
      <c r="D177" s="11" t="str">
        <f t="shared" si="32"/>
        <v>N/A</v>
      </c>
      <c r="E177" s="36">
        <v>7378</v>
      </c>
      <c r="F177" s="11" t="str">
        <f t="shared" si="33"/>
        <v>N/A</v>
      </c>
      <c r="G177" s="36">
        <v>7582</v>
      </c>
      <c r="H177" s="11" t="str">
        <f t="shared" si="34"/>
        <v>N/A</v>
      </c>
      <c r="I177" s="12">
        <v>0.4083</v>
      </c>
      <c r="J177" s="12">
        <v>2.7650000000000001</v>
      </c>
      <c r="K177" s="43" t="s">
        <v>739</v>
      </c>
      <c r="L177" s="9" t="str">
        <f t="shared" si="35"/>
        <v>Yes</v>
      </c>
    </row>
    <row r="178" spans="1:12" x14ac:dyDescent="0.25">
      <c r="A178" s="44" t="s">
        <v>1382</v>
      </c>
      <c r="B178" s="35" t="s">
        <v>213</v>
      </c>
      <c r="C178" s="45">
        <v>235.32498638999999</v>
      </c>
      <c r="D178" s="11" t="str">
        <f t="shared" si="32"/>
        <v>N/A</v>
      </c>
      <c r="E178" s="45">
        <v>229.09867173000001</v>
      </c>
      <c r="F178" s="11" t="str">
        <f t="shared" si="33"/>
        <v>N/A</v>
      </c>
      <c r="G178" s="45">
        <v>206.27235558000001</v>
      </c>
      <c r="H178" s="11" t="str">
        <f t="shared" si="34"/>
        <v>N/A</v>
      </c>
      <c r="I178" s="12">
        <v>-2.65</v>
      </c>
      <c r="J178" s="12">
        <v>-9.9600000000000009</v>
      </c>
      <c r="K178" s="43" t="s">
        <v>739</v>
      </c>
      <c r="L178" s="9" t="str">
        <f t="shared" si="35"/>
        <v>Yes</v>
      </c>
    </row>
    <row r="179" spans="1:12" ht="25" x14ac:dyDescent="0.25">
      <c r="A179" s="44" t="s">
        <v>1383</v>
      </c>
      <c r="B179" s="35" t="s">
        <v>213</v>
      </c>
      <c r="C179" s="45">
        <v>1718246</v>
      </c>
      <c r="D179" s="11" t="str">
        <f t="shared" si="32"/>
        <v>N/A</v>
      </c>
      <c r="E179" s="45">
        <v>1844558</v>
      </c>
      <c r="F179" s="11" t="str">
        <f t="shared" si="33"/>
        <v>N/A</v>
      </c>
      <c r="G179" s="45">
        <v>1793368</v>
      </c>
      <c r="H179" s="11" t="str">
        <f t="shared" si="34"/>
        <v>N/A</v>
      </c>
      <c r="I179" s="12">
        <v>7.351</v>
      </c>
      <c r="J179" s="12">
        <v>-2.78</v>
      </c>
      <c r="K179" s="43" t="s">
        <v>739</v>
      </c>
      <c r="L179" s="9" t="str">
        <f t="shared" si="35"/>
        <v>Yes</v>
      </c>
    </row>
    <row r="180" spans="1:12" x14ac:dyDescent="0.25">
      <c r="A180" s="44" t="s">
        <v>517</v>
      </c>
      <c r="B180" s="35" t="s">
        <v>213</v>
      </c>
      <c r="C180" s="36">
        <v>5848</v>
      </c>
      <c r="D180" s="11" t="str">
        <f t="shared" si="32"/>
        <v>N/A</v>
      </c>
      <c r="E180" s="36">
        <v>5604</v>
      </c>
      <c r="F180" s="11" t="str">
        <f t="shared" si="33"/>
        <v>N/A</v>
      </c>
      <c r="G180" s="36">
        <v>6087</v>
      </c>
      <c r="H180" s="11" t="str">
        <f t="shared" si="34"/>
        <v>N/A</v>
      </c>
      <c r="I180" s="12">
        <v>-4.17</v>
      </c>
      <c r="J180" s="12">
        <v>8.6189999999999998</v>
      </c>
      <c r="K180" s="43" t="s">
        <v>739</v>
      </c>
      <c r="L180" s="9" t="str">
        <f t="shared" si="35"/>
        <v>Yes</v>
      </c>
    </row>
    <row r="181" spans="1:12" ht="25" x14ac:dyDescent="0.25">
      <c r="A181" s="44" t="s">
        <v>1384</v>
      </c>
      <c r="B181" s="35" t="s">
        <v>213</v>
      </c>
      <c r="C181" s="45">
        <v>293.81771545999999</v>
      </c>
      <c r="D181" s="11" t="str">
        <f t="shared" si="32"/>
        <v>N/A</v>
      </c>
      <c r="E181" s="45">
        <v>329.15024982</v>
      </c>
      <c r="F181" s="11" t="str">
        <f t="shared" si="33"/>
        <v>N/A</v>
      </c>
      <c r="G181" s="45">
        <v>294.62263840999998</v>
      </c>
      <c r="H181" s="11" t="str">
        <f t="shared" si="34"/>
        <v>N/A</v>
      </c>
      <c r="I181" s="12">
        <v>12.03</v>
      </c>
      <c r="J181" s="12">
        <v>-10.5</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205603750</v>
      </c>
      <c r="D185" s="11" t="str">
        <f t="shared" si="32"/>
        <v>N/A</v>
      </c>
      <c r="E185" s="45">
        <v>209412343</v>
      </c>
      <c r="F185" s="11" t="str">
        <f t="shared" si="33"/>
        <v>N/A</v>
      </c>
      <c r="G185" s="45">
        <v>202315717</v>
      </c>
      <c r="H185" s="11" t="str">
        <f t="shared" si="34"/>
        <v>N/A</v>
      </c>
      <c r="I185" s="12">
        <v>1.8520000000000001</v>
      </c>
      <c r="J185" s="12">
        <v>-3.39</v>
      </c>
      <c r="K185" s="43" t="s">
        <v>739</v>
      </c>
      <c r="L185" s="9" t="str">
        <f t="shared" si="35"/>
        <v>Yes</v>
      </c>
    </row>
    <row r="186" spans="1:12" ht="25" x14ac:dyDescent="0.25">
      <c r="A186" s="44" t="s">
        <v>519</v>
      </c>
      <c r="B186" s="35" t="s">
        <v>213</v>
      </c>
      <c r="C186" s="36">
        <v>9472</v>
      </c>
      <c r="D186" s="11" t="str">
        <f t="shared" si="32"/>
        <v>N/A</v>
      </c>
      <c r="E186" s="36">
        <v>8979</v>
      </c>
      <c r="F186" s="11" t="str">
        <f t="shared" si="33"/>
        <v>N/A</v>
      </c>
      <c r="G186" s="36">
        <v>8495</v>
      </c>
      <c r="H186" s="11" t="str">
        <f t="shared" si="34"/>
        <v>N/A</v>
      </c>
      <c r="I186" s="12">
        <v>-5.2</v>
      </c>
      <c r="J186" s="12">
        <v>-5.39</v>
      </c>
      <c r="K186" s="43" t="s">
        <v>739</v>
      </c>
      <c r="L186" s="9" t="str">
        <f t="shared" si="35"/>
        <v>Yes</v>
      </c>
    </row>
    <row r="187" spans="1:12" ht="25" x14ac:dyDescent="0.25">
      <c r="A187" s="44" t="s">
        <v>1388</v>
      </c>
      <c r="B187" s="35" t="s">
        <v>213</v>
      </c>
      <c r="C187" s="45">
        <v>21706.476985000001</v>
      </c>
      <c r="D187" s="11" t="str">
        <f t="shared" si="32"/>
        <v>N/A</v>
      </c>
      <c r="E187" s="45">
        <v>23322.457178000001</v>
      </c>
      <c r="F187" s="11" t="str">
        <f t="shared" si="33"/>
        <v>N/A</v>
      </c>
      <c r="G187" s="45">
        <v>23815.858387</v>
      </c>
      <c r="H187" s="11" t="str">
        <f t="shared" si="34"/>
        <v>N/A</v>
      </c>
      <c r="I187" s="12">
        <v>7.4450000000000003</v>
      </c>
      <c r="J187" s="12">
        <v>2.1160000000000001</v>
      </c>
      <c r="K187" s="43" t="s">
        <v>739</v>
      </c>
      <c r="L187" s="9" t="str">
        <f t="shared" si="35"/>
        <v>Yes</v>
      </c>
    </row>
    <row r="188" spans="1:12" x14ac:dyDescent="0.25">
      <c r="A188" s="4" t="s">
        <v>1389</v>
      </c>
      <c r="B188" s="35" t="s">
        <v>213</v>
      </c>
      <c r="C188" s="45">
        <v>221301978</v>
      </c>
      <c r="D188" s="11" t="str">
        <f t="shared" ref="D188:D203" si="36">IF($B188="N/A","N/A",IF(C188&gt;10,"No",IF(C188&lt;-10,"No","Yes")))</f>
        <v>N/A</v>
      </c>
      <c r="E188" s="45">
        <v>222242152</v>
      </c>
      <c r="F188" s="11" t="str">
        <f t="shared" ref="F188:F203" si="37">IF($B188="N/A","N/A",IF(E188&gt;10,"No",IF(E188&lt;-10,"No","Yes")))</f>
        <v>N/A</v>
      </c>
      <c r="G188" s="45">
        <v>215857559</v>
      </c>
      <c r="H188" s="11" t="str">
        <f t="shared" ref="H188:H203" si="38">IF($B188="N/A","N/A",IF(G188&gt;10,"No",IF(G188&lt;-10,"No","Yes")))</f>
        <v>N/A</v>
      </c>
      <c r="I188" s="12">
        <v>0.42480000000000001</v>
      </c>
      <c r="J188" s="12">
        <v>-2.87</v>
      </c>
      <c r="K188" s="43" t="s">
        <v>739</v>
      </c>
      <c r="L188" s="9" t="str">
        <f t="shared" ref="L188:L203" si="39">IF(J188="Div by 0", "N/A", IF(K188="N/A","N/A", IF(J188&gt;VALUE(MID(K188,1,2)), "No", IF(J188&lt;-1*VALUE(MID(K188,1,2)), "No", "Yes"))))</f>
        <v>Yes</v>
      </c>
    </row>
    <row r="189" spans="1:12" x14ac:dyDescent="0.25">
      <c r="A189" s="4" t="s">
        <v>1486</v>
      </c>
      <c r="B189" s="35" t="s">
        <v>213</v>
      </c>
      <c r="C189" s="36">
        <v>19200</v>
      </c>
      <c r="D189" s="11" t="str">
        <f t="shared" si="36"/>
        <v>N/A</v>
      </c>
      <c r="E189" s="36">
        <v>19434</v>
      </c>
      <c r="F189" s="11" t="str">
        <f t="shared" si="37"/>
        <v>N/A</v>
      </c>
      <c r="G189" s="36">
        <v>19484</v>
      </c>
      <c r="H189" s="11" t="str">
        <f t="shared" si="38"/>
        <v>N/A</v>
      </c>
      <c r="I189" s="12">
        <v>1.2190000000000001</v>
      </c>
      <c r="J189" s="12">
        <v>0.25729999999999997</v>
      </c>
      <c r="K189" s="43" t="s">
        <v>739</v>
      </c>
      <c r="L189" s="9" t="str">
        <f t="shared" si="39"/>
        <v>Yes</v>
      </c>
    </row>
    <row r="190" spans="1:12" x14ac:dyDescent="0.25">
      <c r="A190" s="4" t="s">
        <v>1487</v>
      </c>
      <c r="B190" s="35" t="s">
        <v>213</v>
      </c>
      <c r="C190" s="45">
        <v>11526.144688</v>
      </c>
      <c r="D190" s="11" t="str">
        <f t="shared" si="36"/>
        <v>N/A</v>
      </c>
      <c r="E190" s="45">
        <v>11435.739014000001</v>
      </c>
      <c r="F190" s="11" t="str">
        <f t="shared" si="37"/>
        <v>N/A</v>
      </c>
      <c r="G190" s="45">
        <v>11078.708633</v>
      </c>
      <c r="H190" s="11" t="str">
        <f t="shared" si="38"/>
        <v>N/A</v>
      </c>
      <c r="I190" s="12">
        <v>-0.78400000000000003</v>
      </c>
      <c r="J190" s="12">
        <v>-3.12</v>
      </c>
      <c r="K190" s="43" t="s">
        <v>739</v>
      </c>
      <c r="L190" s="9" t="str">
        <f t="shared" si="39"/>
        <v>Yes</v>
      </c>
    </row>
    <row r="191" spans="1:12" x14ac:dyDescent="0.25">
      <c r="A191" s="4" t="s">
        <v>1488</v>
      </c>
      <c r="B191" s="35" t="s">
        <v>213</v>
      </c>
      <c r="C191" s="45">
        <v>5630.6282449</v>
      </c>
      <c r="D191" s="11" t="str">
        <f t="shared" si="36"/>
        <v>N/A</v>
      </c>
      <c r="E191" s="45">
        <v>5866.4189465999998</v>
      </c>
      <c r="F191" s="11" t="str">
        <f t="shared" si="37"/>
        <v>N/A</v>
      </c>
      <c r="G191" s="45">
        <v>5753.4770325</v>
      </c>
      <c r="H191" s="11" t="str">
        <f t="shared" si="38"/>
        <v>N/A</v>
      </c>
      <c r="I191" s="12">
        <v>4.1879999999999997</v>
      </c>
      <c r="J191" s="12">
        <v>-1.93</v>
      </c>
      <c r="K191" s="43" t="s">
        <v>739</v>
      </c>
      <c r="L191" s="9" t="str">
        <f t="shared" si="39"/>
        <v>Yes</v>
      </c>
    </row>
    <row r="192" spans="1:12" x14ac:dyDescent="0.25">
      <c r="A192" s="4" t="s">
        <v>1489</v>
      </c>
      <c r="B192" s="35" t="s">
        <v>213</v>
      </c>
      <c r="C192" s="45">
        <v>13794.605297</v>
      </c>
      <c r="D192" s="11" t="str">
        <f t="shared" si="36"/>
        <v>N/A</v>
      </c>
      <c r="E192" s="45">
        <v>13648.801603</v>
      </c>
      <c r="F192" s="11" t="str">
        <f t="shared" si="37"/>
        <v>N/A</v>
      </c>
      <c r="G192" s="45">
        <v>13102.54384</v>
      </c>
      <c r="H192" s="11" t="str">
        <f t="shared" si="38"/>
        <v>N/A</v>
      </c>
      <c r="I192" s="12">
        <v>-1.06</v>
      </c>
      <c r="J192" s="12">
        <v>-4</v>
      </c>
      <c r="K192" s="43" t="s">
        <v>739</v>
      </c>
      <c r="L192" s="9" t="str">
        <f t="shared" si="39"/>
        <v>Yes</v>
      </c>
    </row>
    <row r="193" spans="1:12" x14ac:dyDescent="0.25">
      <c r="A193" s="44" t="s">
        <v>1490</v>
      </c>
      <c r="B193" s="35" t="s">
        <v>213</v>
      </c>
      <c r="C193" s="9">
        <v>21.243637972999998</v>
      </c>
      <c r="D193" s="11" t="str">
        <f t="shared" si="36"/>
        <v>N/A</v>
      </c>
      <c r="E193" s="9">
        <v>22.369299476999998</v>
      </c>
      <c r="F193" s="11" t="str">
        <f t="shared" si="37"/>
        <v>N/A</v>
      </c>
      <c r="G193" s="9">
        <v>22.718951505</v>
      </c>
      <c r="H193" s="11" t="str">
        <f t="shared" si="38"/>
        <v>N/A</v>
      </c>
      <c r="I193" s="12">
        <v>5.2990000000000004</v>
      </c>
      <c r="J193" s="12">
        <v>1.5629999999999999</v>
      </c>
      <c r="K193" s="43" t="s">
        <v>739</v>
      </c>
      <c r="L193" s="9" t="str">
        <f t="shared" si="39"/>
        <v>Yes</v>
      </c>
    </row>
    <row r="194" spans="1:12" x14ac:dyDescent="0.25">
      <c r="A194" s="44" t="s">
        <v>1491</v>
      </c>
      <c r="B194" s="35" t="s">
        <v>213</v>
      </c>
      <c r="C194" s="9">
        <v>18.083093953999999</v>
      </c>
      <c r="D194" s="11" t="str">
        <f t="shared" si="36"/>
        <v>N/A</v>
      </c>
      <c r="E194" s="9">
        <v>19.269114904999999</v>
      </c>
      <c r="F194" s="11" t="str">
        <f t="shared" si="37"/>
        <v>N/A</v>
      </c>
      <c r="G194" s="9">
        <v>18.906937025000001</v>
      </c>
      <c r="H194" s="11" t="str">
        <f t="shared" si="38"/>
        <v>N/A</v>
      </c>
      <c r="I194" s="12">
        <v>6.5590000000000002</v>
      </c>
      <c r="J194" s="12">
        <v>-1.88</v>
      </c>
      <c r="K194" s="43" t="s">
        <v>739</v>
      </c>
      <c r="L194" s="9" t="str">
        <f t="shared" si="39"/>
        <v>Yes</v>
      </c>
    </row>
    <row r="195" spans="1:12" x14ac:dyDescent="0.25">
      <c r="A195" s="44" t="s">
        <v>1492</v>
      </c>
      <c r="B195" s="35" t="s">
        <v>213</v>
      </c>
      <c r="C195" s="9">
        <v>22.759499461000001</v>
      </c>
      <c r="D195" s="11" t="str">
        <f t="shared" si="36"/>
        <v>N/A</v>
      </c>
      <c r="E195" s="9">
        <v>23.919333025</v>
      </c>
      <c r="F195" s="11" t="str">
        <f t="shared" si="37"/>
        <v>N/A</v>
      </c>
      <c r="G195" s="9">
        <v>24.595648782000001</v>
      </c>
      <c r="H195" s="11" t="str">
        <f t="shared" si="38"/>
        <v>N/A</v>
      </c>
      <c r="I195" s="12">
        <v>5.0960000000000001</v>
      </c>
      <c r="J195" s="12">
        <v>2.827</v>
      </c>
      <c r="K195" s="43" t="s">
        <v>739</v>
      </c>
      <c r="L195" s="9" t="str">
        <f t="shared" si="39"/>
        <v>Yes</v>
      </c>
    </row>
    <row r="196" spans="1:12" x14ac:dyDescent="0.25">
      <c r="A196" s="4" t="s">
        <v>1401</v>
      </c>
      <c r="B196" s="35" t="s">
        <v>213</v>
      </c>
      <c r="C196" s="45">
        <v>205603750</v>
      </c>
      <c r="D196" s="11" t="str">
        <f t="shared" si="36"/>
        <v>N/A</v>
      </c>
      <c r="E196" s="45">
        <v>209412343</v>
      </c>
      <c r="F196" s="11" t="str">
        <f t="shared" si="37"/>
        <v>N/A</v>
      </c>
      <c r="G196" s="45">
        <v>202315717</v>
      </c>
      <c r="H196" s="11" t="str">
        <f t="shared" si="38"/>
        <v>N/A</v>
      </c>
      <c r="I196" s="12">
        <v>1.8520000000000001</v>
      </c>
      <c r="J196" s="12">
        <v>-3.39</v>
      </c>
      <c r="K196" s="43" t="s">
        <v>739</v>
      </c>
      <c r="L196" s="9" t="str">
        <f t="shared" si="39"/>
        <v>Yes</v>
      </c>
    </row>
    <row r="197" spans="1:12" x14ac:dyDescent="0.25">
      <c r="A197" s="4" t="s">
        <v>1493</v>
      </c>
      <c r="B197" s="35" t="s">
        <v>213</v>
      </c>
      <c r="C197" s="36">
        <v>9472</v>
      </c>
      <c r="D197" s="11" t="str">
        <f t="shared" si="36"/>
        <v>N/A</v>
      </c>
      <c r="E197" s="36">
        <v>8979</v>
      </c>
      <c r="F197" s="11" t="str">
        <f t="shared" si="37"/>
        <v>N/A</v>
      </c>
      <c r="G197" s="36">
        <v>8495</v>
      </c>
      <c r="H197" s="11" t="str">
        <f t="shared" si="38"/>
        <v>N/A</v>
      </c>
      <c r="I197" s="12">
        <v>-5.2</v>
      </c>
      <c r="J197" s="12">
        <v>-5.39</v>
      </c>
      <c r="K197" s="43" t="s">
        <v>739</v>
      </c>
      <c r="L197" s="9" t="str">
        <f t="shared" si="39"/>
        <v>Yes</v>
      </c>
    </row>
    <row r="198" spans="1:12" ht="25" x14ac:dyDescent="0.25">
      <c r="A198" s="4" t="s">
        <v>1494</v>
      </c>
      <c r="B198" s="35" t="s">
        <v>213</v>
      </c>
      <c r="C198" s="45">
        <v>21706.476985000001</v>
      </c>
      <c r="D198" s="11" t="str">
        <f t="shared" si="36"/>
        <v>N/A</v>
      </c>
      <c r="E198" s="45">
        <v>23322.457178000001</v>
      </c>
      <c r="F198" s="11" t="str">
        <f t="shared" si="37"/>
        <v>N/A</v>
      </c>
      <c r="G198" s="45">
        <v>23815.858387</v>
      </c>
      <c r="H198" s="11" t="str">
        <f t="shared" si="38"/>
        <v>N/A</v>
      </c>
      <c r="I198" s="12">
        <v>7.4450000000000003</v>
      </c>
      <c r="J198" s="12">
        <v>2.1160000000000001</v>
      </c>
      <c r="K198" s="43" t="s">
        <v>739</v>
      </c>
      <c r="L198" s="9" t="str">
        <f t="shared" si="39"/>
        <v>Yes</v>
      </c>
    </row>
    <row r="199" spans="1:12" ht="25" x14ac:dyDescent="0.25">
      <c r="A199" s="4" t="s">
        <v>1495</v>
      </c>
      <c r="B199" s="35" t="s">
        <v>213</v>
      </c>
      <c r="C199" s="45">
        <v>9802.1205929000007</v>
      </c>
      <c r="D199" s="11" t="str">
        <f t="shared" si="36"/>
        <v>N/A</v>
      </c>
      <c r="E199" s="45">
        <v>11517.100666</v>
      </c>
      <c r="F199" s="11" t="str">
        <f t="shared" si="37"/>
        <v>N/A</v>
      </c>
      <c r="G199" s="45">
        <v>11296.401395999999</v>
      </c>
      <c r="H199" s="11" t="str">
        <f t="shared" si="38"/>
        <v>N/A</v>
      </c>
      <c r="I199" s="12">
        <v>17.5</v>
      </c>
      <c r="J199" s="12">
        <v>-1.92</v>
      </c>
      <c r="K199" s="43" t="s">
        <v>739</v>
      </c>
      <c r="L199" s="9" t="str">
        <f t="shared" si="39"/>
        <v>Yes</v>
      </c>
    </row>
    <row r="200" spans="1:12" ht="25" x14ac:dyDescent="0.25">
      <c r="A200" s="4" t="s">
        <v>1496</v>
      </c>
      <c r="B200" s="35" t="s">
        <v>213</v>
      </c>
      <c r="C200" s="45">
        <v>25965.833858999998</v>
      </c>
      <c r="D200" s="11" t="str">
        <f t="shared" si="36"/>
        <v>N/A</v>
      </c>
      <c r="E200" s="45">
        <v>27642.804532999999</v>
      </c>
      <c r="F200" s="11" t="str">
        <f t="shared" si="37"/>
        <v>N/A</v>
      </c>
      <c r="G200" s="45">
        <v>28445.558206999998</v>
      </c>
      <c r="H200" s="11" t="str">
        <f t="shared" si="38"/>
        <v>N/A</v>
      </c>
      <c r="I200" s="12">
        <v>6.4580000000000002</v>
      </c>
      <c r="J200" s="12">
        <v>2.9039999999999999</v>
      </c>
      <c r="K200" s="43" t="s">
        <v>739</v>
      </c>
      <c r="L200" s="9" t="str">
        <f t="shared" si="39"/>
        <v>Yes</v>
      </c>
    </row>
    <row r="201" spans="1:12" ht="25" x14ac:dyDescent="0.25">
      <c r="A201" s="4" t="s">
        <v>1497</v>
      </c>
      <c r="B201" s="35" t="s">
        <v>213</v>
      </c>
      <c r="C201" s="9">
        <v>10.480194732999999</v>
      </c>
      <c r="D201" s="11" t="str">
        <f t="shared" si="36"/>
        <v>N/A</v>
      </c>
      <c r="E201" s="9">
        <v>10.33518267</v>
      </c>
      <c r="F201" s="11" t="str">
        <f t="shared" si="37"/>
        <v>N/A</v>
      </c>
      <c r="G201" s="9">
        <v>9.9054348713000007</v>
      </c>
      <c r="H201" s="11" t="str">
        <f t="shared" si="38"/>
        <v>N/A</v>
      </c>
      <c r="I201" s="12">
        <v>-1.38</v>
      </c>
      <c r="J201" s="12">
        <v>-4.16</v>
      </c>
      <c r="K201" s="43" t="s">
        <v>739</v>
      </c>
      <c r="L201" s="9" t="str">
        <f t="shared" si="39"/>
        <v>Yes</v>
      </c>
    </row>
    <row r="202" spans="1:12" ht="25" x14ac:dyDescent="0.25">
      <c r="A202" s="4" t="s">
        <v>1498</v>
      </c>
      <c r="B202" s="35" t="s">
        <v>213</v>
      </c>
      <c r="C202" s="9">
        <v>8.7437819659000002</v>
      </c>
      <c r="D202" s="11" t="str">
        <f t="shared" si="36"/>
        <v>N/A</v>
      </c>
      <c r="E202" s="9">
        <v>8.6214316453999995</v>
      </c>
      <c r="F202" s="11" t="str">
        <f t="shared" si="37"/>
        <v>N/A</v>
      </c>
      <c r="G202" s="9">
        <v>8.3287910171000004</v>
      </c>
      <c r="H202" s="11" t="str">
        <f t="shared" si="38"/>
        <v>N/A</v>
      </c>
      <c r="I202" s="12">
        <v>-1.4</v>
      </c>
      <c r="J202" s="12">
        <v>-3.39</v>
      </c>
      <c r="K202" s="43" t="s">
        <v>739</v>
      </c>
      <c r="L202" s="9" t="str">
        <f t="shared" si="39"/>
        <v>Yes</v>
      </c>
    </row>
    <row r="203" spans="1:12" ht="25" x14ac:dyDescent="0.25">
      <c r="A203" s="4" t="s">
        <v>1499</v>
      </c>
      <c r="B203" s="35" t="s">
        <v>213</v>
      </c>
      <c r="C203" s="9">
        <v>11.396085863</v>
      </c>
      <c r="D203" s="11" t="str">
        <f t="shared" si="36"/>
        <v>N/A</v>
      </c>
      <c r="E203" s="9">
        <v>11.254344067</v>
      </c>
      <c r="F203" s="11" t="str">
        <f t="shared" si="37"/>
        <v>N/A</v>
      </c>
      <c r="G203" s="9">
        <v>10.751495189</v>
      </c>
      <c r="H203" s="11" t="str">
        <f t="shared" si="38"/>
        <v>N/A</v>
      </c>
      <c r="I203" s="12">
        <v>-1.24</v>
      </c>
      <c r="J203" s="12">
        <v>-4.47</v>
      </c>
      <c r="K203" s="43" t="s">
        <v>739</v>
      </c>
      <c r="L203" s="9" t="str">
        <f t="shared" si="39"/>
        <v>Yes</v>
      </c>
    </row>
    <row r="204" spans="1:12" x14ac:dyDescent="0.25">
      <c r="A204" s="150" t="s">
        <v>1646</v>
      </c>
      <c r="B204" s="151"/>
      <c r="C204" s="151"/>
      <c r="D204" s="151"/>
      <c r="E204" s="151"/>
      <c r="F204" s="151"/>
      <c r="G204" s="151"/>
      <c r="H204" s="151"/>
      <c r="I204" s="151"/>
      <c r="J204" s="151"/>
      <c r="K204" s="151"/>
      <c r="L204" s="152"/>
    </row>
    <row r="205" spans="1:12" x14ac:dyDescent="0.25">
      <c r="A205" s="140" t="s">
        <v>1644</v>
      </c>
      <c r="B205" s="141"/>
      <c r="C205" s="141"/>
      <c r="D205" s="141"/>
      <c r="E205" s="141"/>
      <c r="F205" s="141"/>
      <c r="G205" s="141"/>
      <c r="H205" s="141"/>
      <c r="I205" s="141"/>
      <c r="J205" s="141"/>
      <c r="K205" s="141"/>
      <c r="L205" s="142"/>
    </row>
    <row r="206" spans="1:12" s="20" customFormat="1" x14ac:dyDescent="0.25">
      <c r="A206" s="143" t="s">
        <v>1742</v>
      </c>
      <c r="B206" s="143"/>
      <c r="C206" s="143"/>
      <c r="D206" s="143"/>
      <c r="E206" s="143"/>
      <c r="F206" s="143"/>
      <c r="G206" s="143"/>
      <c r="H206" s="143"/>
      <c r="I206" s="143"/>
      <c r="J206" s="143"/>
      <c r="K206" s="143"/>
      <c r="L206" s="144"/>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31" t="s">
        <v>1712</v>
      </c>
      <c r="B1" s="132"/>
      <c r="C1" s="132"/>
      <c r="D1" s="132"/>
      <c r="E1" s="132"/>
      <c r="F1" s="132"/>
      <c r="G1" s="132"/>
      <c r="H1" s="132"/>
      <c r="I1" s="132"/>
      <c r="J1" s="132"/>
      <c r="K1" s="132"/>
      <c r="L1" s="133"/>
    </row>
    <row r="2" spans="1:12" s="20" customFormat="1" ht="50.25" customHeight="1" x14ac:dyDescent="0.3">
      <c r="A2" s="155" t="s">
        <v>1609</v>
      </c>
      <c r="B2" s="156"/>
      <c r="C2" s="156"/>
      <c r="D2" s="156"/>
      <c r="E2" s="156"/>
      <c r="F2" s="156"/>
      <c r="G2" s="156"/>
      <c r="H2" s="156"/>
      <c r="I2" s="156"/>
      <c r="J2" s="156"/>
      <c r="K2" s="156"/>
      <c r="L2" s="157"/>
    </row>
    <row r="3" spans="1:12" s="20" customFormat="1" ht="13" x14ac:dyDescent="0.3">
      <c r="A3" s="137" t="s">
        <v>1745</v>
      </c>
      <c r="B3" s="153"/>
      <c r="C3" s="153"/>
      <c r="D3" s="153"/>
      <c r="E3" s="153"/>
      <c r="F3" s="153"/>
      <c r="G3" s="153"/>
      <c r="H3" s="153"/>
      <c r="I3" s="153"/>
      <c r="J3" s="153"/>
      <c r="K3" s="153"/>
      <c r="L3" s="154"/>
    </row>
    <row r="4" spans="1:12" s="20" customFormat="1" ht="13" x14ac:dyDescent="0.3">
      <c r="A4" s="134" t="s">
        <v>650</v>
      </c>
      <c r="B4" s="135"/>
      <c r="C4" s="135"/>
      <c r="D4" s="135"/>
      <c r="E4" s="135"/>
      <c r="F4" s="135"/>
      <c r="G4" s="135"/>
      <c r="H4" s="135"/>
      <c r="I4" s="135"/>
      <c r="J4" s="135"/>
      <c r="K4" s="135"/>
      <c r="L4" s="136"/>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3" t="s">
        <v>9</v>
      </c>
      <c r="B6" s="35" t="s">
        <v>213</v>
      </c>
      <c r="C6" s="36">
        <v>821112</v>
      </c>
      <c r="D6" s="11" t="str">
        <f>IF($B6="N/A","N/A",IF(C6&gt;10,"No",IF(C6&lt;-10,"No","Yes")))</f>
        <v>N/A</v>
      </c>
      <c r="E6" s="36">
        <v>852441</v>
      </c>
      <c r="F6" s="11" t="str">
        <f>IF($B6="N/A","N/A",IF(E6&gt;10,"No",IF(E6&lt;-10,"No","Yes")))</f>
        <v>N/A</v>
      </c>
      <c r="G6" s="36">
        <v>868367</v>
      </c>
      <c r="H6" s="11" t="str">
        <f>IF($B6="N/A","N/A",IF(G6&gt;10,"No",IF(G6&lt;-10,"No","Yes")))</f>
        <v>N/A</v>
      </c>
      <c r="I6" s="12">
        <v>3.8149999999999999</v>
      </c>
      <c r="J6" s="12">
        <v>1.8680000000000001</v>
      </c>
      <c r="K6" s="43" t="s">
        <v>739</v>
      </c>
      <c r="L6" s="9" t="str">
        <f t="shared" ref="L6:L46" si="0">IF(J6="Div by 0", "N/A", IF(K6="N/A","N/A", IF(J6&gt;VALUE(MID(K6,1,2)), "No", IF(J6&lt;-1*VALUE(MID(K6,1,2)), "No", "Yes"))))</f>
        <v>Yes</v>
      </c>
    </row>
    <row r="7" spans="1:12" x14ac:dyDescent="0.25">
      <c r="A7" s="44" t="s">
        <v>10</v>
      </c>
      <c r="B7" s="35" t="s">
        <v>213</v>
      </c>
      <c r="C7" s="36">
        <v>747120</v>
      </c>
      <c r="D7" s="11" t="str">
        <f>IF($B7="N/A","N/A",IF(C7&gt;10,"No",IF(C7&lt;-10,"No","Yes")))</f>
        <v>N/A</v>
      </c>
      <c r="E7" s="36">
        <v>772217</v>
      </c>
      <c r="F7" s="11" t="str">
        <f>IF($B7="N/A","N/A",IF(E7&gt;10,"No",IF(E7&lt;-10,"No","Yes")))</f>
        <v>N/A</v>
      </c>
      <c r="G7" s="36">
        <v>781575</v>
      </c>
      <c r="H7" s="11" t="str">
        <f>IF($B7="N/A","N/A",IF(G7&gt;10,"No",IF(G7&lt;-10,"No","Yes")))</f>
        <v>N/A</v>
      </c>
      <c r="I7" s="12">
        <v>3.359</v>
      </c>
      <c r="J7" s="12">
        <v>1.212</v>
      </c>
      <c r="K7" s="43" t="s">
        <v>739</v>
      </c>
      <c r="L7" s="9" t="str">
        <f t="shared" si="0"/>
        <v>Yes</v>
      </c>
    </row>
    <row r="8" spans="1:12" x14ac:dyDescent="0.25">
      <c r="A8" s="44" t="s">
        <v>91</v>
      </c>
      <c r="B8" s="9" t="s">
        <v>297</v>
      </c>
      <c r="C8" s="8">
        <v>90.988805424999995</v>
      </c>
      <c r="D8" s="11" t="str">
        <f>IF($B8="N/A","N/A",IF(C8&gt;90,"No",IF(C8&lt;65,"No","Yes")))</f>
        <v>No</v>
      </c>
      <c r="E8" s="8">
        <v>90.588908793000002</v>
      </c>
      <c r="F8" s="11" t="str">
        <f>IF($B8="N/A","N/A",IF(E8&gt;90,"No",IF(E8&lt;65,"No","Yes")))</f>
        <v>No</v>
      </c>
      <c r="G8" s="8">
        <v>90.005147593000004</v>
      </c>
      <c r="H8" s="11" t="str">
        <f>IF($B8="N/A","N/A",IF(G8&gt;90,"No",IF(G8&lt;65,"No","Yes")))</f>
        <v>No</v>
      </c>
      <c r="I8" s="12">
        <v>-0.44</v>
      </c>
      <c r="J8" s="12">
        <v>-0.64400000000000002</v>
      </c>
      <c r="K8" s="43" t="s">
        <v>739</v>
      </c>
      <c r="L8" s="9" t="str">
        <f t="shared" si="0"/>
        <v>Yes</v>
      </c>
    </row>
    <row r="9" spans="1:12" x14ac:dyDescent="0.25">
      <c r="A9" s="44" t="s">
        <v>92</v>
      </c>
      <c r="B9" s="9" t="s">
        <v>298</v>
      </c>
      <c r="C9" s="8">
        <v>93.815002937000003</v>
      </c>
      <c r="D9" s="11" t="str">
        <f>IF($B9="N/A","N/A",IF(C9&gt;100,"No",IF(C9&lt;90,"No","Yes")))</f>
        <v>Yes</v>
      </c>
      <c r="E9" s="8">
        <v>94.734793531999998</v>
      </c>
      <c r="F9" s="11" t="str">
        <f>IF($B9="N/A","N/A",IF(E9&gt;100,"No",IF(E9&lt;90,"No","Yes")))</f>
        <v>Yes</v>
      </c>
      <c r="G9" s="8">
        <v>94.659445500999993</v>
      </c>
      <c r="H9" s="11" t="str">
        <f>IF($B9="N/A","N/A",IF(G9&gt;100,"No",IF(G9&lt;90,"No","Yes")))</f>
        <v>Yes</v>
      </c>
      <c r="I9" s="12">
        <v>0.98040000000000005</v>
      </c>
      <c r="J9" s="12">
        <v>-0.08</v>
      </c>
      <c r="K9" s="43" t="s">
        <v>739</v>
      </c>
      <c r="L9" s="9" t="str">
        <f t="shared" si="0"/>
        <v>Yes</v>
      </c>
    </row>
    <row r="10" spans="1:12" x14ac:dyDescent="0.25">
      <c r="A10" s="44" t="s">
        <v>93</v>
      </c>
      <c r="B10" s="9" t="s">
        <v>299</v>
      </c>
      <c r="C10" s="8">
        <v>90.628018287000003</v>
      </c>
      <c r="D10" s="11" t="str">
        <f>IF($B10="N/A","N/A",IF(C10&gt;100,"No",IF(C10&lt;85,"No","Yes")))</f>
        <v>Yes</v>
      </c>
      <c r="E10" s="8">
        <v>90.401510665999993</v>
      </c>
      <c r="F10" s="11" t="str">
        <f>IF($B10="N/A","N/A",IF(E10&gt;100,"No",IF(E10&lt;85,"No","Yes")))</f>
        <v>Yes</v>
      </c>
      <c r="G10" s="8">
        <v>90.156596006000001</v>
      </c>
      <c r="H10" s="11" t="str">
        <f>IF($B10="N/A","N/A",IF(G10&gt;100,"No",IF(G10&lt;85,"No","Yes")))</f>
        <v>Yes</v>
      </c>
      <c r="I10" s="12">
        <v>-0.25</v>
      </c>
      <c r="J10" s="12">
        <v>-0.27100000000000002</v>
      </c>
      <c r="K10" s="43" t="s">
        <v>739</v>
      </c>
      <c r="L10" s="9" t="str">
        <f t="shared" si="0"/>
        <v>Yes</v>
      </c>
    </row>
    <row r="11" spans="1:12" x14ac:dyDescent="0.25">
      <c r="A11" s="44" t="s">
        <v>94</v>
      </c>
      <c r="B11" s="9" t="s">
        <v>300</v>
      </c>
      <c r="C11" s="8">
        <v>91.067885372000006</v>
      </c>
      <c r="D11" s="11" t="str">
        <f>IF($B11="N/A","N/A",IF(C11&gt;100,"No",IF(C11&lt;80,"No","Yes")))</f>
        <v>Yes</v>
      </c>
      <c r="E11" s="8">
        <v>90.474637357999995</v>
      </c>
      <c r="F11" s="11" t="str">
        <f>IF($B11="N/A","N/A",IF(E11&gt;100,"No",IF(E11&lt;80,"No","Yes")))</f>
        <v>Yes</v>
      </c>
      <c r="G11" s="8">
        <v>89.754347960999993</v>
      </c>
      <c r="H11" s="11" t="str">
        <f>IF($B11="N/A","N/A",IF(G11&gt;100,"No",IF(G11&lt;80,"No","Yes")))</f>
        <v>Yes</v>
      </c>
      <c r="I11" s="12">
        <v>-0.65100000000000002</v>
      </c>
      <c r="J11" s="12">
        <v>-0.79600000000000004</v>
      </c>
      <c r="K11" s="43" t="s">
        <v>739</v>
      </c>
      <c r="L11" s="9" t="str">
        <f t="shared" si="0"/>
        <v>Yes</v>
      </c>
    </row>
    <row r="12" spans="1:12" x14ac:dyDescent="0.25">
      <c r="A12" s="44" t="s">
        <v>95</v>
      </c>
      <c r="B12" s="9" t="s">
        <v>300</v>
      </c>
      <c r="C12" s="8">
        <v>90.316918341999994</v>
      </c>
      <c r="D12" s="11" t="str">
        <f>IF($B12="N/A","N/A",IF(C12&gt;100,"No",IF(C12&lt;80,"No","Yes")))</f>
        <v>Yes</v>
      </c>
      <c r="E12" s="8">
        <v>90.369080937999996</v>
      </c>
      <c r="F12" s="11" t="str">
        <f>IF($B12="N/A","N/A",IF(E12&gt;100,"No",IF(E12&lt;80,"No","Yes")))</f>
        <v>Yes</v>
      </c>
      <c r="G12" s="8">
        <v>89.810168259999998</v>
      </c>
      <c r="H12" s="11" t="str">
        <f>IF($B12="N/A","N/A",IF(G12&gt;100,"No",IF(G12&lt;80,"No","Yes")))</f>
        <v>Yes</v>
      </c>
      <c r="I12" s="12">
        <v>5.7799999999999997E-2</v>
      </c>
      <c r="J12" s="12">
        <v>-0.61799999999999999</v>
      </c>
      <c r="K12" s="43" t="s">
        <v>739</v>
      </c>
      <c r="L12" s="9" t="str">
        <f t="shared" si="0"/>
        <v>Yes</v>
      </c>
    </row>
    <row r="13" spans="1:12" x14ac:dyDescent="0.25">
      <c r="A13" s="3" t="s">
        <v>96</v>
      </c>
      <c r="B13" s="35" t="s">
        <v>213</v>
      </c>
      <c r="C13" s="36">
        <v>691641.78</v>
      </c>
      <c r="D13" s="11" t="str">
        <f t="shared" ref="D13:D44" si="1">IF($B13="N/A","N/A",IF(C13&gt;10,"No",IF(C13&lt;-10,"No","Yes")))</f>
        <v>N/A</v>
      </c>
      <c r="E13" s="36">
        <v>731456.81</v>
      </c>
      <c r="F13" s="11" t="str">
        <f t="shared" ref="F13:F44" si="2">IF($B13="N/A","N/A",IF(E13&gt;10,"No",IF(E13&lt;-10,"No","Yes")))</f>
        <v>N/A</v>
      </c>
      <c r="G13" s="36">
        <v>740441.17</v>
      </c>
      <c r="H13" s="11" t="str">
        <f t="shared" ref="H13:H44" si="3">IF($B13="N/A","N/A",IF(G13&gt;10,"No",IF(G13&lt;-10,"No","Yes")))</f>
        <v>N/A</v>
      </c>
      <c r="I13" s="12">
        <v>5.7569999999999997</v>
      </c>
      <c r="J13" s="12">
        <v>1.228</v>
      </c>
      <c r="K13" s="43" t="s">
        <v>739</v>
      </c>
      <c r="L13" s="9" t="str">
        <f t="shared" si="0"/>
        <v>Yes</v>
      </c>
    </row>
    <row r="14" spans="1:12" x14ac:dyDescent="0.25">
      <c r="A14" s="3" t="s">
        <v>100</v>
      </c>
      <c r="B14" s="35" t="s">
        <v>213</v>
      </c>
      <c r="C14" s="36">
        <v>28941</v>
      </c>
      <c r="D14" s="11" t="str">
        <f t="shared" si="1"/>
        <v>N/A</v>
      </c>
      <c r="E14" s="36">
        <v>28261</v>
      </c>
      <c r="F14" s="11" t="str">
        <f t="shared" si="2"/>
        <v>N/A</v>
      </c>
      <c r="G14" s="36">
        <v>27881</v>
      </c>
      <c r="H14" s="11" t="str">
        <f t="shared" si="3"/>
        <v>N/A</v>
      </c>
      <c r="I14" s="12">
        <v>-2.35</v>
      </c>
      <c r="J14" s="12">
        <v>-1.34</v>
      </c>
      <c r="K14" s="43" t="s">
        <v>739</v>
      </c>
      <c r="L14" s="9" t="str">
        <f t="shared" si="0"/>
        <v>Yes</v>
      </c>
    </row>
    <row r="15" spans="1:12" x14ac:dyDescent="0.25">
      <c r="A15" s="3" t="s">
        <v>990</v>
      </c>
      <c r="B15" s="35" t="s">
        <v>213</v>
      </c>
      <c r="C15" s="36">
        <v>11941</v>
      </c>
      <c r="D15" s="11" t="str">
        <f t="shared" si="1"/>
        <v>N/A</v>
      </c>
      <c r="E15" s="36">
        <v>10428</v>
      </c>
      <c r="F15" s="11" t="str">
        <f t="shared" si="2"/>
        <v>N/A</v>
      </c>
      <c r="G15" s="36">
        <v>9740</v>
      </c>
      <c r="H15" s="11" t="str">
        <f t="shared" si="3"/>
        <v>N/A</v>
      </c>
      <c r="I15" s="12">
        <v>-12.7</v>
      </c>
      <c r="J15" s="12">
        <v>-6.6</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652</v>
      </c>
      <c r="D17" s="11" t="str">
        <f t="shared" si="1"/>
        <v>N/A</v>
      </c>
      <c r="E17" s="36">
        <v>671</v>
      </c>
      <c r="F17" s="11" t="str">
        <f t="shared" si="2"/>
        <v>N/A</v>
      </c>
      <c r="G17" s="36">
        <v>677</v>
      </c>
      <c r="H17" s="11" t="str">
        <f t="shared" si="3"/>
        <v>N/A</v>
      </c>
      <c r="I17" s="12">
        <v>2.9140000000000001</v>
      </c>
      <c r="J17" s="12">
        <v>0.89419999999999999</v>
      </c>
      <c r="K17" s="43" t="s">
        <v>739</v>
      </c>
      <c r="L17" s="9" t="str">
        <f t="shared" si="0"/>
        <v>Yes</v>
      </c>
    </row>
    <row r="18" spans="1:12" x14ac:dyDescent="0.25">
      <c r="A18" s="3" t="s">
        <v>993</v>
      </c>
      <c r="B18" s="35" t="s">
        <v>213</v>
      </c>
      <c r="C18" s="36">
        <v>16348</v>
      </c>
      <c r="D18" s="11" t="str">
        <f t="shared" si="1"/>
        <v>N/A</v>
      </c>
      <c r="E18" s="36">
        <v>17162</v>
      </c>
      <c r="F18" s="11" t="str">
        <f t="shared" si="2"/>
        <v>N/A</v>
      </c>
      <c r="G18" s="36">
        <v>17464</v>
      </c>
      <c r="H18" s="11" t="str">
        <f t="shared" si="3"/>
        <v>N/A</v>
      </c>
      <c r="I18" s="12">
        <v>4.9790000000000001</v>
      </c>
      <c r="J18" s="12">
        <v>1.76</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186364</v>
      </c>
      <c r="D20" s="11" t="str">
        <f t="shared" si="1"/>
        <v>N/A</v>
      </c>
      <c r="E20" s="36">
        <v>187467</v>
      </c>
      <c r="F20" s="11" t="str">
        <f t="shared" si="2"/>
        <v>N/A</v>
      </c>
      <c r="G20" s="36">
        <v>189213</v>
      </c>
      <c r="H20" s="11" t="str">
        <f t="shared" si="3"/>
        <v>N/A</v>
      </c>
      <c r="I20" s="12">
        <v>0.59189999999999998</v>
      </c>
      <c r="J20" s="12">
        <v>0.93140000000000001</v>
      </c>
      <c r="K20" s="43" t="s">
        <v>739</v>
      </c>
      <c r="L20" s="9" t="str">
        <f t="shared" si="0"/>
        <v>Yes</v>
      </c>
    </row>
    <row r="21" spans="1:12" x14ac:dyDescent="0.25">
      <c r="A21" s="3" t="s">
        <v>995</v>
      </c>
      <c r="B21" s="35" t="s">
        <v>213</v>
      </c>
      <c r="C21" s="36">
        <v>173227</v>
      </c>
      <c r="D21" s="11" t="str">
        <f t="shared" si="1"/>
        <v>N/A</v>
      </c>
      <c r="E21" s="36">
        <v>175598</v>
      </c>
      <c r="F21" s="11" t="str">
        <f t="shared" si="2"/>
        <v>N/A</v>
      </c>
      <c r="G21" s="36">
        <v>178301</v>
      </c>
      <c r="H21" s="11" t="str">
        <f t="shared" si="3"/>
        <v>N/A</v>
      </c>
      <c r="I21" s="12">
        <v>1.369</v>
      </c>
      <c r="J21" s="12">
        <v>1.5389999999999999</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3040</v>
      </c>
      <c r="D23" s="11" t="str">
        <f t="shared" si="1"/>
        <v>N/A</v>
      </c>
      <c r="E23" s="36">
        <v>3135</v>
      </c>
      <c r="F23" s="11" t="str">
        <f t="shared" si="2"/>
        <v>N/A</v>
      </c>
      <c r="G23" s="36">
        <v>3257</v>
      </c>
      <c r="H23" s="11" t="str">
        <f t="shared" si="3"/>
        <v>N/A</v>
      </c>
      <c r="I23" s="12">
        <v>3.125</v>
      </c>
      <c r="J23" s="12">
        <v>3.8919999999999999</v>
      </c>
      <c r="K23" s="43" t="s">
        <v>739</v>
      </c>
      <c r="L23" s="9" t="str">
        <f t="shared" si="0"/>
        <v>Yes</v>
      </c>
    </row>
    <row r="24" spans="1:12" x14ac:dyDescent="0.25">
      <c r="A24" s="3" t="s">
        <v>998</v>
      </c>
      <c r="B24" s="35" t="s">
        <v>213</v>
      </c>
      <c r="C24" s="36">
        <v>10097</v>
      </c>
      <c r="D24" s="11" t="str">
        <f t="shared" si="1"/>
        <v>N/A</v>
      </c>
      <c r="E24" s="36">
        <v>8734</v>
      </c>
      <c r="F24" s="11" t="str">
        <f t="shared" si="2"/>
        <v>N/A</v>
      </c>
      <c r="G24" s="36">
        <v>7655</v>
      </c>
      <c r="H24" s="11" t="str">
        <f t="shared" si="3"/>
        <v>N/A</v>
      </c>
      <c r="I24" s="12">
        <v>-13.5</v>
      </c>
      <c r="J24" s="12">
        <v>-12.4</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522631</v>
      </c>
      <c r="D26" s="11" t="str">
        <f t="shared" si="1"/>
        <v>N/A</v>
      </c>
      <c r="E26" s="36">
        <v>548819</v>
      </c>
      <c r="F26" s="11" t="str">
        <f t="shared" si="2"/>
        <v>N/A</v>
      </c>
      <c r="G26" s="36">
        <v>563195</v>
      </c>
      <c r="H26" s="11" t="str">
        <f t="shared" si="3"/>
        <v>N/A</v>
      </c>
      <c r="I26" s="12">
        <v>5.0110000000000001</v>
      </c>
      <c r="J26" s="12">
        <v>2.6190000000000002</v>
      </c>
      <c r="K26" s="43" t="s">
        <v>739</v>
      </c>
      <c r="L26" s="9" t="str">
        <f t="shared" si="0"/>
        <v>Yes</v>
      </c>
    </row>
    <row r="27" spans="1:12" x14ac:dyDescent="0.25">
      <c r="A27" s="3" t="s">
        <v>1000</v>
      </c>
      <c r="B27" s="35" t="s">
        <v>213</v>
      </c>
      <c r="C27" s="36">
        <v>56023</v>
      </c>
      <c r="D27" s="11" t="str">
        <f t="shared" si="1"/>
        <v>N/A</v>
      </c>
      <c r="E27" s="36">
        <v>58026</v>
      </c>
      <c r="F27" s="11" t="str">
        <f t="shared" si="2"/>
        <v>N/A</v>
      </c>
      <c r="G27" s="36">
        <v>56305</v>
      </c>
      <c r="H27" s="11" t="str">
        <f t="shared" si="3"/>
        <v>N/A</v>
      </c>
      <c r="I27" s="12">
        <v>3.5750000000000002</v>
      </c>
      <c r="J27" s="12">
        <v>-2.97</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7">
        <v>0</v>
      </c>
      <c r="H29" s="11" t="str">
        <f t="shared" si="3"/>
        <v>N/A</v>
      </c>
      <c r="I29" s="12" t="s">
        <v>1746</v>
      </c>
      <c r="J29" s="12" t="s">
        <v>1746</v>
      </c>
      <c r="K29" s="43" t="s">
        <v>739</v>
      </c>
      <c r="L29" s="9" t="str">
        <f t="shared" si="0"/>
        <v>N/A</v>
      </c>
    </row>
    <row r="30" spans="1:12" x14ac:dyDescent="0.25">
      <c r="A30" s="3" t="s">
        <v>1003</v>
      </c>
      <c r="B30" s="35" t="s">
        <v>213</v>
      </c>
      <c r="C30" s="36">
        <v>449215</v>
      </c>
      <c r="D30" s="11" t="str">
        <f t="shared" si="1"/>
        <v>N/A</v>
      </c>
      <c r="E30" s="36">
        <v>472564</v>
      </c>
      <c r="F30" s="11" t="str">
        <f t="shared" si="2"/>
        <v>N/A</v>
      </c>
      <c r="G30" s="36">
        <v>489074</v>
      </c>
      <c r="H30" s="11" t="str">
        <f t="shared" si="3"/>
        <v>N/A</v>
      </c>
      <c r="I30" s="12">
        <v>5.1980000000000004</v>
      </c>
      <c r="J30" s="12">
        <v>3.4940000000000002</v>
      </c>
      <c r="K30" s="43" t="s">
        <v>739</v>
      </c>
      <c r="L30" s="9" t="str">
        <f t="shared" si="0"/>
        <v>Yes</v>
      </c>
    </row>
    <row r="31" spans="1:12" x14ac:dyDescent="0.25">
      <c r="A31" s="3" t="s">
        <v>1004</v>
      </c>
      <c r="B31" s="35" t="s">
        <v>213</v>
      </c>
      <c r="C31" s="36">
        <v>2179</v>
      </c>
      <c r="D31" s="11" t="str">
        <f t="shared" si="1"/>
        <v>N/A</v>
      </c>
      <c r="E31" s="36">
        <v>2265</v>
      </c>
      <c r="F31" s="11" t="str">
        <f t="shared" si="2"/>
        <v>N/A</v>
      </c>
      <c r="G31" s="36">
        <v>2326</v>
      </c>
      <c r="H31" s="11" t="str">
        <f t="shared" si="3"/>
        <v>N/A</v>
      </c>
      <c r="I31" s="12">
        <v>3.9470000000000001</v>
      </c>
      <c r="J31" s="12">
        <v>2.6930000000000001</v>
      </c>
      <c r="K31" s="43" t="s">
        <v>739</v>
      </c>
      <c r="L31" s="9" t="str">
        <f t="shared" si="0"/>
        <v>Yes</v>
      </c>
    </row>
    <row r="32" spans="1:12" x14ac:dyDescent="0.25">
      <c r="A32" s="3" t="s">
        <v>1005</v>
      </c>
      <c r="B32" s="35" t="s">
        <v>213</v>
      </c>
      <c r="C32" s="36">
        <v>10462</v>
      </c>
      <c r="D32" s="11" t="str">
        <f t="shared" si="1"/>
        <v>N/A</v>
      </c>
      <c r="E32" s="36">
        <v>11421</v>
      </c>
      <c r="F32" s="11" t="str">
        <f t="shared" si="2"/>
        <v>N/A</v>
      </c>
      <c r="G32" s="36">
        <v>10795</v>
      </c>
      <c r="H32" s="11" t="str">
        <f t="shared" si="3"/>
        <v>N/A</v>
      </c>
      <c r="I32" s="12">
        <v>9.1669999999999998</v>
      </c>
      <c r="J32" s="12">
        <v>-5.48</v>
      </c>
      <c r="K32" s="43" t="s">
        <v>739</v>
      </c>
      <c r="L32" s="9" t="str">
        <f t="shared" si="0"/>
        <v>Yes</v>
      </c>
    </row>
    <row r="33" spans="1:12" x14ac:dyDescent="0.25">
      <c r="A33" s="3" t="s">
        <v>1006</v>
      </c>
      <c r="B33" s="35" t="s">
        <v>213</v>
      </c>
      <c r="C33" s="36">
        <v>4752</v>
      </c>
      <c r="D33" s="11" t="str">
        <f t="shared" si="1"/>
        <v>N/A</v>
      </c>
      <c r="E33" s="36">
        <v>4543</v>
      </c>
      <c r="F33" s="11" t="str">
        <f t="shared" si="2"/>
        <v>N/A</v>
      </c>
      <c r="G33" s="36">
        <v>4695</v>
      </c>
      <c r="H33" s="11" t="str">
        <f t="shared" si="3"/>
        <v>N/A</v>
      </c>
      <c r="I33" s="12">
        <v>-4.4000000000000004</v>
      </c>
      <c r="J33" s="12">
        <v>3.3460000000000001</v>
      </c>
      <c r="K33" s="43" t="s">
        <v>739</v>
      </c>
      <c r="L33" s="9" t="str">
        <f t="shared" si="0"/>
        <v>Yes</v>
      </c>
    </row>
    <row r="34" spans="1:12" x14ac:dyDescent="0.25">
      <c r="A34" s="3" t="s">
        <v>105</v>
      </c>
      <c r="B34" s="35" t="s">
        <v>213</v>
      </c>
      <c r="C34" s="36">
        <v>83176</v>
      </c>
      <c r="D34" s="11" t="str">
        <f t="shared" si="1"/>
        <v>N/A</v>
      </c>
      <c r="E34" s="36">
        <v>87894</v>
      </c>
      <c r="F34" s="11" t="str">
        <f t="shared" si="2"/>
        <v>N/A</v>
      </c>
      <c r="G34" s="36">
        <v>88078</v>
      </c>
      <c r="H34" s="11" t="str">
        <f t="shared" si="3"/>
        <v>N/A</v>
      </c>
      <c r="I34" s="12">
        <v>5.6719999999999997</v>
      </c>
      <c r="J34" s="12">
        <v>0.20930000000000001</v>
      </c>
      <c r="K34" s="43" t="s">
        <v>739</v>
      </c>
      <c r="L34" s="9" t="str">
        <f t="shared" si="0"/>
        <v>Yes</v>
      </c>
    </row>
    <row r="35" spans="1:12" x14ac:dyDescent="0.25">
      <c r="A35" s="3" t="s">
        <v>1007</v>
      </c>
      <c r="B35" s="35" t="s">
        <v>213</v>
      </c>
      <c r="C35" s="36">
        <v>34290</v>
      </c>
      <c r="D35" s="11" t="str">
        <f t="shared" si="1"/>
        <v>N/A</v>
      </c>
      <c r="E35" s="36">
        <v>37882</v>
      </c>
      <c r="F35" s="11" t="str">
        <f t="shared" si="2"/>
        <v>N/A</v>
      </c>
      <c r="G35" s="36">
        <v>37366</v>
      </c>
      <c r="H35" s="11" t="str">
        <f t="shared" si="3"/>
        <v>N/A</v>
      </c>
      <c r="I35" s="12">
        <v>10.48</v>
      </c>
      <c r="J35" s="12">
        <v>-1.36</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30156</v>
      </c>
      <c r="D38" s="11" t="str">
        <f t="shared" si="1"/>
        <v>N/A</v>
      </c>
      <c r="E38" s="36">
        <v>30676</v>
      </c>
      <c r="F38" s="11" t="str">
        <f t="shared" si="2"/>
        <v>N/A</v>
      </c>
      <c r="G38" s="36">
        <v>29979</v>
      </c>
      <c r="H38" s="11" t="str">
        <f t="shared" si="3"/>
        <v>N/A</v>
      </c>
      <c r="I38" s="12">
        <v>1.724</v>
      </c>
      <c r="J38" s="12">
        <v>-2.27</v>
      </c>
      <c r="K38" s="43" t="s">
        <v>739</v>
      </c>
      <c r="L38" s="9" t="str">
        <f t="shared" si="0"/>
        <v>Yes</v>
      </c>
    </row>
    <row r="39" spans="1:12" x14ac:dyDescent="0.25">
      <c r="A39" s="3" t="s">
        <v>1011</v>
      </c>
      <c r="B39" s="35" t="s">
        <v>213</v>
      </c>
      <c r="C39" s="36">
        <v>559</v>
      </c>
      <c r="D39" s="11" t="str">
        <f t="shared" si="1"/>
        <v>N/A</v>
      </c>
      <c r="E39" s="36">
        <v>690</v>
      </c>
      <c r="F39" s="11" t="str">
        <f t="shared" si="2"/>
        <v>N/A</v>
      </c>
      <c r="G39" s="36">
        <v>670</v>
      </c>
      <c r="H39" s="11" t="str">
        <f t="shared" si="3"/>
        <v>N/A</v>
      </c>
      <c r="I39" s="12">
        <v>23.43</v>
      </c>
      <c r="J39" s="12">
        <v>-2.9</v>
      </c>
      <c r="K39" s="43" t="s">
        <v>739</v>
      </c>
      <c r="L39" s="9" t="str">
        <f t="shared" si="0"/>
        <v>Yes</v>
      </c>
    </row>
    <row r="40" spans="1:12" x14ac:dyDescent="0.25">
      <c r="A40" s="3" t="s">
        <v>1012</v>
      </c>
      <c r="B40" s="35" t="s">
        <v>213</v>
      </c>
      <c r="C40" s="36">
        <v>18171</v>
      </c>
      <c r="D40" s="11" t="str">
        <f t="shared" si="1"/>
        <v>N/A</v>
      </c>
      <c r="E40" s="36">
        <v>18646</v>
      </c>
      <c r="F40" s="11" t="str">
        <f t="shared" si="2"/>
        <v>N/A</v>
      </c>
      <c r="G40" s="36">
        <v>20063</v>
      </c>
      <c r="H40" s="11" t="str">
        <f t="shared" si="3"/>
        <v>N/A</v>
      </c>
      <c r="I40" s="12">
        <v>2.6139999999999999</v>
      </c>
      <c r="J40" s="12">
        <v>7.5990000000000002</v>
      </c>
      <c r="K40" s="43" t="s">
        <v>739</v>
      </c>
      <c r="L40" s="9" t="str">
        <f t="shared" si="0"/>
        <v>Yes</v>
      </c>
    </row>
    <row r="41" spans="1:12" x14ac:dyDescent="0.25">
      <c r="A41" s="44" t="s">
        <v>84</v>
      </c>
      <c r="B41" s="35" t="s">
        <v>213</v>
      </c>
      <c r="C41" s="45">
        <v>3108764813</v>
      </c>
      <c r="D41" s="11" t="str">
        <f t="shared" si="1"/>
        <v>N/A</v>
      </c>
      <c r="E41" s="45">
        <v>3705803143</v>
      </c>
      <c r="F41" s="11" t="str">
        <f t="shared" si="2"/>
        <v>N/A</v>
      </c>
      <c r="G41" s="45">
        <v>3628540979</v>
      </c>
      <c r="H41" s="11" t="str">
        <f t="shared" si="3"/>
        <v>N/A</v>
      </c>
      <c r="I41" s="12">
        <v>19.21</v>
      </c>
      <c r="J41" s="12">
        <v>-2.08</v>
      </c>
      <c r="K41" s="43" t="s">
        <v>739</v>
      </c>
      <c r="L41" s="9" t="str">
        <f t="shared" si="0"/>
        <v>Yes</v>
      </c>
    </row>
    <row r="42" spans="1:12" x14ac:dyDescent="0.25">
      <c r="A42" s="44" t="s">
        <v>1500</v>
      </c>
      <c r="B42" s="35" t="s">
        <v>213</v>
      </c>
      <c r="C42" s="45">
        <v>3786.0423584</v>
      </c>
      <c r="D42" s="11" t="str">
        <f t="shared" si="1"/>
        <v>N/A</v>
      </c>
      <c r="E42" s="45">
        <v>4347.2840267000001</v>
      </c>
      <c r="F42" s="11" t="str">
        <f t="shared" si="2"/>
        <v>N/A</v>
      </c>
      <c r="G42" s="45">
        <v>4178.5800001999996</v>
      </c>
      <c r="H42" s="11" t="str">
        <f t="shared" si="3"/>
        <v>N/A</v>
      </c>
      <c r="I42" s="12">
        <v>14.82</v>
      </c>
      <c r="J42" s="12">
        <v>-3.88</v>
      </c>
      <c r="K42" s="43" t="s">
        <v>739</v>
      </c>
      <c r="L42" s="9" t="str">
        <f t="shared" si="0"/>
        <v>Yes</v>
      </c>
    </row>
    <row r="43" spans="1:12" x14ac:dyDescent="0.25">
      <c r="A43" s="44" t="s">
        <v>1501</v>
      </c>
      <c r="B43" s="35" t="s">
        <v>213</v>
      </c>
      <c r="C43" s="45">
        <v>4160.9979829000004</v>
      </c>
      <c r="D43" s="11" t="str">
        <f t="shared" si="1"/>
        <v>N/A</v>
      </c>
      <c r="E43" s="45">
        <v>4798.914221</v>
      </c>
      <c r="F43" s="11" t="str">
        <f t="shared" si="2"/>
        <v>N/A</v>
      </c>
      <c r="G43" s="45">
        <v>4642.6011310000004</v>
      </c>
      <c r="H43" s="11" t="str">
        <f t="shared" si="3"/>
        <v>N/A</v>
      </c>
      <c r="I43" s="12">
        <v>15.33</v>
      </c>
      <c r="J43" s="12">
        <v>-3.26</v>
      </c>
      <c r="K43" s="43" t="s">
        <v>739</v>
      </c>
      <c r="L43" s="9" t="str">
        <f t="shared" si="0"/>
        <v>Yes</v>
      </c>
    </row>
    <row r="44" spans="1:12" x14ac:dyDescent="0.25">
      <c r="A44" s="4" t="s">
        <v>107</v>
      </c>
      <c r="B44" s="35" t="s">
        <v>213</v>
      </c>
      <c r="C44" s="45">
        <v>477526562</v>
      </c>
      <c r="D44" s="11" t="str">
        <f t="shared" si="1"/>
        <v>N/A</v>
      </c>
      <c r="E44" s="45">
        <v>13081158</v>
      </c>
      <c r="F44" s="11" t="str">
        <f t="shared" si="2"/>
        <v>N/A</v>
      </c>
      <c r="G44" s="45">
        <v>11756576</v>
      </c>
      <c r="H44" s="11" t="str">
        <f t="shared" si="3"/>
        <v>N/A</v>
      </c>
      <c r="I44" s="12">
        <v>-97.3</v>
      </c>
      <c r="J44" s="12">
        <v>-10.1</v>
      </c>
      <c r="K44" s="43" t="s">
        <v>739</v>
      </c>
      <c r="L44" s="9" t="str">
        <f t="shared" si="0"/>
        <v>Yes</v>
      </c>
    </row>
    <row r="45" spans="1:12" x14ac:dyDescent="0.25">
      <c r="A45" s="44" t="s">
        <v>158</v>
      </c>
      <c r="B45" s="43" t="s">
        <v>217</v>
      </c>
      <c r="C45" s="1">
        <v>108</v>
      </c>
      <c r="D45" s="11" t="str">
        <f>IF($B45="N/A","N/A",IF(C45&gt;0,"No",IF(C45&lt;0,"No","Yes")))</f>
        <v>No</v>
      </c>
      <c r="E45" s="1">
        <v>224</v>
      </c>
      <c r="F45" s="11" t="str">
        <f>IF($B45="N/A","N/A",IF(E45&gt;0,"No",IF(E45&lt;0,"No","Yes")))</f>
        <v>No</v>
      </c>
      <c r="G45" s="1">
        <v>662</v>
      </c>
      <c r="H45" s="11" t="str">
        <f>IF($B45="N/A","N/A",IF(G45&gt;0,"No",IF(G45&lt;0,"No","Yes")))</f>
        <v>No</v>
      </c>
      <c r="I45" s="12">
        <v>107.4</v>
      </c>
      <c r="J45" s="12">
        <v>195.5</v>
      </c>
      <c r="K45" s="43" t="s">
        <v>739</v>
      </c>
      <c r="L45" s="9" t="str">
        <f t="shared" si="0"/>
        <v>No</v>
      </c>
    </row>
    <row r="46" spans="1:12" x14ac:dyDescent="0.25">
      <c r="A46" s="44" t="s">
        <v>156</v>
      </c>
      <c r="B46" s="35" t="s">
        <v>213</v>
      </c>
      <c r="C46" s="45">
        <v>4875</v>
      </c>
      <c r="D46" s="11" t="str">
        <f t="shared" ref="D46:D47" si="4">IF($B46="N/A","N/A",IF(C46&gt;10,"No",IF(C46&lt;-10,"No","Yes")))</f>
        <v>N/A</v>
      </c>
      <c r="E46" s="45">
        <v>18000</v>
      </c>
      <c r="F46" s="11" t="str">
        <f t="shared" ref="F46:F47" si="5">IF($B46="N/A","N/A",IF(E46&gt;10,"No",IF(E46&lt;-10,"No","Yes")))</f>
        <v>N/A</v>
      </c>
      <c r="G46" s="45">
        <v>72780</v>
      </c>
      <c r="H46" s="11" t="str">
        <f t="shared" ref="H46:H47" si="6">IF($B46="N/A","N/A",IF(G46&gt;10,"No",IF(G46&lt;-10,"No","Yes")))</f>
        <v>N/A</v>
      </c>
      <c r="I46" s="12">
        <v>269.2</v>
      </c>
      <c r="J46" s="12">
        <v>304.3</v>
      </c>
      <c r="K46" s="43" t="s">
        <v>739</v>
      </c>
      <c r="L46" s="9" t="str">
        <f t="shared" si="0"/>
        <v>No</v>
      </c>
    </row>
    <row r="47" spans="1:12" x14ac:dyDescent="0.25">
      <c r="A47" s="44" t="s">
        <v>1303</v>
      </c>
      <c r="B47" s="35" t="s">
        <v>213</v>
      </c>
      <c r="C47" s="45">
        <v>45.138888889</v>
      </c>
      <c r="D47" s="11" t="str">
        <f t="shared" si="4"/>
        <v>N/A</v>
      </c>
      <c r="E47" s="45">
        <v>80.357142856999999</v>
      </c>
      <c r="F47" s="11" t="str">
        <f t="shared" si="5"/>
        <v>N/A</v>
      </c>
      <c r="G47" s="45">
        <v>109.93957704</v>
      </c>
      <c r="H47" s="11" t="str">
        <f t="shared" si="6"/>
        <v>N/A</v>
      </c>
      <c r="I47" s="12">
        <v>78.02</v>
      </c>
      <c r="J47" s="12">
        <v>36.81</v>
      </c>
      <c r="K47" s="43" t="s">
        <v>739</v>
      </c>
      <c r="L47" s="9" t="str">
        <f>IF(J47="Div by 0", "N/A", IF(OR(J47="N/A",K47="N/A"),"N/A", IF(J47&gt;VALUE(MID(K47,1,2)), "No", IF(J47&lt;-1*VALUE(MID(K47,1,2)), "No", "Yes"))))</f>
        <v>No</v>
      </c>
    </row>
    <row r="48" spans="1:12" x14ac:dyDescent="0.25">
      <c r="A48" s="44" t="s">
        <v>1502</v>
      </c>
      <c r="B48" s="35" t="s">
        <v>213</v>
      </c>
      <c r="C48" s="45">
        <v>22049.710548999999</v>
      </c>
      <c r="D48" s="11" t="str">
        <f t="shared" ref="D48:D74" si="7">IF($B48="N/A","N/A",IF(C48&gt;10,"No",IF(C48&lt;-10,"No","Yes")))</f>
        <v>N/A</v>
      </c>
      <c r="E48" s="45">
        <v>24897.789356000001</v>
      </c>
      <c r="F48" s="11" t="str">
        <f t="shared" ref="F48:F74" si="8">IF($B48="N/A","N/A",IF(E48&gt;10,"No",IF(E48&lt;-10,"No","Yes")))</f>
        <v>N/A</v>
      </c>
      <c r="G48" s="45">
        <v>25962.975180000001</v>
      </c>
      <c r="H48" s="11" t="str">
        <f t="shared" ref="H48:H74" si="9">IF($B48="N/A","N/A",IF(G48&gt;10,"No",IF(G48&lt;-10,"No","Yes")))</f>
        <v>N/A</v>
      </c>
      <c r="I48" s="12">
        <v>12.92</v>
      </c>
      <c r="J48" s="12">
        <v>4.2779999999999996</v>
      </c>
      <c r="K48" s="43" t="s">
        <v>739</v>
      </c>
      <c r="L48" s="9" t="str">
        <f t="shared" ref="L48:L74" si="10">IF(J48="Div by 0", "N/A", IF(K48="N/A","N/A", IF(J48&gt;VALUE(MID(K48,1,2)), "No", IF(J48&lt;-1*VALUE(MID(K48,1,2)), "No", "Yes"))))</f>
        <v>Yes</v>
      </c>
    </row>
    <row r="49" spans="1:12" x14ac:dyDescent="0.25">
      <c r="A49" s="44" t="s">
        <v>1503</v>
      </c>
      <c r="B49" s="35" t="s">
        <v>213</v>
      </c>
      <c r="C49" s="45">
        <v>3290.8288250999999</v>
      </c>
      <c r="D49" s="11" t="str">
        <f t="shared" si="7"/>
        <v>N/A</v>
      </c>
      <c r="E49" s="45">
        <v>3431.4218449999998</v>
      </c>
      <c r="F49" s="11" t="str">
        <f t="shared" si="8"/>
        <v>N/A</v>
      </c>
      <c r="G49" s="45">
        <v>3088.5007187000001</v>
      </c>
      <c r="H49" s="11" t="str">
        <f t="shared" si="9"/>
        <v>N/A</v>
      </c>
      <c r="I49" s="12">
        <v>4.2720000000000002</v>
      </c>
      <c r="J49" s="12">
        <v>-9.99</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5773.4509201999999</v>
      </c>
      <c r="D51" s="11" t="str">
        <f t="shared" si="7"/>
        <v>N/A</v>
      </c>
      <c r="E51" s="45">
        <v>6483.242921</v>
      </c>
      <c r="F51" s="11" t="str">
        <f t="shared" si="8"/>
        <v>N/A</v>
      </c>
      <c r="G51" s="45">
        <v>6188.3293943999997</v>
      </c>
      <c r="H51" s="11" t="str">
        <f t="shared" si="9"/>
        <v>N/A</v>
      </c>
      <c r="I51" s="12">
        <v>12.29</v>
      </c>
      <c r="J51" s="12">
        <v>-4.55</v>
      </c>
      <c r="K51" s="43" t="s">
        <v>739</v>
      </c>
      <c r="L51" s="9" t="str">
        <f t="shared" si="10"/>
        <v>Yes</v>
      </c>
    </row>
    <row r="52" spans="1:12" x14ac:dyDescent="0.25">
      <c r="A52" s="44" t="s">
        <v>1506</v>
      </c>
      <c r="B52" s="35" t="s">
        <v>213</v>
      </c>
      <c r="C52" s="45">
        <v>36400.819427000002</v>
      </c>
      <c r="D52" s="11" t="str">
        <f t="shared" si="7"/>
        <v>N/A</v>
      </c>
      <c r="E52" s="45">
        <v>38661.187623999998</v>
      </c>
      <c r="F52" s="11" t="str">
        <f t="shared" si="8"/>
        <v>N/A</v>
      </c>
      <c r="G52" s="45">
        <v>39487.071404000002</v>
      </c>
      <c r="H52" s="11" t="str">
        <f t="shared" si="9"/>
        <v>N/A</v>
      </c>
      <c r="I52" s="12">
        <v>6.21</v>
      </c>
      <c r="J52" s="12">
        <v>2.1360000000000001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8229.3559325000006</v>
      </c>
      <c r="D54" s="11" t="str">
        <f t="shared" si="7"/>
        <v>N/A</v>
      </c>
      <c r="E54" s="45">
        <v>9117.9825249000005</v>
      </c>
      <c r="F54" s="11" t="str">
        <f t="shared" si="8"/>
        <v>N/A</v>
      </c>
      <c r="G54" s="45">
        <v>8746.7639168999995</v>
      </c>
      <c r="H54" s="11" t="str">
        <f t="shared" si="9"/>
        <v>N/A</v>
      </c>
      <c r="I54" s="12">
        <v>10.8</v>
      </c>
      <c r="J54" s="12">
        <v>-4.07</v>
      </c>
      <c r="K54" s="43" t="s">
        <v>739</v>
      </c>
      <c r="L54" s="9" t="str">
        <f t="shared" si="10"/>
        <v>Yes</v>
      </c>
    </row>
    <row r="55" spans="1:12" x14ac:dyDescent="0.25">
      <c r="A55" s="44" t="s">
        <v>1509</v>
      </c>
      <c r="B55" s="35" t="s">
        <v>213</v>
      </c>
      <c r="C55" s="45">
        <v>6999.6682330000003</v>
      </c>
      <c r="D55" s="11" t="str">
        <f t="shared" si="7"/>
        <v>N/A</v>
      </c>
      <c r="E55" s="45">
        <v>8105.6430312000002</v>
      </c>
      <c r="F55" s="11" t="str">
        <f t="shared" si="8"/>
        <v>N/A</v>
      </c>
      <c r="G55" s="45">
        <v>7906.3592295999997</v>
      </c>
      <c r="H55" s="11" t="str">
        <f t="shared" si="9"/>
        <v>N/A</v>
      </c>
      <c r="I55" s="12">
        <v>15.8</v>
      </c>
      <c r="J55" s="12">
        <v>-2.46</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5577.5720394999998</v>
      </c>
      <c r="D57" s="11" t="str">
        <f t="shared" si="7"/>
        <v>N/A</v>
      </c>
      <c r="E57" s="45">
        <v>5962.6807018</v>
      </c>
      <c r="F57" s="11" t="str">
        <f t="shared" si="8"/>
        <v>N/A</v>
      </c>
      <c r="G57" s="45">
        <v>7003.2695732000002</v>
      </c>
      <c r="H57" s="11" t="str">
        <f t="shared" si="9"/>
        <v>N/A</v>
      </c>
      <c r="I57" s="12">
        <v>6.9050000000000002</v>
      </c>
      <c r="J57" s="12">
        <v>17.45</v>
      </c>
      <c r="K57" s="43" t="s">
        <v>739</v>
      </c>
      <c r="L57" s="9" t="str">
        <f t="shared" si="10"/>
        <v>Yes</v>
      </c>
    </row>
    <row r="58" spans="1:12" x14ac:dyDescent="0.25">
      <c r="A58" s="44" t="s">
        <v>1512</v>
      </c>
      <c r="B58" s="35" t="s">
        <v>213</v>
      </c>
      <c r="C58" s="45">
        <v>30124.625235</v>
      </c>
      <c r="D58" s="11" t="str">
        <f t="shared" si="7"/>
        <v>N/A</v>
      </c>
      <c r="E58" s="45">
        <v>30603.746393000001</v>
      </c>
      <c r="F58" s="11" t="str">
        <f t="shared" si="8"/>
        <v>N/A</v>
      </c>
      <c r="G58" s="45">
        <v>29063.361854999999</v>
      </c>
      <c r="H58" s="11" t="str">
        <f t="shared" si="9"/>
        <v>N/A</v>
      </c>
      <c r="I58" s="12">
        <v>1.59</v>
      </c>
      <c r="J58" s="12">
        <v>-5.03</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1460.7304752</v>
      </c>
      <c r="D60" s="11" t="str">
        <f t="shared" si="7"/>
        <v>N/A</v>
      </c>
      <c r="E60" s="45">
        <v>1797.3451593</v>
      </c>
      <c r="F60" s="11" t="str">
        <f t="shared" si="8"/>
        <v>N/A</v>
      </c>
      <c r="G60" s="45">
        <v>1696.0634523000001</v>
      </c>
      <c r="H60" s="11" t="str">
        <f t="shared" si="9"/>
        <v>N/A</v>
      </c>
      <c r="I60" s="12">
        <v>23.04</v>
      </c>
      <c r="J60" s="12">
        <v>-5.64</v>
      </c>
      <c r="K60" s="43" t="s">
        <v>739</v>
      </c>
      <c r="L60" s="9" t="str">
        <f t="shared" si="10"/>
        <v>Yes</v>
      </c>
    </row>
    <row r="61" spans="1:12" x14ac:dyDescent="0.25">
      <c r="A61" s="44" t="s">
        <v>1515</v>
      </c>
      <c r="B61" s="35" t="s">
        <v>213</v>
      </c>
      <c r="C61" s="45">
        <v>1367.6214769000001</v>
      </c>
      <c r="D61" s="11" t="str">
        <f t="shared" si="7"/>
        <v>N/A</v>
      </c>
      <c r="E61" s="45">
        <v>1630.4520215</v>
      </c>
      <c r="F61" s="11" t="str">
        <f t="shared" si="8"/>
        <v>N/A</v>
      </c>
      <c r="G61" s="45">
        <v>1596.6429802</v>
      </c>
      <c r="H61" s="11" t="str">
        <f t="shared" si="9"/>
        <v>N/A</v>
      </c>
      <c r="I61" s="12">
        <v>19.22</v>
      </c>
      <c r="J61" s="12">
        <v>-2.0699999999999998</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1299.5408457000001</v>
      </c>
      <c r="D64" s="11" t="str">
        <f t="shared" si="7"/>
        <v>N/A</v>
      </c>
      <c r="E64" s="45">
        <v>1595.313202</v>
      </c>
      <c r="F64" s="11" t="str">
        <f t="shared" si="8"/>
        <v>N/A</v>
      </c>
      <c r="G64" s="45">
        <v>1501.1558762</v>
      </c>
      <c r="H64" s="11" t="str">
        <f t="shared" si="9"/>
        <v>N/A</v>
      </c>
      <c r="I64" s="12">
        <v>22.76</v>
      </c>
      <c r="J64" s="12">
        <v>-5.9</v>
      </c>
      <c r="K64" s="43" t="s">
        <v>739</v>
      </c>
      <c r="L64" s="9" t="str">
        <f t="shared" si="10"/>
        <v>Yes</v>
      </c>
    </row>
    <row r="65" spans="1:12" x14ac:dyDescent="0.25">
      <c r="A65" s="44" t="s">
        <v>1519</v>
      </c>
      <c r="B65" s="35" t="s">
        <v>213</v>
      </c>
      <c r="C65" s="45">
        <v>3094.4552546999998</v>
      </c>
      <c r="D65" s="11" t="str">
        <f t="shared" si="7"/>
        <v>N/A</v>
      </c>
      <c r="E65" s="45">
        <v>6324.1395143</v>
      </c>
      <c r="F65" s="11" t="str">
        <f t="shared" si="8"/>
        <v>N/A</v>
      </c>
      <c r="G65" s="45">
        <v>5182.8929492999996</v>
      </c>
      <c r="H65" s="11" t="str">
        <f t="shared" si="9"/>
        <v>N/A</v>
      </c>
      <c r="I65" s="12">
        <v>104.4</v>
      </c>
      <c r="J65" s="12">
        <v>-18</v>
      </c>
      <c r="K65" s="43" t="s">
        <v>739</v>
      </c>
      <c r="L65" s="9" t="str">
        <f t="shared" si="10"/>
        <v>Yes</v>
      </c>
    </row>
    <row r="66" spans="1:12" x14ac:dyDescent="0.25">
      <c r="A66" s="44" t="s">
        <v>1520</v>
      </c>
      <c r="B66" s="35" t="s">
        <v>213</v>
      </c>
      <c r="C66" s="45">
        <v>8573.8440069000007</v>
      </c>
      <c r="D66" s="11" t="str">
        <f t="shared" si="7"/>
        <v>N/A</v>
      </c>
      <c r="E66" s="45">
        <v>9155.5014446999994</v>
      </c>
      <c r="F66" s="11" t="str">
        <f t="shared" si="8"/>
        <v>N/A</v>
      </c>
      <c r="G66" s="45">
        <v>9375.9918481000004</v>
      </c>
      <c r="H66" s="11" t="str">
        <f t="shared" si="9"/>
        <v>N/A</v>
      </c>
      <c r="I66" s="12">
        <v>6.7839999999999998</v>
      </c>
      <c r="J66" s="12">
        <v>2.4079999999999999</v>
      </c>
      <c r="K66" s="43" t="s">
        <v>739</v>
      </c>
      <c r="L66" s="9" t="str">
        <f t="shared" si="10"/>
        <v>Yes</v>
      </c>
    </row>
    <row r="67" spans="1:12" x14ac:dyDescent="0.25">
      <c r="A67" s="44" t="s">
        <v>1521</v>
      </c>
      <c r="B67" s="35" t="s">
        <v>213</v>
      </c>
      <c r="C67" s="45">
        <v>1386.6069024000001</v>
      </c>
      <c r="D67" s="11" t="str">
        <f t="shared" si="7"/>
        <v>N/A</v>
      </c>
      <c r="E67" s="45">
        <v>4189.2621615999997</v>
      </c>
      <c r="F67" s="11" t="str">
        <f t="shared" si="8"/>
        <v>N/A</v>
      </c>
      <c r="G67" s="45">
        <v>3806.1603833999998</v>
      </c>
      <c r="H67" s="11" t="str">
        <f t="shared" si="9"/>
        <v>N/A</v>
      </c>
      <c r="I67" s="12">
        <v>202.1</v>
      </c>
      <c r="J67" s="12">
        <v>-9.14</v>
      </c>
      <c r="K67" s="43" t="s">
        <v>739</v>
      </c>
      <c r="L67" s="9" t="str">
        <f t="shared" si="10"/>
        <v>Yes</v>
      </c>
    </row>
    <row r="68" spans="1:12" x14ac:dyDescent="0.25">
      <c r="A68" s="44" t="s">
        <v>1522</v>
      </c>
      <c r="B68" s="35" t="s">
        <v>213</v>
      </c>
      <c r="C68" s="45">
        <v>2086.4843464</v>
      </c>
      <c r="D68" s="11" t="str">
        <f t="shared" si="7"/>
        <v>N/A</v>
      </c>
      <c r="E68" s="45">
        <v>3486.3439484</v>
      </c>
      <c r="F68" s="11" t="str">
        <f t="shared" si="8"/>
        <v>N/A</v>
      </c>
      <c r="G68" s="45">
        <v>3343.0751266000002</v>
      </c>
      <c r="H68" s="11" t="str">
        <f t="shared" si="9"/>
        <v>N/A</v>
      </c>
      <c r="I68" s="12">
        <v>67.09</v>
      </c>
      <c r="J68" s="12">
        <v>-4.1100000000000003</v>
      </c>
      <c r="K68" s="43" t="s">
        <v>739</v>
      </c>
      <c r="L68" s="9" t="str">
        <f t="shared" si="10"/>
        <v>Yes</v>
      </c>
    </row>
    <row r="69" spans="1:12" x14ac:dyDescent="0.25">
      <c r="A69" s="44" t="s">
        <v>1523</v>
      </c>
      <c r="B69" s="35" t="s">
        <v>213</v>
      </c>
      <c r="C69" s="45">
        <v>2498.2626129999999</v>
      </c>
      <c r="D69" s="11" t="str">
        <f t="shared" si="7"/>
        <v>N/A</v>
      </c>
      <c r="E69" s="45">
        <v>3139.1091811000001</v>
      </c>
      <c r="F69" s="11" t="str">
        <f t="shared" si="8"/>
        <v>N/A</v>
      </c>
      <c r="G69" s="45">
        <v>3062.4786703999998</v>
      </c>
      <c r="H69" s="11" t="str">
        <f t="shared" si="9"/>
        <v>N/A</v>
      </c>
      <c r="I69" s="12">
        <v>25.65</v>
      </c>
      <c r="J69" s="12">
        <v>-2.44</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2072.2842884000002</v>
      </c>
      <c r="D72" s="11" t="str">
        <f t="shared" si="7"/>
        <v>N/A</v>
      </c>
      <c r="E72" s="45">
        <v>3107.1177794</v>
      </c>
      <c r="F72" s="11" t="str">
        <f t="shared" si="8"/>
        <v>N/A</v>
      </c>
      <c r="G72" s="45">
        <v>2902.8941258999998</v>
      </c>
      <c r="H72" s="11" t="str">
        <f t="shared" si="9"/>
        <v>N/A</v>
      </c>
      <c r="I72" s="12">
        <v>49.94</v>
      </c>
      <c r="J72" s="12">
        <v>-6.57</v>
      </c>
      <c r="K72" s="43" t="s">
        <v>739</v>
      </c>
      <c r="L72" s="9" t="str">
        <f t="shared" si="10"/>
        <v>Yes</v>
      </c>
    </row>
    <row r="73" spans="1:12" x14ac:dyDescent="0.25">
      <c r="A73" s="44" t="s">
        <v>1527</v>
      </c>
      <c r="B73" s="35" t="s">
        <v>213</v>
      </c>
      <c r="C73" s="45">
        <v>1996.7871199000001</v>
      </c>
      <c r="D73" s="11" t="str">
        <f t="shared" si="7"/>
        <v>N/A</v>
      </c>
      <c r="E73" s="45">
        <v>2367.2971014</v>
      </c>
      <c r="F73" s="11" t="str">
        <f t="shared" si="8"/>
        <v>N/A</v>
      </c>
      <c r="G73" s="45">
        <v>2149.6970148999999</v>
      </c>
      <c r="H73" s="11" t="str">
        <f t="shared" si="9"/>
        <v>N/A</v>
      </c>
      <c r="I73" s="12">
        <v>18.559999999999999</v>
      </c>
      <c r="J73" s="12">
        <v>-9.19</v>
      </c>
      <c r="K73" s="43" t="s">
        <v>739</v>
      </c>
      <c r="L73" s="9" t="str">
        <f t="shared" si="10"/>
        <v>Yes</v>
      </c>
    </row>
    <row r="74" spans="1:12" x14ac:dyDescent="0.25">
      <c r="A74" s="44" t="s">
        <v>1528</v>
      </c>
      <c r="B74" s="35" t="s">
        <v>213</v>
      </c>
      <c r="C74" s="45">
        <v>1335.7541137000001</v>
      </c>
      <c r="D74" s="11" t="str">
        <f t="shared" si="7"/>
        <v>N/A</v>
      </c>
      <c r="E74" s="45">
        <v>4857.1061354000003</v>
      </c>
      <c r="F74" s="11" t="str">
        <f t="shared" si="8"/>
        <v>N/A</v>
      </c>
      <c r="G74" s="45">
        <v>4563.2573892</v>
      </c>
      <c r="H74" s="11" t="str">
        <f t="shared" si="9"/>
        <v>N/A</v>
      </c>
      <c r="I74" s="12">
        <v>263.60000000000002</v>
      </c>
      <c r="J74" s="12">
        <v>-6.05</v>
      </c>
      <c r="K74" s="43" t="s">
        <v>739</v>
      </c>
      <c r="L74" s="9" t="str">
        <f t="shared" si="10"/>
        <v>Yes</v>
      </c>
    </row>
    <row r="75" spans="1:12" x14ac:dyDescent="0.25">
      <c r="A75" s="44" t="s">
        <v>1610</v>
      </c>
      <c r="B75" s="35" t="s">
        <v>213</v>
      </c>
      <c r="C75" s="45">
        <v>211616933</v>
      </c>
      <c r="D75" s="11" t="str">
        <f t="shared" ref="D75:D144" si="11">IF($B75="N/A","N/A",IF(C75&gt;10,"No",IF(C75&lt;-10,"No","Yes")))</f>
        <v>N/A</v>
      </c>
      <c r="E75" s="45">
        <v>614754260</v>
      </c>
      <c r="F75" s="11" t="str">
        <f t="shared" ref="F75:F144" si="12">IF($B75="N/A","N/A",IF(E75&gt;10,"No",IF(E75&lt;-10,"No","Yes")))</f>
        <v>N/A</v>
      </c>
      <c r="G75" s="45">
        <v>627745494</v>
      </c>
      <c r="H75" s="11" t="str">
        <f t="shared" ref="H75:H144" si="13">IF($B75="N/A","N/A",IF(G75&gt;10,"No",IF(G75&lt;-10,"No","Yes")))</f>
        <v>N/A</v>
      </c>
      <c r="I75" s="12">
        <v>190.5</v>
      </c>
      <c r="J75" s="12">
        <v>2.113</v>
      </c>
      <c r="K75" s="43" t="s">
        <v>739</v>
      </c>
      <c r="L75" s="9" t="str">
        <f t="shared" ref="L75:L135" si="14">IF(J75="Div by 0", "N/A", IF(K75="N/A","N/A", IF(J75&gt;VALUE(MID(K75,1,2)), "No", IF(J75&lt;-1*VALUE(MID(K75,1,2)), "No", "Yes"))))</f>
        <v>Yes</v>
      </c>
    </row>
    <row r="76" spans="1:12" x14ac:dyDescent="0.25">
      <c r="A76" s="44" t="s">
        <v>598</v>
      </c>
      <c r="B76" s="35" t="s">
        <v>213</v>
      </c>
      <c r="C76" s="36">
        <v>50670</v>
      </c>
      <c r="D76" s="11" t="str">
        <f t="shared" si="11"/>
        <v>N/A</v>
      </c>
      <c r="E76" s="36">
        <v>96950</v>
      </c>
      <c r="F76" s="11" t="str">
        <f t="shared" si="12"/>
        <v>N/A</v>
      </c>
      <c r="G76" s="36">
        <v>96239</v>
      </c>
      <c r="H76" s="11" t="str">
        <f t="shared" si="13"/>
        <v>N/A</v>
      </c>
      <c r="I76" s="12">
        <v>91.34</v>
      </c>
      <c r="J76" s="12">
        <v>-0.73299999999999998</v>
      </c>
      <c r="K76" s="43" t="s">
        <v>739</v>
      </c>
      <c r="L76" s="9" t="str">
        <f t="shared" si="14"/>
        <v>Yes</v>
      </c>
    </row>
    <row r="77" spans="1:12" x14ac:dyDescent="0.25">
      <c r="A77" s="44" t="s">
        <v>1437</v>
      </c>
      <c r="B77" s="35" t="s">
        <v>213</v>
      </c>
      <c r="C77" s="45">
        <v>4176.3752318999996</v>
      </c>
      <c r="D77" s="11" t="str">
        <f t="shared" si="11"/>
        <v>N/A</v>
      </c>
      <c r="E77" s="45">
        <v>6340.9413100000002</v>
      </c>
      <c r="F77" s="11" t="str">
        <f t="shared" si="12"/>
        <v>N/A</v>
      </c>
      <c r="G77" s="45">
        <v>6522.7765667000003</v>
      </c>
      <c r="H77" s="11" t="str">
        <f t="shared" si="13"/>
        <v>N/A</v>
      </c>
      <c r="I77" s="12">
        <v>51.83</v>
      </c>
      <c r="J77" s="12">
        <v>2.8679999999999999</v>
      </c>
      <c r="K77" s="43" t="s">
        <v>739</v>
      </c>
      <c r="L77" s="9" t="str">
        <f t="shared" si="14"/>
        <v>Yes</v>
      </c>
    </row>
    <row r="78" spans="1:12" x14ac:dyDescent="0.25">
      <c r="A78" s="44" t="s">
        <v>1438</v>
      </c>
      <c r="B78" s="35" t="s">
        <v>213</v>
      </c>
      <c r="C78" s="36">
        <v>2.9144661534999998</v>
      </c>
      <c r="D78" s="11" t="str">
        <f t="shared" si="11"/>
        <v>N/A</v>
      </c>
      <c r="E78" s="36">
        <v>4.7217019082</v>
      </c>
      <c r="F78" s="11" t="str">
        <f t="shared" si="12"/>
        <v>N/A</v>
      </c>
      <c r="G78" s="36">
        <v>4.8140358898000004</v>
      </c>
      <c r="H78" s="11" t="str">
        <f t="shared" si="13"/>
        <v>N/A</v>
      </c>
      <c r="I78" s="12">
        <v>62.01</v>
      </c>
      <c r="J78" s="12">
        <v>1.956</v>
      </c>
      <c r="K78" s="43" t="s">
        <v>739</v>
      </c>
      <c r="L78" s="9" t="str">
        <f t="shared" si="14"/>
        <v>Yes</v>
      </c>
    </row>
    <row r="79" spans="1:12" x14ac:dyDescent="0.25">
      <c r="A79" s="44" t="s">
        <v>599</v>
      </c>
      <c r="B79" s="35" t="s">
        <v>213</v>
      </c>
      <c r="C79" s="45">
        <v>6745626</v>
      </c>
      <c r="D79" s="11" t="str">
        <f t="shared" si="11"/>
        <v>N/A</v>
      </c>
      <c r="E79" s="45">
        <v>5502835</v>
      </c>
      <c r="F79" s="11" t="str">
        <f t="shared" si="12"/>
        <v>N/A</v>
      </c>
      <c r="G79" s="45">
        <v>6804823</v>
      </c>
      <c r="H79" s="11" t="str">
        <f t="shared" si="13"/>
        <v>N/A</v>
      </c>
      <c r="I79" s="12">
        <v>-18.399999999999999</v>
      </c>
      <c r="J79" s="12">
        <v>23.66</v>
      </c>
      <c r="K79" s="43" t="s">
        <v>739</v>
      </c>
      <c r="L79" s="9" t="str">
        <f t="shared" si="14"/>
        <v>Yes</v>
      </c>
    </row>
    <row r="80" spans="1:12" x14ac:dyDescent="0.25">
      <c r="A80" s="44" t="s">
        <v>600</v>
      </c>
      <c r="B80" s="35" t="s">
        <v>213</v>
      </c>
      <c r="C80" s="36">
        <v>162</v>
      </c>
      <c r="D80" s="11" t="str">
        <f t="shared" si="11"/>
        <v>N/A</v>
      </c>
      <c r="E80" s="36">
        <v>147</v>
      </c>
      <c r="F80" s="11" t="str">
        <f t="shared" si="12"/>
        <v>N/A</v>
      </c>
      <c r="G80" s="36">
        <v>146</v>
      </c>
      <c r="H80" s="11" t="str">
        <f t="shared" si="13"/>
        <v>N/A</v>
      </c>
      <c r="I80" s="12">
        <v>-9.26</v>
      </c>
      <c r="J80" s="12">
        <v>-0.68</v>
      </c>
      <c r="K80" s="43" t="s">
        <v>739</v>
      </c>
      <c r="L80" s="9" t="str">
        <f t="shared" si="14"/>
        <v>Yes</v>
      </c>
    </row>
    <row r="81" spans="1:12" x14ac:dyDescent="0.25">
      <c r="A81" s="44" t="s">
        <v>1439</v>
      </c>
      <c r="B81" s="35" t="s">
        <v>213</v>
      </c>
      <c r="C81" s="45">
        <v>41639.666666999998</v>
      </c>
      <c r="D81" s="11" t="str">
        <f t="shared" si="11"/>
        <v>N/A</v>
      </c>
      <c r="E81" s="45">
        <v>37434.251701000001</v>
      </c>
      <c r="F81" s="11" t="str">
        <f t="shared" si="12"/>
        <v>N/A</v>
      </c>
      <c r="G81" s="45">
        <v>46608.376711999997</v>
      </c>
      <c r="H81" s="11" t="str">
        <f t="shared" si="13"/>
        <v>N/A</v>
      </c>
      <c r="I81" s="12">
        <v>-10.1</v>
      </c>
      <c r="J81" s="12">
        <v>24.51</v>
      </c>
      <c r="K81" s="43" t="s">
        <v>739</v>
      </c>
      <c r="L81" s="9" t="str">
        <f t="shared" si="14"/>
        <v>Yes</v>
      </c>
    </row>
    <row r="82" spans="1:12" ht="25" x14ac:dyDescent="0.25">
      <c r="A82" s="44" t="s">
        <v>601</v>
      </c>
      <c r="B82" s="35" t="s">
        <v>213</v>
      </c>
      <c r="C82" s="45">
        <v>56245050</v>
      </c>
      <c r="D82" s="11" t="str">
        <f t="shared" si="11"/>
        <v>N/A</v>
      </c>
      <c r="E82" s="45">
        <v>58954079</v>
      </c>
      <c r="F82" s="11" t="str">
        <f t="shared" si="12"/>
        <v>N/A</v>
      </c>
      <c r="G82" s="45">
        <v>57387505</v>
      </c>
      <c r="H82" s="11" t="str">
        <f t="shared" si="13"/>
        <v>N/A</v>
      </c>
      <c r="I82" s="12">
        <v>4.8159999999999998</v>
      </c>
      <c r="J82" s="12">
        <v>-2.66</v>
      </c>
      <c r="K82" s="43" t="s">
        <v>739</v>
      </c>
      <c r="L82" s="9" t="str">
        <f t="shared" si="14"/>
        <v>Yes</v>
      </c>
    </row>
    <row r="83" spans="1:12" x14ac:dyDescent="0.25">
      <c r="A83" s="44" t="s">
        <v>602</v>
      </c>
      <c r="B83" s="35" t="s">
        <v>213</v>
      </c>
      <c r="C83" s="36">
        <v>2370</v>
      </c>
      <c r="D83" s="11" t="str">
        <f t="shared" si="11"/>
        <v>N/A</v>
      </c>
      <c r="E83" s="36">
        <v>2567</v>
      </c>
      <c r="F83" s="11" t="str">
        <f t="shared" si="12"/>
        <v>N/A</v>
      </c>
      <c r="G83" s="36">
        <v>2757</v>
      </c>
      <c r="H83" s="11" t="str">
        <f t="shared" si="13"/>
        <v>N/A</v>
      </c>
      <c r="I83" s="12">
        <v>8.3119999999999994</v>
      </c>
      <c r="J83" s="12">
        <v>7.4020000000000001</v>
      </c>
      <c r="K83" s="43" t="s">
        <v>739</v>
      </c>
      <c r="L83" s="9" t="str">
        <f t="shared" si="14"/>
        <v>Yes</v>
      </c>
    </row>
    <row r="84" spans="1:12" ht="25" x14ac:dyDescent="0.25">
      <c r="A84" s="4" t="s">
        <v>1440</v>
      </c>
      <c r="B84" s="35" t="s">
        <v>213</v>
      </c>
      <c r="C84" s="45">
        <v>23732.088607999998</v>
      </c>
      <c r="D84" s="11" t="str">
        <f t="shared" si="11"/>
        <v>N/A</v>
      </c>
      <c r="E84" s="45">
        <v>22966.139072999998</v>
      </c>
      <c r="F84" s="11" t="str">
        <f t="shared" si="12"/>
        <v>N/A</v>
      </c>
      <c r="G84" s="45">
        <v>20815.199492</v>
      </c>
      <c r="H84" s="11" t="str">
        <f t="shared" si="13"/>
        <v>N/A</v>
      </c>
      <c r="I84" s="12">
        <v>-3.23</v>
      </c>
      <c r="J84" s="12">
        <v>-9.3699999999999992</v>
      </c>
      <c r="K84" s="43" t="s">
        <v>739</v>
      </c>
      <c r="L84" s="9" t="str">
        <f t="shared" si="14"/>
        <v>Yes</v>
      </c>
    </row>
    <row r="85" spans="1:12" x14ac:dyDescent="0.25">
      <c r="A85" s="4" t="s">
        <v>603</v>
      </c>
      <c r="B85" s="35" t="s">
        <v>213</v>
      </c>
      <c r="C85" s="45">
        <v>34539016</v>
      </c>
      <c r="D85" s="11" t="str">
        <f t="shared" si="11"/>
        <v>N/A</v>
      </c>
      <c r="E85" s="45">
        <v>30100536</v>
      </c>
      <c r="F85" s="11" t="str">
        <f t="shared" si="12"/>
        <v>N/A</v>
      </c>
      <c r="G85" s="45">
        <v>2469439</v>
      </c>
      <c r="H85" s="11" t="str">
        <f t="shared" si="13"/>
        <v>N/A</v>
      </c>
      <c r="I85" s="12">
        <v>-12.9</v>
      </c>
      <c r="J85" s="12">
        <v>-91.8</v>
      </c>
      <c r="K85" s="43" t="s">
        <v>739</v>
      </c>
      <c r="L85" s="9" t="str">
        <f t="shared" si="14"/>
        <v>No</v>
      </c>
    </row>
    <row r="86" spans="1:12" x14ac:dyDescent="0.25">
      <c r="A86" s="4" t="s">
        <v>604</v>
      </c>
      <c r="B86" s="35" t="s">
        <v>213</v>
      </c>
      <c r="C86" s="36">
        <v>215</v>
      </c>
      <c r="D86" s="11" t="str">
        <f t="shared" si="11"/>
        <v>N/A</v>
      </c>
      <c r="E86" s="36">
        <v>193</v>
      </c>
      <c r="F86" s="11" t="str">
        <f t="shared" si="12"/>
        <v>N/A</v>
      </c>
      <c r="G86" s="36">
        <v>42</v>
      </c>
      <c r="H86" s="11" t="str">
        <f t="shared" si="13"/>
        <v>N/A</v>
      </c>
      <c r="I86" s="12">
        <v>-10.199999999999999</v>
      </c>
      <c r="J86" s="12">
        <v>-78.2</v>
      </c>
      <c r="K86" s="43" t="s">
        <v>739</v>
      </c>
      <c r="L86" s="9" t="str">
        <f t="shared" si="14"/>
        <v>No</v>
      </c>
    </row>
    <row r="87" spans="1:12" x14ac:dyDescent="0.25">
      <c r="A87" s="4" t="s">
        <v>1441</v>
      </c>
      <c r="B87" s="35" t="s">
        <v>213</v>
      </c>
      <c r="C87" s="45">
        <v>160646.58605000001</v>
      </c>
      <c r="D87" s="11" t="str">
        <f t="shared" si="11"/>
        <v>N/A</v>
      </c>
      <c r="E87" s="45">
        <v>155961.32642</v>
      </c>
      <c r="F87" s="11" t="str">
        <f t="shared" si="12"/>
        <v>N/A</v>
      </c>
      <c r="G87" s="45">
        <v>58796.166666999998</v>
      </c>
      <c r="H87" s="11" t="str">
        <f t="shared" si="13"/>
        <v>N/A</v>
      </c>
      <c r="I87" s="12">
        <v>-2.92</v>
      </c>
      <c r="J87" s="12">
        <v>-62.3</v>
      </c>
      <c r="K87" s="43" t="s">
        <v>739</v>
      </c>
      <c r="L87" s="9" t="str">
        <f t="shared" si="14"/>
        <v>No</v>
      </c>
    </row>
    <row r="88" spans="1:12" x14ac:dyDescent="0.25">
      <c r="A88" s="44" t="s">
        <v>605</v>
      </c>
      <c r="B88" s="35" t="s">
        <v>213</v>
      </c>
      <c r="C88" s="45">
        <v>828849327</v>
      </c>
      <c r="D88" s="11" t="str">
        <f t="shared" si="11"/>
        <v>N/A</v>
      </c>
      <c r="E88" s="45">
        <v>860021317</v>
      </c>
      <c r="F88" s="11" t="str">
        <f t="shared" si="12"/>
        <v>N/A</v>
      </c>
      <c r="G88" s="45">
        <v>864270818</v>
      </c>
      <c r="H88" s="11" t="str">
        <f t="shared" si="13"/>
        <v>N/A</v>
      </c>
      <c r="I88" s="12">
        <v>3.7610000000000001</v>
      </c>
      <c r="J88" s="12">
        <v>0.49409999999999998</v>
      </c>
      <c r="K88" s="43" t="s">
        <v>739</v>
      </c>
      <c r="L88" s="9" t="str">
        <f t="shared" si="14"/>
        <v>Yes</v>
      </c>
    </row>
    <row r="89" spans="1:12" x14ac:dyDescent="0.25">
      <c r="A89" s="46" t="s">
        <v>606</v>
      </c>
      <c r="B89" s="36" t="s">
        <v>213</v>
      </c>
      <c r="C89" s="36">
        <v>22790</v>
      </c>
      <c r="D89" s="11" t="str">
        <f t="shared" si="11"/>
        <v>N/A</v>
      </c>
      <c r="E89" s="36">
        <v>22222</v>
      </c>
      <c r="F89" s="11" t="str">
        <f t="shared" si="12"/>
        <v>N/A</v>
      </c>
      <c r="G89" s="36">
        <v>21822</v>
      </c>
      <c r="H89" s="11" t="str">
        <f t="shared" si="13"/>
        <v>N/A</v>
      </c>
      <c r="I89" s="12">
        <v>-2.4900000000000002</v>
      </c>
      <c r="J89" s="12">
        <v>-1.8</v>
      </c>
      <c r="K89" s="1" t="s">
        <v>739</v>
      </c>
      <c r="L89" s="9" t="str">
        <f t="shared" si="14"/>
        <v>Yes</v>
      </c>
    </row>
    <row r="90" spans="1:12" x14ac:dyDescent="0.25">
      <c r="A90" s="44" t="s">
        <v>1442</v>
      </c>
      <c r="B90" s="35" t="s">
        <v>213</v>
      </c>
      <c r="C90" s="45">
        <v>36368.991970000003</v>
      </c>
      <c r="D90" s="11" t="str">
        <f t="shared" si="11"/>
        <v>N/A</v>
      </c>
      <c r="E90" s="45">
        <v>38701.346277999997</v>
      </c>
      <c r="F90" s="11" t="str">
        <f t="shared" si="12"/>
        <v>N/A</v>
      </c>
      <c r="G90" s="45">
        <v>39605.481531999998</v>
      </c>
      <c r="H90" s="11" t="str">
        <f t="shared" si="13"/>
        <v>N/A</v>
      </c>
      <c r="I90" s="12">
        <v>6.4130000000000003</v>
      </c>
      <c r="J90" s="12">
        <v>2.3359999999999999</v>
      </c>
      <c r="K90" s="43" t="s">
        <v>739</v>
      </c>
      <c r="L90" s="9" t="str">
        <f t="shared" si="14"/>
        <v>Yes</v>
      </c>
    </row>
    <row r="91" spans="1:12" x14ac:dyDescent="0.25">
      <c r="A91" s="44" t="s">
        <v>607</v>
      </c>
      <c r="B91" s="35" t="s">
        <v>213</v>
      </c>
      <c r="C91" s="45">
        <v>323084166</v>
      </c>
      <c r="D91" s="11" t="str">
        <f t="shared" si="11"/>
        <v>N/A</v>
      </c>
      <c r="E91" s="45">
        <v>398918316</v>
      </c>
      <c r="F91" s="11" t="str">
        <f t="shared" si="12"/>
        <v>N/A</v>
      </c>
      <c r="G91" s="45">
        <v>395482730</v>
      </c>
      <c r="H91" s="11" t="str">
        <f t="shared" si="13"/>
        <v>N/A</v>
      </c>
      <c r="I91" s="12">
        <v>23.47</v>
      </c>
      <c r="J91" s="12">
        <v>-0.86099999999999999</v>
      </c>
      <c r="K91" s="43" t="s">
        <v>739</v>
      </c>
      <c r="L91" s="9" t="str">
        <f t="shared" si="14"/>
        <v>Yes</v>
      </c>
    </row>
    <row r="92" spans="1:12" x14ac:dyDescent="0.25">
      <c r="A92" s="44" t="s">
        <v>608</v>
      </c>
      <c r="B92" s="35" t="s">
        <v>213</v>
      </c>
      <c r="C92" s="36">
        <v>617006</v>
      </c>
      <c r="D92" s="11" t="str">
        <f t="shared" si="11"/>
        <v>N/A</v>
      </c>
      <c r="E92" s="36">
        <v>643690</v>
      </c>
      <c r="F92" s="11" t="str">
        <f t="shared" si="12"/>
        <v>N/A</v>
      </c>
      <c r="G92" s="36">
        <v>654582</v>
      </c>
      <c r="H92" s="11" t="str">
        <f t="shared" si="13"/>
        <v>N/A</v>
      </c>
      <c r="I92" s="12">
        <v>4.3250000000000002</v>
      </c>
      <c r="J92" s="12">
        <v>1.6919999999999999</v>
      </c>
      <c r="K92" s="43" t="s">
        <v>739</v>
      </c>
      <c r="L92" s="9" t="str">
        <f t="shared" si="14"/>
        <v>Yes</v>
      </c>
    </row>
    <row r="93" spans="1:12" x14ac:dyDescent="0.25">
      <c r="A93" s="44" t="s">
        <v>1443</v>
      </c>
      <c r="B93" s="35" t="s">
        <v>213</v>
      </c>
      <c r="C93" s="45">
        <v>523.63212999999996</v>
      </c>
      <c r="D93" s="11" t="str">
        <f t="shared" si="11"/>
        <v>N/A</v>
      </c>
      <c r="E93" s="45">
        <v>619.73669933999997</v>
      </c>
      <c r="F93" s="11" t="str">
        <f t="shared" si="12"/>
        <v>N/A</v>
      </c>
      <c r="G93" s="45">
        <v>604.17599323000002</v>
      </c>
      <c r="H93" s="11" t="str">
        <f t="shared" si="13"/>
        <v>N/A</v>
      </c>
      <c r="I93" s="12">
        <v>18.350000000000001</v>
      </c>
      <c r="J93" s="12">
        <v>-2.5099999999999998</v>
      </c>
      <c r="K93" s="43" t="s">
        <v>739</v>
      </c>
      <c r="L93" s="9" t="str">
        <f t="shared" si="14"/>
        <v>Yes</v>
      </c>
    </row>
    <row r="94" spans="1:12" x14ac:dyDescent="0.25">
      <c r="A94" s="44" t="s">
        <v>609</v>
      </c>
      <c r="B94" s="35" t="s">
        <v>213</v>
      </c>
      <c r="C94" s="45">
        <v>83923048</v>
      </c>
      <c r="D94" s="11" t="str">
        <f t="shared" si="11"/>
        <v>N/A</v>
      </c>
      <c r="E94" s="45">
        <v>88263569</v>
      </c>
      <c r="F94" s="11" t="str">
        <f t="shared" si="12"/>
        <v>N/A</v>
      </c>
      <c r="G94" s="45">
        <v>87251665</v>
      </c>
      <c r="H94" s="11" t="str">
        <f t="shared" si="13"/>
        <v>N/A</v>
      </c>
      <c r="I94" s="12">
        <v>5.1719999999999997</v>
      </c>
      <c r="J94" s="12">
        <v>-1.1499999999999999</v>
      </c>
      <c r="K94" s="43" t="s">
        <v>739</v>
      </c>
      <c r="L94" s="9" t="str">
        <f t="shared" si="14"/>
        <v>Yes</v>
      </c>
    </row>
    <row r="95" spans="1:12" x14ac:dyDescent="0.25">
      <c r="A95" s="44" t="s">
        <v>610</v>
      </c>
      <c r="B95" s="35" t="s">
        <v>213</v>
      </c>
      <c r="C95" s="36">
        <v>261713</v>
      </c>
      <c r="D95" s="11" t="str">
        <f t="shared" si="11"/>
        <v>N/A</v>
      </c>
      <c r="E95" s="36">
        <v>278685</v>
      </c>
      <c r="F95" s="11" t="str">
        <f t="shared" si="12"/>
        <v>N/A</v>
      </c>
      <c r="G95" s="36">
        <v>287256</v>
      </c>
      <c r="H95" s="11" t="str">
        <f t="shared" si="13"/>
        <v>N/A</v>
      </c>
      <c r="I95" s="12">
        <v>6.4850000000000003</v>
      </c>
      <c r="J95" s="12">
        <v>3.0760000000000001</v>
      </c>
      <c r="K95" s="43" t="s">
        <v>739</v>
      </c>
      <c r="L95" s="9" t="str">
        <f t="shared" si="14"/>
        <v>Yes</v>
      </c>
    </row>
    <row r="96" spans="1:12" x14ac:dyDescent="0.25">
      <c r="A96" s="44" t="s">
        <v>1444</v>
      </c>
      <c r="B96" s="35" t="s">
        <v>213</v>
      </c>
      <c r="C96" s="45">
        <v>320.66824345999999</v>
      </c>
      <c r="D96" s="11" t="str">
        <f t="shared" si="11"/>
        <v>N/A</v>
      </c>
      <c r="E96" s="45">
        <v>316.71445898000002</v>
      </c>
      <c r="F96" s="11" t="str">
        <f t="shared" si="12"/>
        <v>N/A</v>
      </c>
      <c r="G96" s="45">
        <v>303.74183655000002</v>
      </c>
      <c r="H96" s="11" t="str">
        <f t="shared" si="13"/>
        <v>N/A</v>
      </c>
      <c r="I96" s="12">
        <v>-1.23</v>
      </c>
      <c r="J96" s="12">
        <v>-4.0999999999999996</v>
      </c>
      <c r="K96" s="43" t="s">
        <v>739</v>
      </c>
      <c r="L96" s="9" t="str">
        <f t="shared" si="14"/>
        <v>Yes</v>
      </c>
    </row>
    <row r="97" spans="1:12" ht="25" x14ac:dyDescent="0.25">
      <c r="A97" s="44" t="s">
        <v>611</v>
      </c>
      <c r="B97" s="35" t="s">
        <v>213</v>
      </c>
      <c r="C97" s="45">
        <v>14614120</v>
      </c>
      <c r="D97" s="11" t="str">
        <f t="shared" si="11"/>
        <v>N/A</v>
      </c>
      <c r="E97" s="45">
        <v>15937447</v>
      </c>
      <c r="F97" s="11" t="str">
        <f t="shared" si="12"/>
        <v>N/A</v>
      </c>
      <c r="G97" s="45">
        <v>15607297</v>
      </c>
      <c r="H97" s="11" t="str">
        <f t="shared" si="13"/>
        <v>N/A</v>
      </c>
      <c r="I97" s="12">
        <v>9.0549999999999997</v>
      </c>
      <c r="J97" s="12">
        <v>-2.0699999999999998</v>
      </c>
      <c r="K97" s="43" t="s">
        <v>739</v>
      </c>
      <c r="L97" s="9" t="str">
        <f t="shared" si="14"/>
        <v>Yes</v>
      </c>
    </row>
    <row r="98" spans="1:12" x14ac:dyDescent="0.25">
      <c r="A98" s="44" t="s">
        <v>612</v>
      </c>
      <c r="B98" s="35" t="s">
        <v>213</v>
      </c>
      <c r="C98" s="36">
        <v>150023</v>
      </c>
      <c r="D98" s="11" t="str">
        <f t="shared" si="11"/>
        <v>N/A</v>
      </c>
      <c r="E98" s="36">
        <v>160020</v>
      </c>
      <c r="F98" s="11" t="str">
        <f t="shared" si="12"/>
        <v>N/A</v>
      </c>
      <c r="G98" s="36">
        <v>156997</v>
      </c>
      <c r="H98" s="11" t="str">
        <f t="shared" si="13"/>
        <v>N/A</v>
      </c>
      <c r="I98" s="12">
        <v>6.6639999999999997</v>
      </c>
      <c r="J98" s="12">
        <v>-1.89</v>
      </c>
      <c r="K98" s="43" t="s">
        <v>739</v>
      </c>
      <c r="L98" s="9" t="str">
        <f t="shared" si="14"/>
        <v>Yes</v>
      </c>
    </row>
    <row r="99" spans="1:12" ht="25" x14ac:dyDescent="0.25">
      <c r="A99" s="44" t="s">
        <v>1445</v>
      </c>
      <c r="B99" s="35" t="s">
        <v>213</v>
      </c>
      <c r="C99" s="45">
        <v>97.412530079000007</v>
      </c>
      <c r="D99" s="11" t="str">
        <f t="shared" si="11"/>
        <v>N/A</v>
      </c>
      <c r="E99" s="45">
        <v>99.596594175999996</v>
      </c>
      <c r="F99" s="11" t="str">
        <f t="shared" si="12"/>
        <v>N/A</v>
      </c>
      <c r="G99" s="45">
        <v>99.411434612999997</v>
      </c>
      <c r="H99" s="11" t="str">
        <f t="shared" si="13"/>
        <v>N/A</v>
      </c>
      <c r="I99" s="12">
        <v>2.242</v>
      </c>
      <c r="J99" s="12">
        <v>-0.186</v>
      </c>
      <c r="K99" s="43" t="s">
        <v>739</v>
      </c>
      <c r="L99" s="9" t="str">
        <f t="shared" si="14"/>
        <v>Yes</v>
      </c>
    </row>
    <row r="100" spans="1:12" ht="25" x14ac:dyDescent="0.25">
      <c r="A100" s="44" t="s">
        <v>613</v>
      </c>
      <c r="B100" s="35" t="s">
        <v>213</v>
      </c>
      <c r="C100" s="45">
        <v>104328163</v>
      </c>
      <c r="D100" s="11" t="str">
        <f t="shared" si="11"/>
        <v>N/A</v>
      </c>
      <c r="E100" s="45">
        <v>168436884</v>
      </c>
      <c r="F100" s="11" t="str">
        <f t="shared" si="12"/>
        <v>N/A</v>
      </c>
      <c r="G100" s="45">
        <v>74244277</v>
      </c>
      <c r="H100" s="11" t="str">
        <f t="shared" si="13"/>
        <v>N/A</v>
      </c>
      <c r="I100" s="12">
        <v>61.45</v>
      </c>
      <c r="J100" s="12">
        <v>-55.9</v>
      </c>
      <c r="K100" s="43" t="s">
        <v>739</v>
      </c>
      <c r="L100" s="9" t="str">
        <f t="shared" si="14"/>
        <v>No</v>
      </c>
    </row>
    <row r="101" spans="1:12" x14ac:dyDescent="0.25">
      <c r="A101" s="44" t="s">
        <v>614</v>
      </c>
      <c r="B101" s="35" t="s">
        <v>213</v>
      </c>
      <c r="C101" s="36">
        <v>303040</v>
      </c>
      <c r="D101" s="11" t="str">
        <f t="shared" si="11"/>
        <v>N/A</v>
      </c>
      <c r="E101" s="36">
        <v>340970</v>
      </c>
      <c r="F101" s="11" t="str">
        <f t="shared" si="12"/>
        <v>N/A</v>
      </c>
      <c r="G101" s="36">
        <v>304428</v>
      </c>
      <c r="H101" s="11" t="str">
        <f t="shared" si="13"/>
        <v>N/A</v>
      </c>
      <c r="I101" s="12">
        <v>12.52</v>
      </c>
      <c r="J101" s="12">
        <v>-10.7</v>
      </c>
      <c r="K101" s="43" t="s">
        <v>739</v>
      </c>
      <c r="L101" s="9" t="str">
        <f t="shared" si="14"/>
        <v>Yes</v>
      </c>
    </row>
    <row r="102" spans="1:12" x14ac:dyDescent="0.25">
      <c r="A102" s="44" t="s">
        <v>1446</v>
      </c>
      <c r="B102" s="35" t="s">
        <v>213</v>
      </c>
      <c r="C102" s="45">
        <v>344.27192120000001</v>
      </c>
      <c r="D102" s="11" t="str">
        <f t="shared" si="11"/>
        <v>N/A</v>
      </c>
      <c r="E102" s="45">
        <v>493.99326626999999</v>
      </c>
      <c r="F102" s="11" t="str">
        <f t="shared" si="12"/>
        <v>N/A</v>
      </c>
      <c r="G102" s="45">
        <v>243.88123629</v>
      </c>
      <c r="H102" s="11" t="str">
        <f t="shared" si="13"/>
        <v>N/A</v>
      </c>
      <c r="I102" s="12">
        <v>43.49</v>
      </c>
      <c r="J102" s="12">
        <v>-50.6</v>
      </c>
      <c r="K102" s="43" t="s">
        <v>739</v>
      </c>
      <c r="L102" s="9" t="str">
        <f t="shared" si="14"/>
        <v>No</v>
      </c>
    </row>
    <row r="103" spans="1:12" x14ac:dyDescent="0.25">
      <c r="A103" s="44" t="s">
        <v>615</v>
      </c>
      <c r="B103" s="35" t="s">
        <v>213</v>
      </c>
      <c r="C103" s="45">
        <v>91160528</v>
      </c>
      <c r="D103" s="11" t="str">
        <f t="shared" si="11"/>
        <v>N/A</v>
      </c>
      <c r="E103" s="45">
        <v>91117724</v>
      </c>
      <c r="F103" s="11" t="str">
        <f t="shared" si="12"/>
        <v>N/A</v>
      </c>
      <c r="G103" s="45">
        <v>94030442</v>
      </c>
      <c r="H103" s="11" t="str">
        <f t="shared" si="13"/>
        <v>N/A</v>
      </c>
      <c r="I103" s="12">
        <v>-4.7E-2</v>
      </c>
      <c r="J103" s="12">
        <v>3.1970000000000001</v>
      </c>
      <c r="K103" s="43" t="s">
        <v>739</v>
      </c>
      <c r="L103" s="9" t="str">
        <f t="shared" si="14"/>
        <v>Yes</v>
      </c>
    </row>
    <row r="104" spans="1:12" x14ac:dyDescent="0.25">
      <c r="A104" s="44" t="s">
        <v>616</v>
      </c>
      <c r="B104" s="35" t="s">
        <v>213</v>
      </c>
      <c r="C104" s="36">
        <v>242904</v>
      </c>
      <c r="D104" s="11" t="str">
        <f t="shared" si="11"/>
        <v>N/A</v>
      </c>
      <c r="E104" s="36">
        <v>231630</v>
      </c>
      <c r="F104" s="11" t="str">
        <f t="shared" si="12"/>
        <v>N/A</v>
      </c>
      <c r="G104" s="36">
        <v>231167</v>
      </c>
      <c r="H104" s="11" t="str">
        <f t="shared" si="13"/>
        <v>N/A</v>
      </c>
      <c r="I104" s="12">
        <v>-4.6399999999999997</v>
      </c>
      <c r="J104" s="12">
        <v>-0.2</v>
      </c>
      <c r="K104" s="43" t="s">
        <v>739</v>
      </c>
      <c r="L104" s="9" t="str">
        <f t="shared" si="14"/>
        <v>Yes</v>
      </c>
    </row>
    <row r="105" spans="1:12" x14ac:dyDescent="0.25">
      <c r="A105" s="44" t="s">
        <v>1447</v>
      </c>
      <c r="B105" s="35" t="s">
        <v>213</v>
      </c>
      <c r="C105" s="45">
        <v>375.29447024000001</v>
      </c>
      <c r="D105" s="11" t="str">
        <f t="shared" si="11"/>
        <v>N/A</v>
      </c>
      <c r="E105" s="45">
        <v>393.37617752</v>
      </c>
      <c r="F105" s="11" t="str">
        <f t="shared" si="12"/>
        <v>N/A</v>
      </c>
      <c r="G105" s="45">
        <v>406.76412291000003</v>
      </c>
      <c r="H105" s="11" t="str">
        <f t="shared" si="13"/>
        <v>N/A</v>
      </c>
      <c r="I105" s="12">
        <v>4.8179999999999996</v>
      </c>
      <c r="J105" s="12">
        <v>3.403</v>
      </c>
      <c r="K105" s="43" t="s">
        <v>739</v>
      </c>
      <c r="L105" s="9" t="str">
        <f t="shared" si="14"/>
        <v>Yes</v>
      </c>
    </row>
    <row r="106" spans="1:12" ht="25" x14ac:dyDescent="0.25">
      <c r="A106" s="44" t="s">
        <v>617</v>
      </c>
      <c r="B106" s="35" t="s">
        <v>213</v>
      </c>
      <c r="C106" s="45">
        <v>34381594</v>
      </c>
      <c r="D106" s="11" t="str">
        <f t="shared" si="11"/>
        <v>N/A</v>
      </c>
      <c r="E106" s="45">
        <v>27620463</v>
      </c>
      <c r="F106" s="11" t="str">
        <f t="shared" si="12"/>
        <v>N/A</v>
      </c>
      <c r="G106" s="45">
        <v>29031867</v>
      </c>
      <c r="H106" s="11" t="str">
        <f t="shared" si="13"/>
        <v>N/A</v>
      </c>
      <c r="I106" s="12">
        <v>-19.7</v>
      </c>
      <c r="J106" s="12">
        <v>5.1100000000000003</v>
      </c>
      <c r="K106" s="43" t="s">
        <v>739</v>
      </c>
      <c r="L106" s="9" t="str">
        <f t="shared" si="14"/>
        <v>Yes</v>
      </c>
    </row>
    <row r="107" spans="1:12" x14ac:dyDescent="0.25">
      <c r="A107" s="44" t="s">
        <v>618</v>
      </c>
      <c r="B107" s="35" t="s">
        <v>213</v>
      </c>
      <c r="C107" s="36">
        <v>15243</v>
      </c>
      <c r="D107" s="11" t="str">
        <f t="shared" si="11"/>
        <v>N/A</v>
      </c>
      <c r="E107" s="36">
        <v>14393</v>
      </c>
      <c r="F107" s="11" t="str">
        <f t="shared" si="12"/>
        <v>N/A</v>
      </c>
      <c r="G107" s="36">
        <v>15209</v>
      </c>
      <c r="H107" s="11" t="str">
        <f t="shared" si="13"/>
        <v>N/A</v>
      </c>
      <c r="I107" s="12">
        <v>-5.58</v>
      </c>
      <c r="J107" s="12">
        <v>5.6689999999999996</v>
      </c>
      <c r="K107" s="43" t="s">
        <v>739</v>
      </c>
      <c r="L107" s="9" t="str">
        <f t="shared" si="14"/>
        <v>Yes</v>
      </c>
    </row>
    <row r="108" spans="1:12" x14ac:dyDescent="0.25">
      <c r="A108" s="44" t="s">
        <v>1448</v>
      </c>
      <c r="B108" s="35" t="s">
        <v>213</v>
      </c>
      <c r="C108" s="45">
        <v>2255.5660959000002</v>
      </c>
      <c r="D108" s="11" t="str">
        <f t="shared" si="11"/>
        <v>N/A</v>
      </c>
      <c r="E108" s="45">
        <v>1919.0205656000001</v>
      </c>
      <c r="F108" s="11" t="str">
        <f t="shared" si="12"/>
        <v>N/A</v>
      </c>
      <c r="G108" s="45">
        <v>1908.8610034000001</v>
      </c>
      <c r="H108" s="11" t="str">
        <f t="shared" si="13"/>
        <v>N/A</v>
      </c>
      <c r="I108" s="12">
        <v>-14.9</v>
      </c>
      <c r="J108" s="12">
        <v>-0.52900000000000003</v>
      </c>
      <c r="K108" s="43" t="s">
        <v>739</v>
      </c>
      <c r="L108" s="9" t="str">
        <f t="shared" si="14"/>
        <v>Yes</v>
      </c>
    </row>
    <row r="109" spans="1:12" x14ac:dyDescent="0.25">
      <c r="A109" s="44" t="s">
        <v>619</v>
      </c>
      <c r="B109" s="35" t="s">
        <v>213</v>
      </c>
      <c r="C109" s="45">
        <v>109174798</v>
      </c>
      <c r="D109" s="11" t="str">
        <f t="shared" si="11"/>
        <v>N/A</v>
      </c>
      <c r="E109" s="45">
        <v>98647933</v>
      </c>
      <c r="F109" s="11" t="str">
        <f t="shared" si="12"/>
        <v>N/A</v>
      </c>
      <c r="G109" s="45">
        <v>129737835</v>
      </c>
      <c r="H109" s="11" t="str">
        <f t="shared" si="13"/>
        <v>N/A</v>
      </c>
      <c r="I109" s="12">
        <v>-9.64</v>
      </c>
      <c r="J109" s="12">
        <v>31.52</v>
      </c>
      <c r="K109" s="43" t="s">
        <v>739</v>
      </c>
      <c r="L109" s="9" t="str">
        <f t="shared" si="14"/>
        <v>No</v>
      </c>
    </row>
    <row r="110" spans="1:12" x14ac:dyDescent="0.25">
      <c r="A110" s="44" t="s">
        <v>620</v>
      </c>
      <c r="B110" s="35" t="s">
        <v>213</v>
      </c>
      <c r="C110" s="36">
        <v>496071</v>
      </c>
      <c r="D110" s="11" t="str">
        <f t="shared" si="11"/>
        <v>N/A</v>
      </c>
      <c r="E110" s="36">
        <v>499779</v>
      </c>
      <c r="F110" s="11" t="str">
        <f t="shared" si="12"/>
        <v>N/A</v>
      </c>
      <c r="G110" s="36">
        <v>532296</v>
      </c>
      <c r="H110" s="11" t="str">
        <f t="shared" si="13"/>
        <v>N/A</v>
      </c>
      <c r="I110" s="12">
        <v>0.74750000000000005</v>
      </c>
      <c r="J110" s="12">
        <v>6.5060000000000002</v>
      </c>
      <c r="K110" s="43" t="s">
        <v>739</v>
      </c>
      <c r="L110" s="9" t="str">
        <f t="shared" si="14"/>
        <v>Yes</v>
      </c>
    </row>
    <row r="111" spans="1:12" x14ac:dyDescent="0.25">
      <c r="A111" s="44" t="s">
        <v>1449</v>
      </c>
      <c r="B111" s="35" t="s">
        <v>213</v>
      </c>
      <c r="C111" s="45">
        <v>220.0789766</v>
      </c>
      <c r="D111" s="11" t="str">
        <f t="shared" si="11"/>
        <v>N/A</v>
      </c>
      <c r="E111" s="45">
        <v>197.38310933</v>
      </c>
      <c r="F111" s="11" t="str">
        <f t="shared" si="12"/>
        <v>N/A</v>
      </c>
      <c r="G111" s="45">
        <v>243.73250034</v>
      </c>
      <c r="H111" s="11" t="str">
        <f t="shared" si="13"/>
        <v>N/A</v>
      </c>
      <c r="I111" s="12">
        <v>-10.3</v>
      </c>
      <c r="J111" s="12">
        <v>23.48</v>
      </c>
      <c r="K111" s="43" t="s">
        <v>739</v>
      </c>
      <c r="L111" s="9" t="str">
        <f t="shared" si="14"/>
        <v>Yes</v>
      </c>
    </row>
    <row r="112" spans="1:12" x14ac:dyDescent="0.25">
      <c r="A112" s="44" t="s">
        <v>621</v>
      </c>
      <c r="B112" s="35" t="s">
        <v>213</v>
      </c>
      <c r="C112" s="45">
        <v>504243907</v>
      </c>
      <c r="D112" s="11" t="str">
        <f t="shared" si="11"/>
        <v>N/A</v>
      </c>
      <c r="E112" s="45">
        <v>515084704</v>
      </c>
      <c r="F112" s="11" t="str">
        <f t="shared" si="12"/>
        <v>N/A</v>
      </c>
      <c r="G112" s="45">
        <v>520619748</v>
      </c>
      <c r="H112" s="11" t="str">
        <f t="shared" si="13"/>
        <v>N/A</v>
      </c>
      <c r="I112" s="12">
        <v>2.15</v>
      </c>
      <c r="J112" s="12">
        <v>1.075</v>
      </c>
      <c r="K112" s="43" t="s">
        <v>739</v>
      </c>
      <c r="L112" s="9" t="str">
        <f t="shared" si="14"/>
        <v>Yes</v>
      </c>
    </row>
    <row r="113" spans="1:12" x14ac:dyDescent="0.25">
      <c r="A113" s="44" t="s">
        <v>622</v>
      </c>
      <c r="B113" s="35" t="s">
        <v>213</v>
      </c>
      <c r="C113" s="36">
        <v>575990</v>
      </c>
      <c r="D113" s="11" t="str">
        <f t="shared" si="11"/>
        <v>N/A</v>
      </c>
      <c r="E113" s="36">
        <v>591443</v>
      </c>
      <c r="F113" s="11" t="str">
        <f t="shared" si="12"/>
        <v>N/A</v>
      </c>
      <c r="G113" s="36">
        <v>600697</v>
      </c>
      <c r="H113" s="11" t="str">
        <f t="shared" si="13"/>
        <v>N/A</v>
      </c>
      <c r="I113" s="12">
        <v>2.6829999999999998</v>
      </c>
      <c r="J113" s="12">
        <v>1.5649999999999999</v>
      </c>
      <c r="K113" s="43" t="s">
        <v>739</v>
      </c>
      <c r="L113" s="9" t="str">
        <f t="shared" si="14"/>
        <v>Yes</v>
      </c>
    </row>
    <row r="114" spans="1:12" x14ac:dyDescent="0.25">
      <c r="A114" s="44" t="s">
        <v>1450</v>
      </c>
      <c r="B114" s="35" t="s">
        <v>213</v>
      </c>
      <c r="C114" s="45">
        <v>875.43864824000002</v>
      </c>
      <c r="D114" s="11" t="str">
        <f t="shared" si="11"/>
        <v>N/A</v>
      </c>
      <c r="E114" s="45">
        <v>870.89491970999995</v>
      </c>
      <c r="F114" s="11" t="str">
        <f t="shared" si="12"/>
        <v>N/A</v>
      </c>
      <c r="G114" s="45">
        <v>866.69277190000003</v>
      </c>
      <c r="H114" s="11" t="str">
        <f t="shared" si="13"/>
        <v>N/A</v>
      </c>
      <c r="I114" s="12">
        <v>-0.51900000000000002</v>
      </c>
      <c r="J114" s="12">
        <v>-0.48299999999999998</v>
      </c>
      <c r="K114" s="43" t="s">
        <v>739</v>
      </c>
      <c r="L114" s="9" t="str">
        <f t="shared" si="14"/>
        <v>Yes</v>
      </c>
    </row>
    <row r="115" spans="1:12" ht="25" x14ac:dyDescent="0.25">
      <c r="A115" s="44" t="s">
        <v>623</v>
      </c>
      <c r="B115" s="35" t="s">
        <v>213</v>
      </c>
      <c r="C115" s="45">
        <v>83075879</v>
      </c>
      <c r="D115" s="11" t="str">
        <f t="shared" si="11"/>
        <v>N/A</v>
      </c>
      <c r="E115" s="45">
        <v>78981863</v>
      </c>
      <c r="F115" s="11" t="str">
        <f t="shared" si="12"/>
        <v>N/A</v>
      </c>
      <c r="G115" s="45">
        <v>59055709</v>
      </c>
      <c r="H115" s="11" t="str">
        <f t="shared" si="13"/>
        <v>N/A</v>
      </c>
      <c r="I115" s="12">
        <v>-4.93</v>
      </c>
      <c r="J115" s="12">
        <v>-25.2</v>
      </c>
      <c r="K115" s="43" t="s">
        <v>739</v>
      </c>
      <c r="L115" s="9" t="str">
        <f t="shared" si="14"/>
        <v>Yes</v>
      </c>
    </row>
    <row r="116" spans="1:12" x14ac:dyDescent="0.25">
      <c r="A116" s="46" t="s">
        <v>624</v>
      </c>
      <c r="B116" s="36" t="s">
        <v>213</v>
      </c>
      <c r="C116" s="36">
        <v>40225</v>
      </c>
      <c r="D116" s="11" t="str">
        <f t="shared" si="11"/>
        <v>N/A</v>
      </c>
      <c r="E116" s="36">
        <v>33808</v>
      </c>
      <c r="F116" s="11" t="str">
        <f t="shared" si="12"/>
        <v>N/A</v>
      </c>
      <c r="G116" s="36">
        <v>33095</v>
      </c>
      <c r="H116" s="11" t="str">
        <f t="shared" si="13"/>
        <v>N/A</v>
      </c>
      <c r="I116" s="12">
        <v>-16</v>
      </c>
      <c r="J116" s="12">
        <v>-2.11</v>
      </c>
      <c r="K116" s="1" t="s">
        <v>739</v>
      </c>
      <c r="L116" s="9" t="str">
        <f t="shared" si="14"/>
        <v>Yes</v>
      </c>
    </row>
    <row r="117" spans="1:12" x14ac:dyDescent="0.25">
      <c r="A117" s="44" t="s">
        <v>1451</v>
      </c>
      <c r="B117" s="35" t="s">
        <v>213</v>
      </c>
      <c r="C117" s="45">
        <v>2065.2797762999999</v>
      </c>
      <c r="D117" s="11" t="str">
        <f t="shared" si="11"/>
        <v>N/A</v>
      </c>
      <c r="E117" s="45">
        <v>2336.1885648000002</v>
      </c>
      <c r="F117" s="11" t="str">
        <f t="shared" si="12"/>
        <v>N/A</v>
      </c>
      <c r="G117" s="45">
        <v>1784.4299441000001</v>
      </c>
      <c r="H117" s="11" t="str">
        <f t="shared" si="13"/>
        <v>N/A</v>
      </c>
      <c r="I117" s="12">
        <v>13.12</v>
      </c>
      <c r="J117" s="12">
        <v>-23.6</v>
      </c>
      <c r="K117" s="43" t="s">
        <v>739</v>
      </c>
      <c r="L117" s="9" t="str">
        <f t="shared" si="14"/>
        <v>Yes</v>
      </c>
    </row>
    <row r="118" spans="1:12" ht="25" x14ac:dyDescent="0.25">
      <c r="A118" s="44" t="s">
        <v>625</v>
      </c>
      <c r="B118" s="35" t="s">
        <v>213</v>
      </c>
      <c r="C118" s="45">
        <v>13056352</v>
      </c>
      <c r="D118" s="11" t="str">
        <f t="shared" si="11"/>
        <v>N/A</v>
      </c>
      <c r="E118" s="45">
        <v>13321963</v>
      </c>
      <c r="F118" s="11" t="str">
        <f t="shared" si="12"/>
        <v>N/A</v>
      </c>
      <c r="G118" s="45">
        <v>13913406</v>
      </c>
      <c r="H118" s="11" t="str">
        <f t="shared" si="13"/>
        <v>N/A</v>
      </c>
      <c r="I118" s="12">
        <v>2.0339999999999998</v>
      </c>
      <c r="J118" s="12">
        <v>4.4400000000000004</v>
      </c>
      <c r="K118" s="43" t="s">
        <v>739</v>
      </c>
      <c r="L118" s="9" t="str">
        <f t="shared" si="14"/>
        <v>Yes</v>
      </c>
    </row>
    <row r="119" spans="1:12" x14ac:dyDescent="0.25">
      <c r="A119" s="44" t="s">
        <v>626</v>
      </c>
      <c r="B119" s="35" t="s">
        <v>213</v>
      </c>
      <c r="C119" s="36">
        <v>41904</v>
      </c>
      <c r="D119" s="11" t="str">
        <f t="shared" si="11"/>
        <v>N/A</v>
      </c>
      <c r="E119" s="36">
        <v>37498</v>
      </c>
      <c r="F119" s="11" t="str">
        <f t="shared" si="12"/>
        <v>N/A</v>
      </c>
      <c r="G119" s="36">
        <v>37973</v>
      </c>
      <c r="H119" s="11" t="str">
        <f t="shared" si="13"/>
        <v>N/A</v>
      </c>
      <c r="I119" s="12">
        <v>-10.5</v>
      </c>
      <c r="J119" s="12">
        <v>1.2669999999999999</v>
      </c>
      <c r="K119" s="43" t="s">
        <v>739</v>
      </c>
      <c r="L119" s="9" t="str">
        <f t="shared" si="14"/>
        <v>Yes</v>
      </c>
    </row>
    <row r="120" spans="1:12" x14ac:dyDescent="0.25">
      <c r="A120" s="44" t="s">
        <v>1452</v>
      </c>
      <c r="B120" s="35" t="s">
        <v>213</v>
      </c>
      <c r="C120" s="45">
        <v>311.57770140999997</v>
      </c>
      <c r="D120" s="11" t="str">
        <f t="shared" si="11"/>
        <v>N/A</v>
      </c>
      <c r="E120" s="45">
        <v>355.27129446999999</v>
      </c>
      <c r="F120" s="11" t="str">
        <f t="shared" si="12"/>
        <v>N/A</v>
      </c>
      <c r="G120" s="45">
        <v>366.40260185</v>
      </c>
      <c r="H120" s="11" t="str">
        <f t="shared" si="13"/>
        <v>N/A</v>
      </c>
      <c r="I120" s="12">
        <v>14.02</v>
      </c>
      <c r="J120" s="12">
        <v>3.133</v>
      </c>
      <c r="K120" s="43" t="s">
        <v>739</v>
      </c>
      <c r="L120" s="9" t="str">
        <f t="shared" si="14"/>
        <v>Yes</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73777784</v>
      </c>
      <c r="D124" s="11" t="str">
        <f t="shared" si="11"/>
        <v>N/A</v>
      </c>
      <c r="E124" s="45">
        <v>74689829</v>
      </c>
      <c r="F124" s="11" t="str">
        <f t="shared" si="12"/>
        <v>N/A</v>
      </c>
      <c r="G124" s="45">
        <v>69333514</v>
      </c>
      <c r="H124" s="11" t="str">
        <f t="shared" si="13"/>
        <v>N/A</v>
      </c>
      <c r="I124" s="12">
        <v>1.236</v>
      </c>
      <c r="J124" s="12">
        <v>-7.17</v>
      </c>
      <c r="K124" s="43" t="s">
        <v>739</v>
      </c>
      <c r="L124" s="9" t="str">
        <f t="shared" si="14"/>
        <v>Yes</v>
      </c>
    </row>
    <row r="125" spans="1:12" x14ac:dyDescent="0.25">
      <c r="A125" s="44" t="s">
        <v>630</v>
      </c>
      <c r="B125" s="35" t="s">
        <v>213</v>
      </c>
      <c r="C125" s="36">
        <v>41510</v>
      </c>
      <c r="D125" s="11" t="str">
        <f t="shared" si="11"/>
        <v>N/A</v>
      </c>
      <c r="E125" s="36">
        <v>40944</v>
      </c>
      <c r="F125" s="11" t="str">
        <f t="shared" si="12"/>
        <v>N/A</v>
      </c>
      <c r="G125" s="36">
        <v>44191</v>
      </c>
      <c r="H125" s="11" t="str">
        <f t="shared" si="13"/>
        <v>N/A</v>
      </c>
      <c r="I125" s="12">
        <v>-1.36</v>
      </c>
      <c r="J125" s="12">
        <v>7.93</v>
      </c>
      <c r="K125" s="43" t="s">
        <v>739</v>
      </c>
      <c r="L125" s="9" t="str">
        <f t="shared" si="14"/>
        <v>Yes</v>
      </c>
    </row>
    <row r="126" spans="1:12" ht="25" x14ac:dyDescent="0.25">
      <c r="A126" s="44" t="s">
        <v>1454</v>
      </c>
      <c r="B126" s="35" t="s">
        <v>213</v>
      </c>
      <c r="C126" s="45">
        <v>1777.3496507</v>
      </c>
      <c r="D126" s="11" t="str">
        <f t="shared" si="11"/>
        <v>N/A</v>
      </c>
      <c r="E126" s="45">
        <v>1824.1947293999999</v>
      </c>
      <c r="F126" s="11" t="str">
        <f t="shared" si="12"/>
        <v>N/A</v>
      </c>
      <c r="G126" s="45">
        <v>1568.9510081000001</v>
      </c>
      <c r="H126" s="11" t="str">
        <f t="shared" si="13"/>
        <v>N/A</v>
      </c>
      <c r="I126" s="12">
        <v>2.6360000000000001</v>
      </c>
      <c r="J126" s="12">
        <v>-14</v>
      </c>
      <c r="K126" s="43" t="s">
        <v>739</v>
      </c>
      <c r="L126" s="9" t="str">
        <f t="shared" si="14"/>
        <v>Yes</v>
      </c>
    </row>
    <row r="127" spans="1:12" ht="25" x14ac:dyDescent="0.25">
      <c r="A127" s="44" t="s">
        <v>631</v>
      </c>
      <c r="B127" s="35" t="s">
        <v>213</v>
      </c>
      <c r="C127" s="45">
        <v>12621657</v>
      </c>
      <c r="D127" s="11" t="str">
        <f t="shared" si="11"/>
        <v>N/A</v>
      </c>
      <c r="E127" s="45">
        <v>13030786</v>
      </c>
      <c r="F127" s="11" t="str">
        <f t="shared" si="12"/>
        <v>N/A</v>
      </c>
      <c r="G127" s="45">
        <v>13452463</v>
      </c>
      <c r="H127" s="11" t="str">
        <f t="shared" si="13"/>
        <v>N/A</v>
      </c>
      <c r="I127" s="12">
        <v>3.2410000000000001</v>
      </c>
      <c r="J127" s="12">
        <v>3.2360000000000002</v>
      </c>
      <c r="K127" s="43" t="s">
        <v>739</v>
      </c>
      <c r="L127" s="9" t="str">
        <f t="shared" si="14"/>
        <v>Yes</v>
      </c>
    </row>
    <row r="128" spans="1:12" x14ac:dyDescent="0.25">
      <c r="A128" s="44" t="s">
        <v>632</v>
      </c>
      <c r="B128" s="35" t="s">
        <v>213</v>
      </c>
      <c r="C128" s="36">
        <v>5624</v>
      </c>
      <c r="D128" s="11" t="str">
        <f t="shared" si="11"/>
        <v>N/A</v>
      </c>
      <c r="E128" s="36">
        <v>5792</v>
      </c>
      <c r="F128" s="11" t="str">
        <f t="shared" si="12"/>
        <v>N/A</v>
      </c>
      <c r="G128" s="36">
        <v>5792</v>
      </c>
      <c r="H128" s="11" t="str">
        <f t="shared" si="13"/>
        <v>N/A</v>
      </c>
      <c r="I128" s="12">
        <v>2.9870000000000001</v>
      </c>
      <c r="J128" s="12">
        <v>0</v>
      </c>
      <c r="K128" s="43" t="s">
        <v>739</v>
      </c>
      <c r="L128" s="9" t="str">
        <f t="shared" si="14"/>
        <v>Yes</v>
      </c>
    </row>
    <row r="129" spans="1:12" ht="25" x14ac:dyDescent="0.25">
      <c r="A129" s="44" t="s">
        <v>1455</v>
      </c>
      <c r="B129" s="35" t="s">
        <v>213</v>
      </c>
      <c r="C129" s="45">
        <v>2244.2491110000001</v>
      </c>
      <c r="D129" s="11" t="str">
        <f t="shared" si="11"/>
        <v>N/A</v>
      </c>
      <c r="E129" s="45">
        <v>2249.7904005999999</v>
      </c>
      <c r="F129" s="11" t="str">
        <f t="shared" si="12"/>
        <v>N/A</v>
      </c>
      <c r="G129" s="45">
        <v>2322.59375</v>
      </c>
      <c r="H129" s="11" t="str">
        <f t="shared" si="13"/>
        <v>N/A</v>
      </c>
      <c r="I129" s="12">
        <v>0.24690000000000001</v>
      </c>
      <c r="J129" s="12">
        <v>3.2360000000000002</v>
      </c>
      <c r="K129" s="43" t="s">
        <v>739</v>
      </c>
      <c r="L129" s="9" t="str">
        <f t="shared" si="14"/>
        <v>Yes</v>
      </c>
    </row>
    <row r="130" spans="1:12" ht="25" x14ac:dyDescent="0.25">
      <c r="A130" s="44" t="s">
        <v>633</v>
      </c>
      <c r="B130" s="35" t="s">
        <v>213</v>
      </c>
      <c r="C130" s="45">
        <v>1820639</v>
      </c>
      <c r="D130" s="11" t="str">
        <f t="shared" si="11"/>
        <v>N/A</v>
      </c>
      <c r="E130" s="45">
        <v>3189513</v>
      </c>
      <c r="F130" s="11" t="str">
        <f t="shared" si="12"/>
        <v>N/A</v>
      </c>
      <c r="G130" s="45">
        <v>3591350</v>
      </c>
      <c r="H130" s="11" t="str">
        <f t="shared" si="13"/>
        <v>N/A</v>
      </c>
      <c r="I130" s="12">
        <v>75.19</v>
      </c>
      <c r="J130" s="12">
        <v>12.6</v>
      </c>
      <c r="K130" s="43" t="s">
        <v>739</v>
      </c>
      <c r="L130" s="9" t="str">
        <f t="shared" si="14"/>
        <v>Yes</v>
      </c>
    </row>
    <row r="131" spans="1:12" x14ac:dyDescent="0.25">
      <c r="A131" s="44" t="s">
        <v>634</v>
      </c>
      <c r="B131" s="35" t="s">
        <v>213</v>
      </c>
      <c r="C131" s="36">
        <v>3347</v>
      </c>
      <c r="D131" s="11" t="str">
        <f t="shared" si="11"/>
        <v>N/A</v>
      </c>
      <c r="E131" s="36">
        <v>4873</v>
      </c>
      <c r="F131" s="11" t="str">
        <f t="shared" si="12"/>
        <v>N/A</v>
      </c>
      <c r="G131" s="36">
        <v>5153</v>
      </c>
      <c r="H131" s="11" t="str">
        <f t="shared" si="13"/>
        <v>N/A</v>
      </c>
      <c r="I131" s="12">
        <v>45.59</v>
      </c>
      <c r="J131" s="12">
        <v>5.7460000000000004</v>
      </c>
      <c r="K131" s="43" t="s">
        <v>739</v>
      </c>
      <c r="L131" s="9" t="str">
        <f t="shared" si="14"/>
        <v>Yes</v>
      </c>
    </row>
    <row r="132" spans="1:12" ht="25" x14ac:dyDescent="0.25">
      <c r="A132" s="44" t="s">
        <v>1456</v>
      </c>
      <c r="B132" s="35" t="s">
        <v>213</v>
      </c>
      <c r="C132" s="45">
        <v>543.96145802000001</v>
      </c>
      <c r="D132" s="11" t="str">
        <f t="shared" si="11"/>
        <v>N/A</v>
      </c>
      <c r="E132" s="45">
        <v>654.52760106999995</v>
      </c>
      <c r="F132" s="11" t="str">
        <f t="shared" si="12"/>
        <v>N/A</v>
      </c>
      <c r="G132" s="45">
        <v>696.94352804000005</v>
      </c>
      <c r="H132" s="11" t="str">
        <f t="shared" si="13"/>
        <v>N/A</v>
      </c>
      <c r="I132" s="12">
        <v>20.329999999999998</v>
      </c>
      <c r="J132" s="12">
        <v>6.48</v>
      </c>
      <c r="K132" s="43" t="s">
        <v>739</v>
      </c>
      <c r="L132" s="9" t="str">
        <f t="shared" si="14"/>
        <v>Yes</v>
      </c>
    </row>
    <row r="133" spans="1:12" x14ac:dyDescent="0.25">
      <c r="A133" s="44" t="s">
        <v>635</v>
      </c>
      <c r="B133" s="35" t="s">
        <v>213</v>
      </c>
      <c r="C133" s="45">
        <v>46269575</v>
      </c>
      <c r="D133" s="11" t="str">
        <f t="shared" si="11"/>
        <v>N/A</v>
      </c>
      <c r="E133" s="45">
        <v>49038712</v>
      </c>
      <c r="F133" s="11" t="str">
        <f t="shared" si="12"/>
        <v>N/A</v>
      </c>
      <c r="G133" s="45">
        <v>54127818</v>
      </c>
      <c r="H133" s="11" t="str">
        <f t="shared" si="13"/>
        <v>N/A</v>
      </c>
      <c r="I133" s="12">
        <v>5.9850000000000003</v>
      </c>
      <c r="J133" s="12">
        <v>10.38</v>
      </c>
      <c r="K133" s="43" t="s">
        <v>739</v>
      </c>
      <c r="L133" s="9" t="str">
        <f t="shared" si="14"/>
        <v>Yes</v>
      </c>
    </row>
    <row r="134" spans="1:12" x14ac:dyDescent="0.25">
      <c r="A134" s="44" t="s">
        <v>636</v>
      </c>
      <c r="B134" s="35" t="s">
        <v>213</v>
      </c>
      <c r="C134" s="36">
        <v>3663</v>
      </c>
      <c r="D134" s="11" t="str">
        <f t="shared" si="11"/>
        <v>N/A</v>
      </c>
      <c r="E134" s="36">
        <v>3768</v>
      </c>
      <c r="F134" s="11" t="str">
        <f t="shared" si="12"/>
        <v>N/A</v>
      </c>
      <c r="G134" s="36">
        <v>3786</v>
      </c>
      <c r="H134" s="11" t="str">
        <f t="shared" si="13"/>
        <v>N/A</v>
      </c>
      <c r="I134" s="12">
        <v>2.867</v>
      </c>
      <c r="J134" s="12">
        <v>0.47770000000000001</v>
      </c>
      <c r="K134" s="43" t="s">
        <v>739</v>
      </c>
      <c r="L134" s="9" t="str">
        <f t="shared" si="14"/>
        <v>Yes</v>
      </c>
    </row>
    <row r="135" spans="1:12" x14ac:dyDescent="0.25">
      <c r="A135" s="44" t="s">
        <v>1457</v>
      </c>
      <c r="B135" s="35" t="s">
        <v>213</v>
      </c>
      <c r="C135" s="45">
        <v>12631.606607</v>
      </c>
      <c r="D135" s="11" t="str">
        <f t="shared" si="11"/>
        <v>N/A</v>
      </c>
      <c r="E135" s="45">
        <v>13014.52017</v>
      </c>
      <c r="F135" s="11" t="str">
        <f t="shared" si="12"/>
        <v>N/A</v>
      </c>
      <c r="G135" s="45">
        <v>14296.835182000001</v>
      </c>
      <c r="H135" s="11" t="str">
        <f t="shared" si="13"/>
        <v>N/A</v>
      </c>
      <c r="I135" s="12">
        <v>3.0310000000000001</v>
      </c>
      <c r="J135" s="12">
        <v>9.8529999999999998</v>
      </c>
      <c r="K135" s="43" t="s">
        <v>739</v>
      </c>
      <c r="L135" s="9" t="str">
        <f t="shared" si="14"/>
        <v>Yes</v>
      </c>
    </row>
    <row r="136" spans="1:12" ht="25" x14ac:dyDescent="0.25">
      <c r="A136" s="44" t="s">
        <v>637</v>
      </c>
      <c r="B136" s="35" t="s">
        <v>213</v>
      </c>
      <c r="C136" s="45">
        <v>0</v>
      </c>
      <c r="D136" s="11" t="str">
        <f t="shared" si="11"/>
        <v>N/A</v>
      </c>
      <c r="E136" s="45">
        <v>0</v>
      </c>
      <c r="F136" s="11" t="str">
        <f t="shared" si="12"/>
        <v>N/A</v>
      </c>
      <c r="G136" s="45">
        <v>0</v>
      </c>
      <c r="H136" s="11" t="str">
        <f t="shared" si="13"/>
        <v>N/A</v>
      </c>
      <c r="I136" s="12" t="s">
        <v>1746</v>
      </c>
      <c r="J136" s="12" t="s">
        <v>1746</v>
      </c>
      <c r="K136" s="43" t="s">
        <v>739</v>
      </c>
      <c r="L136" s="9" t="str">
        <f>IF(J136="Div by 0", "N/A", IF(OR(J136="N/A",K136="N/A"),"N/A", IF(J136&gt;VALUE(MID(K136,1,2)), "No", IF(J136&lt;-1*VALUE(MID(K136,1,2)), "No", "Yes"))))</f>
        <v>N/A</v>
      </c>
    </row>
    <row r="137" spans="1:12" x14ac:dyDescent="0.25">
      <c r="A137" s="44" t="s">
        <v>638</v>
      </c>
      <c r="B137" s="35" t="s">
        <v>213</v>
      </c>
      <c r="C137" s="36">
        <v>0</v>
      </c>
      <c r="D137" s="11" t="str">
        <f t="shared" si="11"/>
        <v>N/A</v>
      </c>
      <c r="E137" s="36">
        <v>0</v>
      </c>
      <c r="F137" s="11" t="str">
        <f t="shared" si="12"/>
        <v>N/A</v>
      </c>
      <c r="G137" s="36">
        <v>0</v>
      </c>
      <c r="H137" s="11" t="str">
        <f t="shared" si="13"/>
        <v>N/A</v>
      </c>
      <c r="I137" s="12" t="s">
        <v>1746</v>
      </c>
      <c r="J137" s="12" t="s">
        <v>1746</v>
      </c>
      <c r="K137" s="43" t="s">
        <v>739</v>
      </c>
      <c r="L137" s="9" t="str">
        <f t="shared" ref="L137:L141" si="15">IF(J137="Div by 0", "N/A", IF(OR(J137="N/A",K137="N/A"),"N/A", IF(J137&gt;VALUE(MID(K137,1,2)), "No", IF(J137&lt;-1*VALUE(MID(K137,1,2)), "No", "Yes"))))</f>
        <v>N/A</v>
      </c>
    </row>
    <row r="138" spans="1:12" ht="25" x14ac:dyDescent="0.25">
      <c r="A138" s="44" t="s">
        <v>1458</v>
      </c>
      <c r="B138" s="35" t="s">
        <v>213</v>
      </c>
      <c r="C138" s="45" t="s">
        <v>1746</v>
      </c>
      <c r="D138" s="11" t="str">
        <f t="shared" si="11"/>
        <v>N/A</v>
      </c>
      <c r="E138" s="45" t="s">
        <v>1746</v>
      </c>
      <c r="F138" s="11" t="str">
        <f t="shared" si="12"/>
        <v>N/A</v>
      </c>
      <c r="G138" s="45" t="s">
        <v>1746</v>
      </c>
      <c r="H138" s="11" t="str">
        <f t="shared" si="13"/>
        <v>N/A</v>
      </c>
      <c r="I138" s="12" t="s">
        <v>1746</v>
      </c>
      <c r="J138" s="12" t="s">
        <v>1746</v>
      </c>
      <c r="K138" s="43" t="s">
        <v>739</v>
      </c>
      <c r="L138" s="9" t="str">
        <f t="shared" si="15"/>
        <v>N/A</v>
      </c>
    </row>
    <row r="139" spans="1:12" ht="25" x14ac:dyDescent="0.25">
      <c r="A139" s="44" t="s">
        <v>639</v>
      </c>
      <c r="B139" s="35" t="s">
        <v>213</v>
      </c>
      <c r="C139" s="45">
        <v>10345473</v>
      </c>
      <c r="D139" s="11" t="str">
        <f t="shared" si="11"/>
        <v>N/A</v>
      </c>
      <c r="E139" s="45">
        <v>11971635</v>
      </c>
      <c r="F139" s="11" t="str">
        <f t="shared" si="12"/>
        <v>N/A</v>
      </c>
      <c r="G139" s="45">
        <v>13088264</v>
      </c>
      <c r="H139" s="11" t="str">
        <f t="shared" si="13"/>
        <v>N/A</v>
      </c>
      <c r="I139" s="12">
        <v>15.72</v>
      </c>
      <c r="J139" s="12">
        <v>9.327</v>
      </c>
      <c r="K139" s="43" t="s">
        <v>739</v>
      </c>
      <c r="L139" s="9" t="str">
        <f t="shared" si="15"/>
        <v>Yes</v>
      </c>
    </row>
    <row r="140" spans="1:12" x14ac:dyDescent="0.25">
      <c r="A140" s="44" t="s">
        <v>640</v>
      </c>
      <c r="B140" s="35" t="s">
        <v>213</v>
      </c>
      <c r="C140" s="36">
        <v>112690</v>
      </c>
      <c r="D140" s="11" t="str">
        <f t="shared" si="11"/>
        <v>N/A</v>
      </c>
      <c r="E140" s="36">
        <v>129465</v>
      </c>
      <c r="F140" s="11" t="str">
        <f t="shared" si="12"/>
        <v>N/A</v>
      </c>
      <c r="G140" s="36">
        <v>146014</v>
      </c>
      <c r="H140" s="11" t="str">
        <f t="shared" si="13"/>
        <v>N/A</v>
      </c>
      <c r="I140" s="12">
        <v>14.89</v>
      </c>
      <c r="J140" s="12">
        <v>12.78</v>
      </c>
      <c r="K140" s="43" t="s">
        <v>739</v>
      </c>
      <c r="L140" s="9" t="str">
        <f t="shared" si="15"/>
        <v>Yes</v>
      </c>
    </row>
    <row r="141" spans="1:12" ht="25" x14ac:dyDescent="0.25">
      <c r="A141" s="44" t="s">
        <v>1459</v>
      </c>
      <c r="B141" s="35" t="s">
        <v>213</v>
      </c>
      <c r="C141" s="45">
        <v>91.804712042000006</v>
      </c>
      <c r="D141" s="11" t="str">
        <f t="shared" si="11"/>
        <v>N/A</v>
      </c>
      <c r="E141" s="45">
        <v>92.47004982</v>
      </c>
      <c r="F141" s="11" t="str">
        <f t="shared" si="12"/>
        <v>N/A</v>
      </c>
      <c r="G141" s="45">
        <v>89.637048501999999</v>
      </c>
      <c r="H141" s="11" t="str">
        <f t="shared" si="13"/>
        <v>N/A</v>
      </c>
      <c r="I141" s="12">
        <v>0.72470000000000001</v>
      </c>
      <c r="J141" s="12">
        <v>-3.06</v>
      </c>
      <c r="K141" s="43" t="s">
        <v>739</v>
      </c>
      <c r="L141" s="9" t="str">
        <f t="shared" si="15"/>
        <v>Yes</v>
      </c>
    </row>
    <row r="142" spans="1:12" ht="25" x14ac:dyDescent="0.25">
      <c r="A142" s="44" t="s">
        <v>641</v>
      </c>
      <c r="B142" s="35" t="s">
        <v>213</v>
      </c>
      <c r="C142" s="45">
        <v>37866558</v>
      </c>
      <c r="D142" s="11" t="str">
        <f t="shared" si="11"/>
        <v>N/A</v>
      </c>
      <c r="E142" s="45">
        <v>39324724</v>
      </c>
      <c r="F142" s="11" t="str">
        <f t="shared" si="12"/>
        <v>N/A</v>
      </c>
      <c r="G142" s="45">
        <v>42990235</v>
      </c>
      <c r="H142" s="11" t="str">
        <f t="shared" si="13"/>
        <v>N/A</v>
      </c>
      <c r="I142" s="12">
        <v>3.851</v>
      </c>
      <c r="J142" s="12">
        <v>9.3209999999999997</v>
      </c>
      <c r="K142" s="43" t="s">
        <v>739</v>
      </c>
      <c r="L142" s="9" t="str">
        <f t="shared" ref="L142:L153" si="16">IF(J142="Div by 0", "N/A", IF(K142="N/A","N/A", IF(J142&gt;VALUE(MID(K142,1,2)), "No", IF(J142&lt;-1*VALUE(MID(K142,1,2)), "No", "Yes"))))</f>
        <v>Yes</v>
      </c>
    </row>
    <row r="143" spans="1:12" x14ac:dyDescent="0.25">
      <c r="A143" s="44" t="s">
        <v>642</v>
      </c>
      <c r="B143" s="35" t="s">
        <v>213</v>
      </c>
      <c r="C143" s="36">
        <v>202253</v>
      </c>
      <c r="D143" s="11" t="str">
        <f t="shared" si="11"/>
        <v>N/A</v>
      </c>
      <c r="E143" s="36">
        <v>207789</v>
      </c>
      <c r="F143" s="11" t="str">
        <f t="shared" si="12"/>
        <v>N/A</v>
      </c>
      <c r="G143" s="36">
        <v>216192</v>
      </c>
      <c r="H143" s="11" t="str">
        <f t="shared" si="13"/>
        <v>N/A</v>
      </c>
      <c r="I143" s="12">
        <v>2.7370000000000001</v>
      </c>
      <c r="J143" s="12">
        <v>4.0439999999999996</v>
      </c>
      <c r="K143" s="43" t="s">
        <v>739</v>
      </c>
      <c r="L143" s="9" t="str">
        <f t="shared" si="16"/>
        <v>Yes</v>
      </c>
    </row>
    <row r="144" spans="1:12" ht="25" x14ac:dyDescent="0.25">
      <c r="A144" s="44" t="s">
        <v>1460</v>
      </c>
      <c r="B144" s="35" t="s">
        <v>213</v>
      </c>
      <c r="C144" s="45">
        <v>187.22371484999999</v>
      </c>
      <c r="D144" s="11" t="str">
        <f t="shared" si="11"/>
        <v>N/A</v>
      </c>
      <c r="E144" s="45">
        <v>189.25315585000001</v>
      </c>
      <c r="F144" s="11" t="str">
        <f t="shared" si="12"/>
        <v>N/A</v>
      </c>
      <c r="G144" s="45">
        <v>198.85210831000001</v>
      </c>
      <c r="H144" s="11" t="str">
        <f t="shared" si="13"/>
        <v>N/A</v>
      </c>
      <c r="I144" s="12">
        <v>1.0840000000000001</v>
      </c>
      <c r="J144" s="12">
        <v>5.0720000000000001</v>
      </c>
      <c r="K144" s="43" t="s">
        <v>739</v>
      </c>
      <c r="L144" s="9" t="str">
        <f t="shared" si="16"/>
        <v>Yes</v>
      </c>
    </row>
    <row r="145" spans="1:12" ht="25" x14ac:dyDescent="0.25">
      <c r="A145" s="44" t="s">
        <v>643</v>
      </c>
      <c r="B145" s="35" t="s">
        <v>213</v>
      </c>
      <c r="C145" s="45">
        <v>196287902</v>
      </c>
      <c r="D145" s="11" t="str">
        <f t="shared" ref="D145:D153" si="17">IF($B145="N/A","N/A",IF(C145&gt;10,"No",IF(C145&lt;-10,"No","Yes")))</f>
        <v>N/A</v>
      </c>
      <c r="E145" s="45">
        <v>201725750</v>
      </c>
      <c r="F145" s="11" t="str">
        <f t="shared" ref="F145:F153" si="18">IF($B145="N/A","N/A",IF(E145&gt;10,"No",IF(E145&lt;-10,"No","Yes")))</f>
        <v>N/A</v>
      </c>
      <c r="G145" s="45">
        <v>210165200</v>
      </c>
      <c r="H145" s="11" t="str">
        <f t="shared" ref="H145:H153" si="19">IF($B145="N/A","N/A",IF(G145&gt;10,"No",IF(G145&lt;-10,"No","Yes")))</f>
        <v>N/A</v>
      </c>
      <c r="I145" s="12">
        <v>2.77</v>
      </c>
      <c r="J145" s="12">
        <v>4.1840000000000002</v>
      </c>
      <c r="K145" s="43" t="s">
        <v>739</v>
      </c>
      <c r="L145" s="9" t="str">
        <f t="shared" si="16"/>
        <v>Yes</v>
      </c>
    </row>
    <row r="146" spans="1:12" x14ac:dyDescent="0.25">
      <c r="A146" s="44" t="s">
        <v>644</v>
      </c>
      <c r="B146" s="35" t="s">
        <v>213</v>
      </c>
      <c r="C146" s="36">
        <v>3000</v>
      </c>
      <c r="D146" s="11" t="str">
        <f t="shared" si="17"/>
        <v>N/A</v>
      </c>
      <c r="E146" s="36">
        <v>3076</v>
      </c>
      <c r="F146" s="11" t="str">
        <f t="shared" si="18"/>
        <v>N/A</v>
      </c>
      <c r="G146" s="36">
        <v>3074</v>
      </c>
      <c r="H146" s="11" t="str">
        <f t="shared" si="19"/>
        <v>N/A</v>
      </c>
      <c r="I146" s="12">
        <v>2.5329999999999999</v>
      </c>
      <c r="J146" s="12">
        <v>-6.5000000000000002E-2</v>
      </c>
      <c r="K146" s="43" t="s">
        <v>739</v>
      </c>
      <c r="L146" s="9" t="str">
        <f t="shared" si="16"/>
        <v>Yes</v>
      </c>
    </row>
    <row r="147" spans="1:12" ht="25" x14ac:dyDescent="0.25">
      <c r="A147" s="44" t="s">
        <v>1461</v>
      </c>
      <c r="B147" s="35" t="s">
        <v>213</v>
      </c>
      <c r="C147" s="45">
        <v>65429.300667000003</v>
      </c>
      <c r="D147" s="11" t="str">
        <f t="shared" si="17"/>
        <v>N/A</v>
      </c>
      <c r="E147" s="45">
        <v>65580.542912999997</v>
      </c>
      <c r="F147" s="11" t="str">
        <f t="shared" si="18"/>
        <v>N/A</v>
      </c>
      <c r="G147" s="45">
        <v>68368.640207999997</v>
      </c>
      <c r="H147" s="11" t="str">
        <f t="shared" si="19"/>
        <v>N/A</v>
      </c>
      <c r="I147" s="12">
        <v>0.23119999999999999</v>
      </c>
      <c r="J147" s="12">
        <v>4.2510000000000003</v>
      </c>
      <c r="K147" s="43" t="s">
        <v>739</v>
      </c>
      <c r="L147" s="9" t="str">
        <f t="shared" si="16"/>
        <v>Yes</v>
      </c>
    </row>
    <row r="148" spans="1:12" ht="25" x14ac:dyDescent="0.25">
      <c r="A148" s="44" t="s">
        <v>645</v>
      </c>
      <c r="B148" s="35" t="s">
        <v>213</v>
      </c>
      <c r="C148" s="45">
        <v>168223513</v>
      </c>
      <c r="D148" s="11" t="str">
        <f t="shared" si="17"/>
        <v>N/A</v>
      </c>
      <c r="E148" s="45">
        <v>180585356</v>
      </c>
      <c r="F148" s="11" t="str">
        <f t="shared" si="18"/>
        <v>N/A</v>
      </c>
      <c r="G148" s="45">
        <v>178599901</v>
      </c>
      <c r="H148" s="11" t="str">
        <f t="shared" si="19"/>
        <v>N/A</v>
      </c>
      <c r="I148" s="12">
        <v>7.3479999999999999</v>
      </c>
      <c r="J148" s="12">
        <v>-1.1000000000000001</v>
      </c>
      <c r="K148" s="43" t="s">
        <v>739</v>
      </c>
      <c r="L148" s="9" t="str">
        <f t="shared" si="16"/>
        <v>Yes</v>
      </c>
    </row>
    <row r="149" spans="1:12" x14ac:dyDescent="0.25">
      <c r="A149" s="44" t="s">
        <v>646</v>
      </c>
      <c r="B149" s="35" t="s">
        <v>213</v>
      </c>
      <c r="C149" s="36">
        <v>122646</v>
      </c>
      <c r="D149" s="11" t="str">
        <f t="shared" si="17"/>
        <v>N/A</v>
      </c>
      <c r="E149" s="36">
        <v>131063</v>
      </c>
      <c r="F149" s="11" t="str">
        <f t="shared" si="18"/>
        <v>N/A</v>
      </c>
      <c r="G149" s="36">
        <v>135759</v>
      </c>
      <c r="H149" s="11" t="str">
        <f t="shared" si="19"/>
        <v>N/A</v>
      </c>
      <c r="I149" s="12">
        <v>6.8630000000000004</v>
      </c>
      <c r="J149" s="12">
        <v>3.5830000000000002</v>
      </c>
      <c r="K149" s="43" t="s">
        <v>739</v>
      </c>
      <c r="L149" s="9" t="str">
        <f t="shared" si="16"/>
        <v>Yes</v>
      </c>
    </row>
    <row r="150" spans="1:12" ht="25" x14ac:dyDescent="0.25">
      <c r="A150" s="44" t="s">
        <v>1462</v>
      </c>
      <c r="B150" s="35" t="s">
        <v>213</v>
      </c>
      <c r="C150" s="45">
        <v>1371.6184221000001</v>
      </c>
      <c r="D150" s="11" t="str">
        <f t="shared" si="17"/>
        <v>N/A</v>
      </c>
      <c r="E150" s="45">
        <v>1377.851537</v>
      </c>
      <c r="F150" s="11" t="str">
        <f t="shared" si="18"/>
        <v>N/A</v>
      </c>
      <c r="G150" s="45">
        <v>1315.5658261999999</v>
      </c>
      <c r="H150" s="11" t="str">
        <f t="shared" si="19"/>
        <v>N/A</v>
      </c>
      <c r="I150" s="12">
        <v>0.45440000000000003</v>
      </c>
      <c r="J150" s="12">
        <v>-4.5199999999999996</v>
      </c>
      <c r="K150" s="43" t="s">
        <v>739</v>
      </c>
      <c r="L150" s="9" t="str">
        <f t="shared" si="16"/>
        <v>Yes</v>
      </c>
    </row>
    <row r="151" spans="1:12" ht="25" x14ac:dyDescent="0.25">
      <c r="A151" s="44" t="s">
        <v>647</v>
      </c>
      <c r="B151" s="35" t="s">
        <v>213</v>
      </c>
      <c r="C151" s="45">
        <v>50997530</v>
      </c>
      <c r="D151" s="11" t="str">
        <f t="shared" si="17"/>
        <v>N/A</v>
      </c>
      <c r="E151" s="45">
        <v>51387910</v>
      </c>
      <c r="F151" s="11" t="str">
        <f t="shared" si="18"/>
        <v>N/A</v>
      </c>
      <c r="G151" s="45">
        <v>51278013</v>
      </c>
      <c r="H151" s="11" t="str">
        <f t="shared" si="19"/>
        <v>N/A</v>
      </c>
      <c r="I151" s="12">
        <v>0.76549999999999996</v>
      </c>
      <c r="J151" s="12">
        <v>-0.214</v>
      </c>
      <c r="K151" s="43" t="s">
        <v>739</v>
      </c>
      <c r="L151" s="9" t="str">
        <f t="shared" si="16"/>
        <v>Yes</v>
      </c>
    </row>
    <row r="152" spans="1:12" x14ac:dyDescent="0.25">
      <c r="A152" s="44" t="s">
        <v>648</v>
      </c>
      <c r="B152" s="35" t="s">
        <v>213</v>
      </c>
      <c r="C152" s="36">
        <v>4483</v>
      </c>
      <c r="D152" s="11" t="str">
        <f t="shared" si="17"/>
        <v>N/A</v>
      </c>
      <c r="E152" s="36">
        <v>4433</v>
      </c>
      <c r="F152" s="11" t="str">
        <f t="shared" si="18"/>
        <v>N/A</v>
      </c>
      <c r="G152" s="36">
        <v>4320</v>
      </c>
      <c r="H152" s="11" t="str">
        <f t="shared" si="19"/>
        <v>N/A</v>
      </c>
      <c r="I152" s="12">
        <v>-1.1200000000000001</v>
      </c>
      <c r="J152" s="12">
        <v>-2.5499999999999998</v>
      </c>
      <c r="K152" s="43" t="s">
        <v>739</v>
      </c>
      <c r="L152" s="9" t="str">
        <f t="shared" si="16"/>
        <v>Yes</v>
      </c>
    </row>
    <row r="153" spans="1:12" ht="25" x14ac:dyDescent="0.25">
      <c r="A153" s="44" t="s">
        <v>1463</v>
      </c>
      <c r="B153" s="35" t="s">
        <v>213</v>
      </c>
      <c r="C153" s="45">
        <v>11375.759536</v>
      </c>
      <c r="D153" s="11" t="str">
        <f t="shared" si="17"/>
        <v>N/A</v>
      </c>
      <c r="E153" s="45">
        <v>11592.129483000001</v>
      </c>
      <c r="F153" s="11" t="str">
        <f t="shared" si="18"/>
        <v>N/A</v>
      </c>
      <c r="G153" s="45">
        <v>11869.910416999999</v>
      </c>
      <c r="H153" s="11" t="str">
        <f t="shared" si="19"/>
        <v>N/A</v>
      </c>
      <c r="I153" s="12">
        <v>1.9019999999999999</v>
      </c>
      <c r="J153" s="12">
        <v>2.3959999999999999</v>
      </c>
      <c r="K153" s="43" t="s">
        <v>739</v>
      </c>
      <c r="L153" s="9" t="str">
        <f t="shared" si="16"/>
        <v>Yes</v>
      </c>
    </row>
    <row r="154" spans="1:12" x14ac:dyDescent="0.25">
      <c r="A154" s="44" t="s">
        <v>1529</v>
      </c>
      <c r="B154" s="35" t="s">
        <v>213</v>
      </c>
      <c r="C154" s="45">
        <v>257.71993710999999</v>
      </c>
      <c r="D154" s="11" t="str">
        <f t="shared" ref="D154:D173" si="20">IF($B154="N/A","N/A",IF(C154&gt;10,"No",IF(C154&lt;-10,"No","Yes")))</f>
        <v>N/A</v>
      </c>
      <c r="E154" s="45">
        <v>721.16927740000006</v>
      </c>
      <c r="F154" s="11" t="str">
        <f t="shared" ref="F154:F173" si="21">IF($B154="N/A","N/A",IF(E154&gt;10,"No",IF(E154&lt;-10,"No","Yes")))</f>
        <v>N/A</v>
      </c>
      <c r="G154" s="45">
        <v>722.90344289999996</v>
      </c>
      <c r="H154" s="11" t="str">
        <f t="shared" ref="H154:H173" si="22">IF($B154="N/A","N/A",IF(G154&gt;10,"No",IF(G154&lt;-10,"No","Yes")))</f>
        <v>N/A</v>
      </c>
      <c r="I154" s="12">
        <v>179.8</v>
      </c>
      <c r="J154" s="12">
        <v>0.24049999999999999</v>
      </c>
      <c r="K154" s="43" t="s">
        <v>739</v>
      </c>
      <c r="L154" s="9" t="str">
        <f t="shared" ref="L154:L173" si="23">IF(J154="Div by 0", "N/A", IF(K154="N/A","N/A", IF(J154&gt;VALUE(MID(K154,1,2)), "No", IF(J154&lt;-1*VALUE(MID(K154,1,2)), "No", "Yes"))))</f>
        <v>Yes</v>
      </c>
    </row>
    <row r="155" spans="1:12" x14ac:dyDescent="0.25">
      <c r="A155" s="47" t="s">
        <v>1530</v>
      </c>
      <c r="B155" s="35" t="s">
        <v>213</v>
      </c>
      <c r="C155" s="45">
        <v>322.25234096999998</v>
      </c>
      <c r="D155" s="11" t="str">
        <f t="shared" si="20"/>
        <v>N/A</v>
      </c>
      <c r="E155" s="45">
        <v>375.01970913999997</v>
      </c>
      <c r="F155" s="11" t="str">
        <f t="shared" si="21"/>
        <v>N/A</v>
      </c>
      <c r="G155" s="45">
        <v>373.62967612</v>
      </c>
      <c r="H155" s="11" t="str">
        <f t="shared" si="22"/>
        <v>N/A</v>
      </c>
      <c r="I155" s="12">
        <v>16.37</v>
      </c>
      <c r="J155" s="12">
        <v>-0.371</v>
      </c>
      <c r="K155" s="43" t="s">
        <v>739</v>
      </c>
      <c r="L155" s="9" t="str">
        <f t="shared" si="23"/>
        <v>Yes</v>
      </c>
    </row>
    <row r="156" spans="1:12" x14ac:dyDescent="0.25">
      <c r="A156" s="47" t="s">
        <v>1531</v>
      </c>
      <c r="B156" s="35" t="s">
        <v>213</v>
      </c>
      <c r="C156" s="45">
        <v>467.61055247000002</v>
      </c>
      <c r="D156" s="11" t="str">
        <f t="shared" si="20"/>
        <v>N/A</v>
      </c>
      <c r="E156" s="45">
        <v>1482.1803571</v>
      </c>
      <c r="F156" s="11" t="str">
        <f t="shared" si="21"/>
        <v>N/A</v>
      </c>
      <c r="G156" s="45">
        <v>1517.4568027</v>
      </c>
      <c r="H156" s="11" t="str">
        <f t="shared" si="22"/>
        <v>N/A</v>
      </c>
      <c r="I156" s="12">
        <v>217</v>
      </c>
      <c r="J156" s="12">
        <v>2.38</v>
      </c>
      <c r="K156" s="43" t="s">
        <v>739</v>
      </c>
      <c r="L156" s="9" t="str">
        <f t="shared" si="23"/>
        <v>Yes</v>
      </c>
    </row>
    <row r="157" spans="1:12" x14ac:dyDescent="0.25">
      <c r="A157" s="47" t="s">
        <v>1532</v>
      </c>
      <c r="B157" s="35" t="s">
        <v>213</v>
      </c>
      <c r="C157" s="45">
        <v>134.24707681000001</v>
      </c>
      <c r="D157" s="11" t="str">
        <f t="shared" si="20"/>
        <v>N/A</v>
      </c>
      <c r="E157" s="45">
        <v>403.13146956999998</v>
      </c>
      <c r="F157" s="11" t="str">
        <f t="shared" si="21"/>
        <v>N/A</v>
      </c>
      <c r="G157" s="45">
        <v>400.38750877000001</v>
      </c>
      <c r="H157" s="11" t="str">
        <f t="shared" si="22"/>
        <v>N/A</v>
      </c>
      <c r="I157" s="12">
        <v>200.3</v>
      </c>
      <c r="J157" s="12">
        <v>-0.68100000000000005</v>
      </c>
      <c r="K157" s="43" t="s">
        <v>739</v>
      </c>
      <c r="L157" s="9" t="str">
        <f t="shared" si="23"/>
        <v>Yes</v>
      </c>
    </row>
    <row r="158" spans="1:12" x14ac:dyDescent="0.25">
      <c r="A158" s="47" t="s">
        <v>1533</v>
      </c>
      <c r="B158" s="35" t="s">
        <v>213</v>
      </c>
      <c r="C158" s="45">
        <v>540.81911849999995</v>
      </c>
      <c r="D158" s="11" t="str">
        <f t="shared" si="20"/>
        <v>N/A</v>
      </c>
      <c r="E158" s="45">
        <v>1195.1863949999999</v>
      </c>
      <c r="F158" s="11" t="str">
        <f t="shared" si="21"/>
        <v>N/A</v>
      </c>
      <c r="G158" s="45">
        <v>1188.8272667000001</v>
      </c>
      <c r="H158" s="11" t="str">
        <f t="shared" si="22"/>
        <v>N/A</v>
      </c>
      <c r="I158" s="12">
        <v>121</v>
      </c>
      <c r="J158" s="12">
        <v>-0.53200000000000003</v>
      </c>
      <c r="K158" s="43" t="s">
        <v>739</v>
      </c>
      <c r="L158" s="9" t="str">
        <f t="shared" si="23"/>
        <v>Yes</v>
      </c>
    </row>
    <row r="159" spans="1:12" x14ac:dyDescent="0.25">
      <c r="A159" s="44" t="s">
        <v>1534</v>
      </c>
      <c r="B159" s="35" t="s">
        <v>213</v>
      </c>
      <c r="C159" s="45">
        <v>1128.2005609</v>
      </c>
      <c r="D159" s="11" t="str">
        <f t="shared" si="20"/>
        <v>N/A</v>
      </c>
      <c r="E159" s="45">
        <v>1119.8179897</v>
      </c>
      <c r="F159" s="11" t="str">
        <f t="shared" si="21"/>
        <v>N/A</v>
      </c>
      <c r="G159" s="45">
        <v>1072.0497035999999</v>
      </c>
      <c r="H159" s="11" t="str">
        <f t="shared" si="22"/>
        <v>N/A</v>
      </c>
      <c r="I159" s="12">
        <v>-0.74299999999999999</v>
      </c>
      <c r="J159" s="12">
        <v>-4.2699999999999996</v>
      </c>
      <c r="K159" s="43" t="s">
        <v>739</v>
      </c>
      <c r="L159" s="9" t="str">
        <f t="shared" si="23"/>
        <v>Yes</v>
      </c>
    </row>
    <row r="160" spans="1:12" x14ac:dyDescent="0.25">
      <c r="A160" s="47" t="s">
        <v>1535</v>
      </c>
      <c r="B160" s="35" t="s">
        <v>213</v>
      </c>
      <c r="C160" s="45">
        <v>19139.72596</v>
      </c>
      <c r="D160" s="11" t="str">
        <f t="shared" si="20"/>
        <v>N/A</v>
      </c>
      <c r="E160" s="45">
        <v>21692.878171</v>
      </c>
      <c r="F160" s="11" t="str">
        <f t="shared" si="21"/>
        <v>N/A</v>
      </c>
      <c r="G160" s="45">
        <v>22644.222839999999</v>
      </c>
      <c r="H160" s="11" t="str">
        <f t="shared" si="22"/>
        <v>N/A</v>
      </c>
      <c r="I160" s="12">
        <v>13.34</v>
      </c>
      <c r="J160" s="12">
        <v>4.3860000000000001</v>
      </c>
      <c r="K160" s="43" t="s">
        <v>739</v>
      </c>
      <c r="L160" s="9" t="str">
        <f t="shared" si="23"/>
        <v>Yes</v>
      </c>
    </row>
    <row r="161" spans="1:12" x14ac:dyDescent="0.25">
      <c r="A161" s="47" t="s">
        <v>1536</v>
      </c>
      <c r="B161" s="35" t="s">
        <v>213</v>
      </c>
      <c r="C161" s="45">
        <v>1798.8732640999999</v>
      </c>
      <c r="D161" s="11" t="str">
        <f t="shared" si="20"/>
        <v>N/A</v>
      </c>
      <c r="E161" s="45">
        <v>1604.3334614</v>
      </c>
      <c r="F161" s="11" t="str">
        <f t="shared" si="21"/>
        <v>N/A</v>
      </c>
      <c r="G161" s="45">
        <v>1375.5692684999999</v>
      </c>
      <c r="H161" s="11" t="str">
        <f t="shared" si="22"/>
        <v>N/A</v>
      </c>
      <c r="I161" s="12">
        <v>-10.8</v>
      </c>
      <c r="J161" s="12">
        <v>-14.3</v>
      </c>
      <c r="K161" s="43" t="s">
        <v>739</v>
      </c>
      <c r="L161" s="9" t="str">
        <f t="shared" si="23"/>
        <v>Yes</v>
      </c>
    </row>
    <row r="162" spans="1:12" x14ac:dyDescent="0.25">
      <c r="A162" s="47" t="s">
        <v>1537</v>
      </c>
      <c r="B162" s="35" t="s">
        <v>213</v>
      </c>
      <c r="C162" s="45">
        <v>71.120295198999997</v>
      </c>
      <c r="D162" s="11" t="str">
        <f t="shared" si="20"/>
        <v>N/A</v>
      </c>
      <c r="E162" s="45">
        <v>74.157487259000007</v>
      </c>
      <c r="F162" s="11" t="str">
        <f t="shared" si="21"/>
        <v>N/A</v>
      </c>
      <c r="G162" s="45">
        <v>69.598776623000006</v>
      </c>
      <c r="H162" s="11" t="str">
        <f t="shared" si="22"/>
        <v>N/A</v>
      </c>
      <c r="I162" s="12">
        <v>4.2699999999999996</v>
      </c>
      <c r="J162" s="12">
        <v>-6.15</v>
      </c>
      <c r="K162" s="43" t="s">
        <v>739</v>
      </c>
      <c r="L162" s="9" t="str">
        <f t="shared" si="23"/>
        <v>Yes</v>
      </c>
    </row>
    <row r="163" spans="1:12" x14ac:dyDescent="0.25">
      <c r="A163" s="47" t="s">
        <v>1538</v>
      </c>
      <c r="B163" s="35" t="s">
        <v>213</v>
      </c>
      <c r="C163" s="45">
        <v>0.49680196209999999</v>
      </c>
      <c r="D163" s="11" t="str">
        <f t="shared" si="20"/>
        <v>N/A</v>
      </c>
      <c r="E163" s="45">
        <v>0.65667736139999999</v>
      </c>
      <c r="F163" s="11" t="str">
        <f t="shared" si="21"/>
        <v>N/A</v>
      </c>
      <c r="G163" s="45">
        <v>1.3140284748</v>
      </c>
      <c r="H163" s="11" t="str">
        <f t="shared" si="22"/>
        <v>N/A</v>
      </c>
      <c r="I163" s="12">
        <v>32.18</v>
      </c>
      <c r="J163" s="12">
        <v>100.1</v>
      </c>
      <c r="K163" s="43" t="s">
        <v>739</v>
      </c>
      <c r="L163" s="9" t="str">
        <f t="shared" si="23"/>
        <v>No</v>
      </c>
    </row>
    <row r="164" spans="1:12" x14ac:dyDescent="0.25">
      <c r="A164" s="44" t="s">
        <v>1539</v>
      </c>
      <c r="B164" s="35" t="s">
        <v>213</v>
      </c>
      <c r="C164" s="45">
        <v>614.09881600000006</v>
      </c>
      <c r="D164" s="11" t="str">
        <f t="shared" si="20"/>
        <v>N/A</v>
      </c>
      <c r="E164" s="45">
        <v>604.24675020999996</v>
      </c>
      <c r="F164" s="11" t="str">
        <f t="shared" si="21"/>
        <v>N/A</v>
      </c>
      <c r="G164" s="45">
        <v>599.53884474999995</v>
      </c>
      <c r="H164" s="11" t="str">
        <f t="shared" si="22"/>
        <v>N/A</v>
      </c>
      <c r="I164" s="12">
        <v>-1.6</v>
      </c>
      <c r="J164" s="12">
        <v>-0.77900000000000003</v>
      </c>
      <c r="K164" s="43" t="s">
        <v>739</v>
      </c>
      <c r="L164" s="9" t="str">
        <f t="shared" si="23"/>
        <v>Yes</v>
      </c>
    </row>
    <row r="165" spans="1:12" x14ac:dyDescent="0.25">
      <c r="A165" s="47" t="s">
        <v>1540</v>
      </c>
      <c r="B165" s="35" t="s">
        <v>213</v>
      </c>
      <c r="C165" s="45">
        <v>46.192322310999998</v>
      </c>
      <c r="D165" s="11" t="str">
        <f t="shared" si="20"/>
        <v>N/A</v>
      </c>
      <c r="E165" s="45">
        <v>53.992109266999996</v>
      </c>
      <c r="F165" s="11" t="str">
        <f t="shared" si="21"/>
        <v>N/A</v>
      </c>
      <c r="G165" s="45">
        <v>50.772784332999997</v>
      </c>
      <c r="H165" s="11" t="str">
        <f t="shared" si="22"/>
        <v>N/A</v>
      </c>
      <c r="I165" s="12">
        <v>16.89</v>
      </c>
      <c r="J165" s="12">
        <v>-5.96</v>
      </c>
      <c r="K165" s="43" t="s">
        <v>739</v>
      </c>
      <c r="L165" s="9" t="str">
        <f t="shared" si="23"/>
        <v>Yes</v>
      </c>
    </row>
    <row r="166" spans="1:12" x14ac:dyDescent="0.25">
      <c r="A166" s="47" t="s">
        <v>1541</v>
      </c>
      <c r="B166" s="35" t="s">
        <v>213</v>
      </c>
      <c r="C166" s="45">
        <v>1681.9046490000001</v>
      </c>
      <c r="D166" s="11" t="str">
        <f t="shared" si="20"/>
        <v>N/A</v>
      </c>
      <c r="E166" s="45">
        <v>1701.0700122999999</v>
      </c>
      <c r="F166" s="11" t="str">
        <f t="shared" si="21"/>
        <v>N/A</v>
      </c>
      <c r="G166" s="45">
        <v>1651.4587687000001</v>
      </c>
      <c r="H166" s="11" t="str">
        <f t="shared" si="22"/>
        <v>N/A</v>
      </c>
      <c r="I166" s="12">
        <v>1.1399999999999999</v>
      </c>
      <c r="J166" s="12">
        <v>-2.92</v>
      </c>
      <c r="K166" s="43" t="s">
        <v>739</v>
      </c>
      <c r="L166" s="9" t="str">
        <f t="shared" si="23"/>
        <v>Yes</v>
      </c>
    </row>
    <row r="167" spans="1:12" x14ac:dyDescent="0.25">
      <c r="A167" s="47" t="s">
        <v>1542</v>
      </c>
      <c r="B167" s="35" t="s">
        <v>213</v>
      </c>
      <c r="C167" s="45">
        <v>300.66321170999998</v>
      </c>
      <c r="D167" s="11" t="str">
        <f t="shared" si="20"/>
        <v>N/A</v>
      </c>
      <c r="E167" s="45">
        <v>291.88080222999997</v>
      </c>
      <c r="F167" s="11" t="str">
        <f t="shared" si="21"/>
        <v>N/A</v>
      </c>
      <c r="G167" s="45">
        <v>306.89274940000001</v>
      </c>
      <c r="H167" s="11" t="str">
        <f t="shared" si="22"/>
        <v>N/A</v>
      </c>
      <c r="I167" s="12">
        <v>-2.92</v>
      </c>
      <c r="J167" s="12">
        <v>5.1429999999999998</v>
      </c>
      <c r="K167" s="43" t="s">
        <v>739</v>
      </c>
      <c r="L167" s="9" t="str">
        <f t="shared" si="23"/>
        <v>Yes</v>
      </c>
    </row>
    <row r="168" spans="1:12" x14ac:dyDescent="0.25">
      <c r="A168" s="47" t="s">
        <v>1543</v>
      </c>
      <c r="B168" s="35" t="s">
        <v>213</v>
      </c>
      <c r="C168" s="45">
        <v>388.62967682999999</v>
      </c>
      <c r="D168" s="11" t="str">
        <f t="shared" si="20"/>
        <v>N/A</v>
      </c>
      <c r="E168" s="45">
        <v>392.22940132000002</v>
      </c>
      <c r="F168" s="11" t="str">
        <f t="shared" si="21"/>
        <v>N/A</v>
      </c>
      <c r="G168" s="45">
        <v>384.72969412999998</v>
      </c>
      <c r="H168" s="11" t="str">
        <f t="shared" si="22"/>
        <v>N/A</v>
      </c>
      <c r="I168" s="12">
        <v>0.92630000000000001</v>
      </c>
      <c r="J168" s="12">
        <v>-1.91</v>
      </c>
      <c r="K168" s="43" t="s">
        <v>739</v>
      </c>
      <c r="L168" s="9" t="str">
        <f t="shared" si="23"/>
        <v>Yes</v>
      </c>
    </row>
    <row r="169" spans="1:12" x14ac:dyDescent="0.25">
      <c r="A169" s="44" t="s">
        <v>1544</v>
      </c>
      <c r="B169" s="35" t="s">
        <v>213</v>
      </c>
      <c r="C169" s="45">
        <v>1786.0230443999999</v>
      </c>
      <c r="D169" s="11" t="str">
        <f t="shared" si="20"/>
        <v>N/A</v>
      </c>
      <c r="E169" s="45">
        <v>1902.0500093000001</v>
      </c>
      <c r="F169" s="11" t="str">
        <f t="shared" si="21"/>
        <v>N/A</v>
      </c>
      <c r="G169" s="45">
        <v>1784.0880089</v>
      </c>
      <c r="H169" s="11" t="str">
        <f t="shared" si="22"/>
        <v>N/A</v>
      </c>
      <c r="I169" s="12">
        <v>6.4960000000000004</v>
      </c>
      <c r="J169" s="12">
        <v>-6.2</v>
      </c>
      <c r="K169" s="43" t="s">
        <v>739</v>
      </c>
      <c r="L169" s="9" t="str">
        <f t="shared" si="23"/>
        <v>Yes</v>
      </c>
    </row>
    <row r="170" spans="1:12" x14ac:dyDescent="0.25">
      <c r="A170" s="47" t="s">
        <v>1545</v>
      </c>
      <c r="B170" s="35" t="s">
        <v>213</v>
      </c>
      <c r="C170" s="45">
        <v>2541.5399260999998</v>
      </c>
      <c r="D170" s="11" t="str">
        <f t="shared" si="20"/>
        <v>N/A</v>
      </c>
      <c r="E170" s="45">
        <v>2775.8993666000001</v>
      </c>
      <c r="F170" s="11" t="str">
        <f t="shared" si="21"/>
        <v>N/A</v>
      </c>
      <c r="G170" s="45">
        <v>2894.3498798000001</v>
      </c>
      <c r="H170" s="11" t="str">
        <f t="shared" si="22"/>
        <v>N/A</v>
      </c>
      <c r="I170" s="12">
        <v>9.2210000000000001</v>
      </c>
      <c r="J170" s="12">
        <v>4.2670000000000003</v>
      </c>
      <c r="K170" s="43" t="s">
        <v>739</v>
      </c>
      <c r="L170" s="9" t="str">
        <f t="shared" si="23"/>
        <v>Yes</v>
      </c>
    </row>
    <row r="171" spans="1:12" x14ac:dyDescent="0.25">
      <c r="A171" s="47" t="s">
        <v>1546</v>
      </c>
      <c r="B171" s="35" t="s">
        <v>213</v>
      </c>
      <c r="C171" s="45">
        <v>4280.9674668999996</v>
      </c>
      <c r="D171" s="11" t="str">
        <f t="shared" si="20"/>
        <v>N/A</v>
      </c>
      <c r="E171" s="45">
        <v>4330.3986942000001</v>
      </c>
      <c r="F171" s="11" t="str">
        <f t="shared" si="21"/>
        <v>N/A</v>
      </c>
      <c r="G171" s="45">
        <v>4202.2790770000001</v>
      </c>
      <c r="H171" s="11" t="str">
        <f t="shared" si="22"/>
        <v>N/A</v>
      </c>
      <c r="I171" s="12">
        <v>1.155</v>
      </c>
      <c r="J171" s="12">
        <v>-2.96</v>
      </c>
      <c r="K171" s="43" t="s">
        <v>739</v>
      </c>
      <c r="L171" s="9" t="str">
        <f t="shared" si="23"/>
        <v>Yes</v>
      </c>
    </row>
    <row r="172" spans="1:12" x14ac:dyDescent="0.25">
      <c r="A172" s="47" t="s">
        <v>1547</v>
      </c>
      <c r="B172" s="35" t="s">
        <v>213</v>
      </c>
      <c r="C172" s="45">
        <v>954.69989151000004</v>
      </c>
      <c r="D172" s="11" t="str">
        <f t="shared" si="20"/>
        <v>N/A</v>
      </c>
      <c r="E172" s="45">
        <v>1028.1754003000001</v>
      </c>
      <c r="F172" s="11" t="str">
        <f t="shared" si="21"/>
        <v>N/A</v>
      </c>
      <c r="G172" s="45">
        <v>919.18441747999998</v>
      </c>
      <c r="H172" s="11" t="str">
        <f t="shared" si="22"/>
        <v>N/A</v>
      </c>
      <c r="I172" s="12">
        <v>7.6959999999999997</v>
      </c>
      <c r="J172" s="12">
        <v>-10.6</v>
      </c>
      <c r="K172" s="43" t="s">
        <v>739</v>
      </c>
      <c r="L172" s="9" t="str">
        <f t="shared" si="23"/>
        <v>Yes</v>
      </c>
    </row>
    <row r="173" spans="1:12" x14ac:dyDescent="0.25">
      <c r="A173" s="47" t="s">
        <v>1548</v>
      </c>
      <c r="B173" s="35" t="s">
        <v>213</v>
      </c>
      <c r="C173" s="45">
        <v>1156.5387492</v>
      </c>
      <c r="D173" s="11" t="str">
        <f t="shared" si="20"/>
        <v>N/A</v>
      </c>
      <c r="E173" s="45">
        <v>1898.2714747</v>
      </c>
      <c r="F173" s="11" t="str">
        <f t="shared" si="21"/>
        <v>N/A</v>
      </c>
      <c r="G173" s="45">
        <v>1768.2041372000001</v>
      </c>
      <c r="H173" s="11" t="str">
        <f t="shared" si="22"/>
        <v>N/A</v>
      </c>
      <c r="I173" s="12">
        <v>64.13</v>
      </c>
      <c r="J173" s="12">
        <v>-6.85</v>
      </c>
      <c r="K173" s="43" t="s">
        <v>739</v>
      </c>
      <c r="L173" s="9" t="str">
        <f t="shared" si="23"/>
        <v>Yes</v>
      </c>
    </row>
    <row r="174" spans="1:12" x14ac:dyDescent="0.25">
      <c r="A174" s="44" t="s">
        <v>373</v>
      </c>
      <c r="B174" s="35" t="s">
        <v>213</v>
      </c>
      <c r="C174" s="8">
        <v>6.1708999502999999</v>
      </c>
      <c r="D174" s="11" t="str">
        <f t="shared" ref="D174:D203" si="24">IF($B174="N/A","N/A",IF(C174&gt;10,"No",IF(C174&lt;-10,"No","Yes")))</f>
        <v>N/A</v>
      </c>
      <c r="E174" s="8">
        <v>11.373221138</v>
      </c>
      <c r="F174" s="11" t="str">
        <f t="shared" ref="F174:F203" si="25">IF($B174="N/A","N/A",IF(E174&gt;10,"No",IF(E174&lt;-10,"No","Yes")))</f>
        <v>N/A</v>
      </c>
      <c r="G174" s="8">
        <v>11.082756484000001</v>
      </c>
      <c r="H174" s="11" t="str">
        <f t="shared" ref="H174:H203" si="26">IF($B174="N/A","N/A",IF(G174&gt;10,"No",IF(G174&lt;-10,"No","Yes")))</f>
        <v>N/A</v>
      </c>
      <c r="I174" s="12">
        <v>84.3</v>
      </c>
      <c r="J174" s="12">
        <v>-2.5499999999999998</v>
      </c>
      <c r="K174" s="43" t="s">
        <v>739</v>
      </c>
      <c r="L174" s="9" t="str">
        <f t="shared" ref="L174:L203" si="27">IF(J174="Div by 0", "N/A", IF(K174="N/A","N/A", IF(J174&gt;VALUE(MID(K174,1,2)), "No", IF(J174&lt;-1*VALUE(MID(K174,1,2)), "No", "Yes"))))</f>
        <v>Yes</v>
      </c>
    </row>
    <row r="175" spans="1:12" x14ac:dyDescent="0.25">
      <c r="A175" s="47" t="s">
        <v>483</v>
      </c>
      <c r="B175" s="35" t="s">
        <v>213</v>
      </c>
      <c r="C175" s="8">
        <v>22.480218375</v>
      </c>
      <c r="D175" s="11" t="str">
        <f t="shared" si="24"/>
        <v>N/A</v>
      </c>
      <c r="E175" s="8">
        <v>23.236969676000001</v>
      </c>
      <c r="F175" s="11" t="str">
        <f t="shared" si="25"/>
        <v>N/A</v>
      </c>
      <c r="G175" s="8">
        <v>22.796886769</v>
      </c>
      <c r="H175" s="11" t="str">
        <f t="shared" si="26"/>
        <v>N/A</v>
      </c>
      <c r="I175" s="12">
        <v>3.3660000000000001</v>
      </c>
      <c r="J175" s="12">
        <v>-1.89</v>
      </c>
      <c r="K175" s="43" t="s">
        <v>739</v>
      </c>
      <c r="L175" s="9" t="str">
        <f t="shared" si="27"/>
        <v>Yes</v>
      </c>
    </row>
    <row r="176" spans="1:12" x14ac:dyDescent="0.25">
      <c r="A176" s="47" t="s">
        <v>484</v>
      </c>
      <c r="B176" s="35" t="s">
        <v>213</v>
      </c>
      <c r="C176" s="8">
        <v>11.684123543</v>
      </c>
      <c r="D176" s="11" t="str">
        <f t="shared" si="24"/>
        <v>N/A</v>
      </c>
      <c r="E176" s="8">
        <v>19.248721108000002</v>
      </c>
      <c r="F176" s="11" t="str">
        <f t="shared" si="25"/>
        <v>N/A</v>
      </c>
      <c r="G176" s="8">
        <v>19.155660552000001</v>
      </c>
      <c r="H176" s="11" t="str">
        <f t="shared" si="26"/>
        <v>N/A</v>
      </c>
      <c r="I176" s="12">
        <v>64.739999999999995</v>
      </c>
      <c r="J176" s="12">
        <v>-0.48299999999999998</v>
      </c>
      <c r="K176" s="43" t="s">
        <v>739</v>
      </c>
      <c r="L176" s="9" t="str">
        <f t="shared" si="27"/>
        <v>Yes</v>
      </c>
    </row>
    <row r="177" spans="1:12" x14ac:dyDescent="0.25">
      <c r="A177" s="47" t="s">
        <v>485</v>
      </c>
      <c r="B177" s="35" t="s">
        <v>213</v>
      </c>
      <c r="C177" s="8">
        <v>1.6719253163000001</v>
      </c>
      <c r="D177" s="11" t="str">
        <f t="shared" si="24"/>
        <v>N/A</v>
      </c>
      <c r="E177" s="8">
        <v>4.6339503551999996</v>
      </c>
      <c r="F177" s="11" t="str">
        <f t="shared" si="25"/>
        <v>N/A</v>
      </c>
      <c r="G177" s="8">
        <v>4.4364740453999998</v>
      </c>
      <c r="H177" s="11" t="str">
        <f t="shared" si="26"/>
        <v>N/A</v>
      </c>
      <c r="I177" s="12">
        <v>177.2</v>
      </c>
      <c r="J177" s="12">
        <v>-4.26</v>
      </c>
      <c r="K177" s="43" t="s">
        <v>739</v>
      </c>
      <c r="L177" s="9" t="str">
        <f t="shared" si="27"/>
        <v>Yes</v>
      </c>
    </row>
    <row r="178" spans="1:12" x14ac:dyDescent="0.25">
      <c r="A178" s="47" t="s">
        <v>486</v>
      </c>
      <c r="B178" s="35" t="s">
        <v>213</v>
      </c>
      <c r="C178" s="8">
        <v>16.412186208000001</v>
      </c>
      <c r="D178" s="11" t="str">
        <f t="shared" si="24"/>
        <v>N/A</v>
      </c>
      <c r="E178" s="8">
        <v>32.841832207000003</v>
      </c>
      <c r="F178" s="11" t="str">
        <f t="shared" si="25"/>
        <v>N/A</v>
      </c>
      <c r="G178" s="8">
        <v>32.530257272</v>
      </c>
      <c r="H178" s="11" t="str">
        <f t="shared" si="26"/>
        <v>N/A</v>
      </c>
      <c r="I178" s="12">
        <v>100.1</v>
      </c>
      <c r="J178" s="12">
        <v>-0.94899999999999995</v>
      </c>
      <c r="K178" s="43" t="s">
        <v>739</v>
      </c>
      <c r="L178" s="9" t="str">
        <f t="shared" si="27"/>
        <v>Yes</v>
      </c>
    </row>
    <row r="179" spans="1:12" x14ac:dyDescent="0.25">
      <c r="A179" s="44" t="s">
        <v>1549</v>
      </c>
      <c r="B179" s="35" t="s">
        <v>213</v>
      </c>
      <c r="C179" s="8">
        <v>3.0986028703000001</v>
      </c>
      <c r="D179" s="11" t="str">
        <f t="shared" si="24"/>
        <v>N/A</v>
      </c>
      <c r="E179" s="8">
        <v>2.9362735954999999</v>
      </c>
      <c r="F179" s="11" t="str">
        <f t="shared" si="25"/>
        <v>N/A</v>
      </c>
      <c r="G179" s="8">
        <v>2.8428072462</v>
      </c>
      <c r="H179" s="11" t="str">
        <f t="shared" si="26"/>
        <v>N/A</v>
      </c>
      <c r="I179" s="12">
        <v>-5.24</v>
      </c>
      <c r="J179" s="12">
        <v>-3.18</v>
      </c>
      <c r="K179" s="43" t="s">
        <v>739</v>
      </c>
      <c r="L179" s="9" t="str">
        <f t="shared" si="27"/>
        <v>Yes</v>
      </c>
    </row>
    <row r="180" spans="1:12" x14ac:dyDescent="0.25">
      <c r="A180" s="47" t="s">
        <v>1550</v>
      </c>
      <c r="B180" s="35" t="s">
        <v>213</v>
      </c>
      <c r="C180" s="8">
        <v>52.862720707999998</v>
      </c>
      <c r="D180" s="11" t="str">
        <f t="shared" si="24"/>
        <v>N/A</v>
      </c>
      <c r="E180" s="8">
        <v>55.351898376000001</v>
      </c>
      <c r="F180" s="11" t="str">
        <f t="shared" si="25"/>
        <v>N/A</v>
      </c>
      <c r="G180" s="8">
        <v>56.271295864999999</v>
      </c>
      <c r="H180" s="11" t="str">
        <f t="shared" si="26"/>
        <v>N/A</v>
      </c>
      <c r="I180" s="12">
        <v>4.7089999999999996</v>
      </c>
      <c r="J180" s="12">
        <v>1.661</v>
      </c>
      <c r="K180" s="43" t="s">
        <v>739</v>
      </c>
      <c r="L180" s="9" t="str">
        <f t="shared" si="27"/>
        <v>Yes</v>
      </c>
    </row>
    <row r="181" spans="1:12" x14ac:dyDescent="0.25">
      <c r="A181" s="47" t="s">
        <v>1551</v>
      </c>
      <c r="B181" s="35" t="s">
        <v>213</v>
      </c>
      <c r="C181" s="8">
        <v>4.6087227146999998</v>
      </c>
      <c r="D181" s="11" t="str">
        <f t="shared" si="24"/>
        <v>N/A</v>
      </c>
      <c r="E181" s="8">
        <v>4.0759173615000002</v>
      </c>
      <c r="F181" s="11" t="str">
        <f t="shared" si="25"/>
        <v>N/A</v>
      </c>
      <c r="G181" s="8">
        <v>3.7576699274999998</v>
      </c>
      <c r="H181" s="11" t="str">
        <f t="shared" si="26"/>
        <v>N/A</v>
      </c>
      <c r="I181" s="12">
        <v>-11.6</v>
      </c>
      <c r="J181" s="12">
        <v>-7.81</v>
      </c>
      <c r="K181" s="43" t="s">
        <v>739</v>
      </c>
      <c r="L181" s="9" t="str">
        <f t="shared" si="27"/>
        <v>Yes</v>
      </c>
    </row>
    <row r="182" spans="1:12" x14ac:dyDescent="0.25">
      <c r="A182" s="47" t="s">
        <v>1552</v>
      </c>
      <c r="B182" s="35" t="s">
        <v>213</v>
      </c>
      <c r="C182" s="8">
        <v>0.29657636079999999</v>
      </c>
      <c r="D182" s="11" t="str">
        <f t="shared" si="24"/>
        <v>N/A</v>
      </c>
      <c r="E182" s="8">
        <v>0.3175910455</v>
      </c>
      <c r="F182" s="11" t="str">
        <f t="shared" si="25"/>
        <v>N/A</v>
      </c>
      <c r="G182" s="8">
        <v>0.33398734009999997</v>
      </c>
      <c r="H182" s="11" t="str">
        <f t="shared" si="26"/>
        <v>N/A</v>
      </c>
      <c r="I182" s="12">
        <v>7.0860000000000003</v>
      </c>
      <c r="J182" s="12">
        <v>5.1630000000000003</v>
      </c>
      <c r="K182" s="43" t="s">
        <v>739</v>
      </c>
      <c r="L182" s="9" t="str">
        <f t="shared" si="27"/>
        <v>Yes</v>
      </c>
    </row>
    <row r="183" spans="1:12" x14ac:dyDescent="0.25">
      <c r="A183" s="47" t="s">
        <v>1553</v>
      </c>
      <c r="B183" s="35" t="s">
        <v>213</v>
      </c>
      <c r="C183" s="8">
        <v>6.0113494000000002E-3</v>
      </c>
      <c r="D183" s="11" t="str">
        <f t="shared" si="24"/>
        <v>N/A</v>
      </c>
      <c r="E183" s="8">
        <v>3.4132022999999998E-3</v>
      </c>
      <c r="F183" s="11" t="str">
        <f t="shared" si="25"/>
        <v>N/A</v>
      </c>
      <c r="G183" s="8">
        <v>6.8121437999999999E-3</v>
      </c>
      <c r="H183" s="11" t="str">
        <f t="shared" si="26"/>
        <v>N/A</v>
      </c>
      <c r="I183" s="12">
        <v>-43.2</v>
      </c>
      <c r="J183" s="12">
        <v>99.58</v>
      </c>
      <c r="K183" s="43" t="s">
        <v>739</v>
      </c>
      <c r="L183" s="9" t="str">
        <f t="shared" si="27"/>
        <v>No</v>
      </c>
    </row>
    <row r="184" spans="1:12" x14ac:dyDescent="0.25">
      <c r="A184" s="44" t="s">
        <v>97</v>
      </c>
      <c r="B184" s="35" t="s">
        <v>213</v>
      </c>
      <c r="C184" s="8">
        <v>70.147555996999998</v>
      </c>
      <c r="D184" s="11" t="str">
        <f t="shared" si="24"/>
        <v>N/A</v>
      </c>
      <c r="E184" s="8">
        <v>69.382279828999998</v>
      </c>
      <c r="F184" s="11" t="str">
        <f t="shared" si="25"/>
        <v>N/A</v>
      </c>
      <c r="G184" s="8">
        <v>69.175475345999999</v>
      </c>
      <c r="H184" s="11" t="str">
        <f t="shared" si="26"/>
        <v>N/A</v>
      </c>
      <c r="I184" s="12">
        <v>-1.0900000000000001</v>
      </c>
      <c r="J184" s="12">
        <v>-0.29799999999999999</v>
      </c>
      <c r="K184" s="43" t="s">
        <v>739</v>
      </c>
      <c r="L184" s="9" t="str">
        <f t="shared" si="27"/>
        <v>Yes</v>
      </c>
    </row>
    <row r="185" spans="1:12" x14ac:dyDescent="0.25">
      <c r="A185" s="47" t="s">
        <v>487</v>
      </c>
      <c r="B185" s="35" t="s">
        <v>213</v>
      </c>
      <c r="C185" s="8">
        <v>42.759407070000002</v>
      </c>
      <c r="D185" s="11" t="str">
        <f t="shared" si="24"/>
        <v>N/A</v>
      </c>
      <c r="E185" s="8">
        <v>42.365804466</v>
      </c>
      <c r="F185" s="11" t="str">
        <f t="shared" si="25"/>
        <v>N/A</v>
      </c>
      <c r="G185" s="8">
        <v>40.360819196000001</v>
      </c>
      <c r="H185" s="11" t="str">
        <f t="shared" si="26"/>
        <v>N/A</v>
      </c>
      <c r="I185" s="12">
        <v>-0.92100000000000004</v>
      </c>
      <c r="J185" s="12">
        <v>-4.7300000000000004</v>
      </c>
      <c r="K185" s="43" t="s">
        <v>739</v>
      </c>
      <c r="L185" s="9" t="str">
        <f t="shared" si="27"/>
        <v>Yes</v>
      </c>
    </row>
    <row r="186" spans="1:12" x14ac:dyDescent="0.25">
      <c r="A186" s="47" t="s">
        <v>488</v>
      </c>
      <c r="B186" s="35" t="s">
        <v>213</v>
      </c>
      <c r="C186" s="8">
        <v>71.796591616000001</v>
      </c>
      <c r="D186" s="11" t="str">
        <f t="shared" si="24"/>
        <v>N/A</v>
      </c>
      <c r="E186" s="8">
        <v>71.430705137000004</v>
      </c>
      <c r="F186" s="11" t="str">
        <f t="shared" si="25"/>
        <v>N/A</v>
      </c>
      <c r="G186" s="8">
        <v>71.115092515000001</v>
      </c>
      <c r="H186" s="11" t="str">
        <f t="shared" si="26"/>
        <v>N/A</v>
      </c>
      <c r="I186" s="12">
        <v>-0.51</v>
      </c>
      <c r="J186" s="12">
        <v>-0.442</v>
      </c>
      <c r="K186" s="43" t="s">
        <v>739</v>
      </c>
      <c r="L186" s="9" t="str">
        <f t="shared" si="27"/>
        <v>Yes</v>
      </c>
    </row>
    <row r="187" spans="1:12" x14ac:dyDescent="0.25">
      <c r="A187" s="47" t="s">
        <v>489</v>
      </c>
      <c r="B187" s="35" t="s">
        <v>213</v>
      </c>
      <c r="C187" s="8">
        <v>70.442434528000007</v>
      </c>
      <c r="D187" s="11" t="str">
        <f t="shared" si="24"/>
        <v>N/A</v>
      </c>
      <c r="E187" s="8">
        <v>69.310647044000007</v>
      </c>
      <c r="F187" s="11" t="str">
        <f t="shared" si="25"/>
        <v>N/A</v>
      </c>
      <c r="G187" s="8">
        <v>69.370999386999998</v>
      </c>
      <c r="H187" s="11" t="str">
        <f t="shared" si="26"/>
        <v>N/A</v>
      </c>
      <c r="I187" s="12">
        <v>-1.61</v>
      </c>
      <c r="J187" s="12">
        <v>8.7099999999999997E-2</v>
      </c>
      <c r="K187" s="43" t="s">
        <v>739</v>
      </c>
      <c r="L187" s="9" t="str">
        <f t="shared" si="27"/>
        <v>Yes</v>
      </c>
    </row>
    <row r="188" spans="1:12" x14ac:dyDescent="0.25">
      <c r="A188" s="47" t="s">
        <v>490</v>
      </c>
      <c r="B188" s="35" t="s">
        <v>213</v>
      </c>
      <c r="C188" s="8">
        <v>74.129556602999997</v>
      </c>
      <c r="D188" s="11" t="str">
        <f t="shared" si="24"/>
        <v>N/A</v>
      </c>
      <c r="E188" s="8">
        <v>74.147268299999993</v>
      </c>
      <c r="F188" s="11" t="str">
        <f t="shared" si="25"/>
        <v>N/A</v>
      </c>
      <c r="G188" s="8">
        <v>72.879720247999998</v>
      </c>
      <c r="H188" s="11" t="str">
        <f t="shared" si="26"/>
        <v>N/A</v>
      </c>
      <c r="I188" s="12">
        <v>2.3900000000000001E-2</v>
      </c>
      <c r="J188" s="12">
        <v>-1.71</v>
      </c>
      <c r="K188" s="43" t="s">
        <v>739</v>
      </c>
      <c r="L188" s="9" t="str">
        <f t="shared" si="27"/>
        <v>Yes</v>
      </c>
    </row>
    <row r="189" spans="1:12" x14ac:dyDescent="0.25">
      <c r="A189" s="44" t="s">
        <v>118</v>
      </c>
      <c r="B189" s="35" t="s">
        <v>213</v>
      </c>
      <c r="C189" s="8">
        <v>89.481946433999994</v>
      </c>
      <c r="D189" s="11" t="str">
        <f t="shared" si="24"/>
        <v>N/A</v>
      </c>
      <c r="E189" s="8">
        <v>89.169807646999999</v>
      </c>
      <c r="F189" s="11" t="str">
        <f t="shared" si="25"/>
        <v>N/A</v>
      </c>
      <c r="G189" s="8">
        <v>88.540559463999998</v>
      </c>
      <c r="H189" s="11" t="str">
        <f t="shared" si="26"/>
        <v>N/A</v>
      </c>
      <c r="I189" s="12">
        <v>-0.34899999999999998</v>
      </c>
      <c r="J189" s="12">
        <v>-0.70599999999999996</v>
      </c>
      <c r="K189" s="43" t="s">
        <v>739</v>
      </c>
      <c r="L189" s="9" t="str">
        <f t="shared" si="27"/>
        <v>Yes</v>
      </c>
    </row>
    <row r="190" spans="1:12" x14ac:dyDescent="0.25">
      <c r="A190" s="47" t="s">
        <v>491</v>
      </c>
      <c r="B190" s="35" t="s">
        <v>213</v>
      </c>
      <c r="C190" s="8">
        <v>86.133858540000006</v>
      </c>
      <c r="D190" s="11" t="str">
        <f t="shared" si="24"/>
        <v>N/A</v>
      </c>
      <c r="E190" s="8">
        <v>86.999752309000002</v>
      </c>
      <c r="F190" s="11" t="str">
        <f t="shared" si="25"/>
        <v>N/A</v>
      </c>
      <c r="G190" s="8">
        <v>85.635378931999995</v>
      </c>
      <c r="H190" s="11" t="str">
        <f t="shared" si="26"/>
        <v>N/A</v>
      </c>
      <c r="I190" s="12">
        <v>1.0049999999999999</v>
      </c>
      <c r="J190" s="12">
        <v>-1.57</v>
      </c>
      <c r="K190" s="43" t="s">
        <v>739</v>
      </c>
      <c r="L190" s="9" t="str">
        <f t="shared" si="27"/>
        <v>Yes</v>
      </c>
    </row>
    <row r="191" spans="1:12" x14ac:dyDescent="0.25">
      <c r="A191" s="47" t="s">
        <v>492</v>
      </c>
      <c r="B191" s="35" t="s">
        <v>213</v>
      </c>
      <c r="C191" s="8">
        <v>88.77841214</v>
      </c>
      <c r="D191" s="11" t="str">
        <f t="shared" si="24"/>
        <v>N/A</v>
      </c>
      <c r="E191" s="8">
        <v>88.751620285000001</v>
      </c>
      <c r="F191" s="11" t="str">
        <f t="shared" si="25"/>
        <v>N/A</v>
      </c>
      <c r="G191" s="8">
        <v>88.479121413000001</v>
      </c>
      <c r="H191" s="11" t="str">
        <f t="shared" si="26"/>
        <v>N/A</v>
      </c>
      <c r="I191" s="12">
        <v>-0.03</v>
      </c>
      <c r="J191" s="12">
        <v>-0.307</v>
      </c>
      <c r="K191" s="43" t="s">
        <v>739</v>
      </c>
      <c r="L191" s="9" t="str">
        <f t="shared" si="27"/>
        <v>Yes</v>
      </c>
    </row>
    <row r="192" spans="1:12" x14ac:dyDescent="0.25">
      <c r="A192" s="47" t="s">
        <v>493</v>
      </c>
      <c r="B192" s="35" t="s">
        <v>213</v>
      </c>
      <c r="C192" s="8">
        <v>90.261389011000006</v>
      </c>
      <c r="D192" s="11" t="str">
        <f t="shared" si="24"/>
        <v>N/A</v>
      </c>
      <c r="E192" s="8">
        <v>89.641758030000005</v>
      </c>
      <c r="F192" s="11" t="str">
        <f t="shared" si="25"/>
        <v>N/A</v>
      </c>
      <c r="G192" s="8">
        <v>88.872592974</v>
      </c>
      <c r="H192" s="11" t="str">
        <f t="shared" si="26"/>
        <v>N/A</v>
      </c>
      <c r="I192" s="12">
        <v>-0.68600000000000005</v>
      </c>
      <c r="J192" s="12">
        <v>-0.85799999999999998</v>
      </c>
      <c r="K192" s="43" t="s">
        <v>739</v>
      </c>
      <c r="L192" s="9" t="str">
        <f t="shared" si="27"/>
        <v>Yes</v>
      </c>
    </row>
    <row r="193" spans="1:12" x14ac:dyDescent="0.25">
      <c r="A193" s="47" t="s">
        <v>494</v>
      </c>
      <c r="B193" s="35" t="s">
        <v>213</v>
      </c>
      <c r="C193" s="8">
        <v>87.325670866999999</v>
      </c>
      <c r="D193" s="11" t="str">
        <f t="shared" si="24"/>
        <v>N/A</v>
      </c>
      <c r="E193" s="8">
        <v>87.812592441000007</v>
      </c>
      <c r="F193" s="11" t="str">
        <f t="shared" si="25"/>
        <v>N/A</v>
      </c>
      <c r="G193" s="8">
        <v>87.469061514000003</v>
      </c>
      <c r="H193" s="11" t="str">
        <f t="shared" si="26"/>
        <v>N/A</v>
      </c>
      <c r="I193" s="12">
        <v>0.55759999999999998</v>
      </c>
      <c r="J193" s="12">
        <v>-0.39100000000000001</v>
      </c>
      <c r="K193" s="43" t="s">
        <v>739</v>
      </c>
      <c r="L193" s="9" t="str">
        <f t="shared" si="27"/>
        <v>Yes</v>
      </c>
    </row>
    <row r="194" spans="1:12" x14ac:dyDescent="0.25">
      <c r="A194" s="44" t="s">
        <v>1554</v>
      </c>
      <c r="B194" s="35" t="s">
        <v>213</v>
      </c>
      <c r="C194" s="36">
        <v>2.9144661534999998</v>
      </c>
      <c r="D194" s="11" t="str">
        <f t="shared" si="24"/>
        <v>N/A</v>
      </c>
      <c r="E194" s="36">
        <v>4.7217019082</v>
      </c>
      <c r="F194" s="11" t="str">
        <f t="shared" si="25"/>
        <v>N/A</v>
      </c>
      <c r="G194" s="36">
        <v>4.8140358898000004</v>
      </c>
      <c r="H194" s="11" t="str">
        <f t="shared" si="26"/>
        <v>N/A</v>
      </c>
      <c r="I194" s="12">
        <v>62.01</v>
      </c>
      <c r="J194" s="12">
        <v>1.956</v>
      </c>
      <c r="K194" s="43" t="s">
        <v>739</v>
      </c>
      <c r="L194" s="9" t="str">
        <f t="shared" si="27"/>
        <v>Yes</v>
      </c>
    </row>
    <row r="195" spans="1:12" x14ac:dyDescent="0.25">
      <c r="A195" s="47" t="s">
        <v>1555</v>
      </c>
      <c r="B195" s="35" t="s">
        <v>213</v>
      </c>
      <c r="C195" s="36">
        <v>0.12680602520000001</v>
      </c>
      <c r="D195" s="11" t="str">
        <f t="shared" si="24"/>
        <v>N/A</v>
      </c>
      <c r="E195" s="36">
        <v>0.29709151820000002</v>
      </c>
      <c r="F195" s="11" t="str">
        <f t="shared" si="25"/>
        <v>N/A</v>
      </c>
      <c r="G195" s="36">
        <v>0.3023914412</v>
      </c>
      <c r="H195" s="11" t="str">
        <f t="shared" si="26"/>
        <v>N/A</v>
      </c>
      <c r="I195" s="12">
        <v>134.30000000000001</v>
      </c>
      <c r="J195" s="12">
        <v>1.784</v>
      </c>
      <c r="K195" s="43" t="s">
        <v>739</v>
      </c>
      <c r="L195" s="9" t="str">
        <f t="shared" si="27"/>
        <v>Yes</v>
      </c>
    </row>
    <row r="196" spans="1:12" x14ac:dyDescent="0.25">
      <c r="A196" s="47" t="s">
        <v>1556</v>
      </c>
      <c r="B196" s="35" t="s">
        <v>213</v>
      </c>
      <c r="C196" s="36">
        <v>2.4990585533999998</v>
      </c>
      <c r="D196" s="11" t="str">
        <f t="shared" si="24"/>
        <v>N/A</v>
      </c>
      <c r="E196" s="36">
        <v>5.5754745739000002</v>
      </c>
      <c r="F196" s="11" t="str">
        <f t="shared" si="25"/>
        <v>N/A</v>
      </c>
      <c r="G196" s="36">
        <v>5.6755414540000002</v>
      </c>
      <c r="H196" s="11" t="str">
        <f t="shared" si="26"/>
        <v>N/A</v>
      </c>
      <c r="I196" s="12">
        <v>123.1</v>
      </c>
      <c r="J196" s="12">
        <v>1.7949999999999999</v>
      </c>
      <c r="K196" s="43" t="s">
        <v>739</v>
      </c>
      <c r="L196" s="9" t="str">
        <f t="shared" si="27"/>
        <v>Yes</v>
      </c>
    </row>
    <row r="197" spans="1:12" x14ac:dyDescent="0.25">
      <c r="A197" s="47" t="s">
        <v>1557</v>
      </c>
      <c r="B197" s="35" t="s">
        <v>213</v>
      </c>
      <c r="C197" s="36">
        <v>5.6523231861000003</v>
      </c>
      <c r="D197" s="11" t="str">
        <f t="shared" si="24"/>
        <v>N/A</v>
      </c>
      <c r="E197" s="36">
        <v>6.0331865365999997</v>
      </c>
      <c r="F197" s="11" t="str">
        <f t="shared" si="25"/>
        <v>N/A</v>
      </c>
      <c r="G197" s="36">
        <v>6.2415352597</v>
      </c>
      <c r="H197" s="11" t="str">
        <f t="shared" si="26"/>
        <v>N/A</v>
      </c>
      <c r="I197" s="12">
        <v>6.7380000000000004</v>
      </c>
      <c r="J197" s="12">
        <v>3.4529999999999998</v>
      </c>
      <c r="K197" s="43" t="s">
        <v>739</v>
      </c>
      <c r="L197" s="9" t="str">
        <f t="shared" si="27"/>
        <v>Yes</v>
      </c>
    </row>
    <row r="198" spans="1:12" x14ac:dyDescent="0.25">
      <c r="A198" s="47" t="s">
        <v>1558</v>
      </c>
      <c r="B198" s="35" t="s">
        <v>213</v>
      </c>
      <c r="C198" s="36">
        <v>3.1531755915000002</v>
      </c>
      <c r="D198" s="11" t="str">
        <f t="shared" si="24"/>
        <v>N/A</v>
      </c>
      <c r="E198" s="36">
        <v>3.5055428532000001</v>
      </c>
      <c r="F198" s="11" t="str">
        <f t="shared" si="25"/>
        <v>N/A</v>
      </c>
      <c r="G198" s="36">
        <v>3.4802108055000001</v>
      </c>
      <c r="H198" s="11" t="str">
        <f t="shared" si="26"/>
        <v>N/A</v>
      </c>
      <c r="I198" s="12">
        <v>11.17</v>
      </c>
      <c r="J198" s="12">
        <v>-0.72299999999999998</v>
      </c>
      <c r="K198" s="43" t="s">
        <v>739</v>
      </c>
      <c r="L198" s="9" t="str">
        <f t="shared" si="27"/>
        <v>Yes</v>
      </c>
    </row>
    <row r="199" spans="1:12" x14ac:dyDescent="0.25">
      <c r="A199" s="44" t="s">
        <v>1559</v>
      </c>
      <c r="B199" s="35" t="s">
        <v>213</v>
      </c>
      <c r="C199" s="36">
        <v>225.65239948000001</v>
      </c>
      <c r="D199" s="11" t="str">
        <f t="shared" si="24"/>
        <v>N/A</v>
      </c>
      <c r="E199" s="36">
        <v>223.56336396</v>
      </c>
      <c r="F199" s="11" t="str">
        <f t="shared" si="25"/>
        <v>N/A</v>
      </c>
      <c r="G199" s="36">
        <v>222.35663939</v>
      </c>
      <c r="H199" s="11" t="str">
        <f t="shared" si="26"/>
        <v>N/A</v>
      </c>
      <c r="I199" s="12">
        <v>-0.92600000000000005</v>
      </c>
      <c r="J199" s="12">
        <v>-0.54</v>
      </c>
      <c r="K199" s="43" t="s">
        <v>739</v>
      </c>
      <c r="L199" s="9" t="str">
        <f t="shared" si="27"/>
        <v>Yes</v>
      </c>
    </row>
    <row r="200" spans="1:12" x14ac:dyDescent="0.25">
      <c r="A200" s="47" t="s">
        <v>1560</v>
      </c>
      <c r="B200" s="35" t="s">
        <v>213</v>
      </c>
      <c r="C200" s="36">
        <v>244.75704293999999</v>
      </c>
      <c r="D200" s="11" t="str">
        <f t="shared" si="24"/>
        <v>N/A</v>
      </c>
      <c r="E200" s="36">
        <v>247.53237870000001</v>
      </c>
      <c r="F200" s="11" t="str">
        <f t="shared" si="25"/>
        <v>N/A</v>
      </c>
      <c r="G200" s="36">
        <v>251.92140990999999</v>
      </c>
      <c r="H200" s="11" t="str">
        <f t="shared" si="26"/>
        <v>N/A</v>
      </c>
      <c r="I200" s="12">
        <v>1.1339999999999999</v>
      </c>
      <c r="J200" s="12">
        <v>1.7729999999999999</v>
      </c>
      <c r="K200" s="43" t="s">
        <v>739</v>
      </c>
      <c r="L200" s="9" t="str">
        <f t="shared" si="27"/>
        <v>Yes</v>
      </c>
    </row>
    <row r="201" spans="1:12" x14ac:dyDescent="0.25">
      <c r="A201" s="47" t="s">
        <v>1561</v>
      </c>
      <c r="B201" s="35" t="s">
        <v>213</v>
      </c>
      <c r="C201" s="36">
        <v>217.22866457000001</v>
      </c>
      <c r="D201" s="11" t="str">
        <f t="shared" si="24"/>
        <v>N/A</v>
      </c>
      <c r="E201" s="36">
        <v>207.02826855000001</v>
      </c>
      <c r="F201" s="11" t="str">
        <f t="shared" si="25"/>
        <v>N/A</v>
      </c>
      <c r="G201" s="36">
        <v>197.26891702</v>
      </c>
      <c r="H201" s="11" t="str">
        <f t="shared" si="26"/>
        <v>N/A</v>
      </c>
      <c r="I201" s="12">
        <v>-4.7</v>
      </c>
      <c r="J201" s="12">
        <v>-4.71</v>
      </c>
      <c r="K201" s="43" t="s">
        <v>739</v>
      </c>
      <c r="L201" s="9" t="str">
        <f t="shared" si="27"/>
        <v>Yes</v>
      </c>
    </row>
    <row r="202" spans="1:12" x14ac:dyDescent="0.25">
      <c r="A202" s="47" t="s">
        <v>1562</v>
      </c>
      <c r="B202" s="35" t="s">
        <v>213</v>
      </c>
      <c r="C202" s="36">
        <v>84.349677419000002</v>
      </c>
      <c r="D202" s="11" t="str">
        <f t="shared" si="24"/>
        <v>N/A</v>
      </c>
      <c r="E202" s="36">
        <v>81.139414802000005</v>
      </c>
      <c r="F202" s="11" t="str">
        <f t="shared" si="25"/>
        <v>N/A</v>
      </c>
      <c r="G202" s="36">
        <v>71.080276448999996</v>
      </c>
      <c r="H202" s="11" t="str">
        <f t="shared" si="26"/>
        <v>N/A</v>
      </c>
      <c r="I202" s="12">
        <v>-3.81</v>
      </c>
      <c r="J202" s="12">
        <v>-12.4</v>
      </c>
      <c r="K202" s="43" t="s">
        <v>739</v>
      </c>
      <c r="L202" s="9" t="str">
        <f t="shared" si="27"/>
        <v>Yes</v>
      </c>
    </row>
    <row r="203" spans="1:12" x14ac:dyDescent="0.25">
      <c r="A203" s="47" t="s">
        <v>1563</v>
      </c>
      <c r="B203" s="35" t="s">
        <v>213</v>
      </c>
      <c r="C203" s="36">
        <v>43.4</v>
      </c>
      <c r="D203" s="11" t="str">
        <f t="shared" si="24"/>
        <v>N/A</v>
      </c>
      <c r="E203" s="36">
        <v>104.33333333</v>
      </c>
      <c r="F203" s="11" t="str">
        <f t="shared" si="25"/>
        <v>N/A</v>
      </c>
      <c r="G203" s="36">
        <v>69.5</v>
      </c>
      <c r="H203" s="11" t="str">
        <f t="shared" si="26"/>
        <v>N/A</v>
      </c>
      <c r="I203" s="12">
        <v>140.4</v>
      </c>
      <c r="J203" s="12">
        <v>-33.4</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50</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12</v>
      </c>
      <c r="D205" s="11" t="str">
        <f t="shared" si="28"/>
        <v>N/A</v>
      </c>
      <c r="E205" s="36">
        <v>26</v>
      </c>
      <c r="F205" s="11" t="str">
        <f t="shared" si="29"/>
        <v>N/A</v>
      </c>
      <c r="G205" s="36">
        <v>49</v>
      </c>
      <c r="H205" s="11" t="str">
        <f t="shared" si="30"/>
        <v>N/A</v>
      </c>
      <c r="I205" s="12">
        <v>116.7</v>
      </c>
      <c r="J205" s="12">
        <v>88.46</v>
      </c>
      <c r="K205" s="14" t="s">
        <v>213</v>
      </c>
      <c r="L205" s="9" t="str">
        <f t="shared" si="31"/>
        <v>N/A</v>
      </c>
    </row>
    <row r="206" spans="1:12" ht="25" x14ac:dyDescent="0.25">
      <c r="A206" s="44" t="s">
        <v>1611</v>
      </c>
      <c r="B206" s="35" t="s">
        <v>213</v>
      </c>
      <c r="C206" s="36">
        <v>0</v>
      </c>
      <c r="D206" s="11" t="str">
        <f t="shared" si="28"/>
        <v>N/A</v>
      </c>
      <c r="E206" s="36">
        <v>12</v>
      </c>
      <c r="F206" s="11" t="str">
        <f t="shared" si="29"/>
        <v>N/A</v>
      </c>
      <c r="G206" s="36">
        <v>21</v>
      </c>
      <c r="H206" s="11" t="str">
        <f t="shared" si="30"/>
        <v>N/A</v>
      </c>
      <c r="I206" s="12" t="s">
        <v>1746</v>
      </c>
      <c r="J206" s="12">
        <v>75</v>
      </c>
      <c r="K206" s="14" t="s">
        <v>213</v>
      </c>
      <c r="L206" s="9" t="str">
        <f t="shared" si="31"/>
        <v>N/A</v>
      </c>
    </row>
    <row r="207" spans="1:12" ht="25" x14ac:dyDescent="0.25">
      <c r="A207" s="44" t="s">
        <v>1564</v>
      </c>
      <c r="B207" s="35" t="s">
        <v>213</v>
      </c>
      <c r="C207" s="36">
        <v>66</v>
      </c>
      <c r="D207" s="11" t="str">
        <f t="shared" si="28"/>
        <v>N/A</v>
      </c>
      <c r="E207" s="36">
        <v>56</v>
      </c>
      <c r="F207" s="11" t="str">
        <f t="shared" si="29"/>
        <v>N/A</v>
      </c>
      <c r="G207" s="36">
        <v>0</v>
      </c>
      <c r="H207" s="11" t="str">
        <f t="shared" si="30"/>
        <v>N/A</v>
      </c>
      <c r="I207" s="12">
        <v>-15.2</v>
      </c>
      <c r="J207" s="12">
        <v>-100</v>
      </c>
      <c r="K207" s="14" t="s">
        <v>213</v>
      </c>
      <c r="L207" s="9" t="str">
        <f t="shared" si="31"/>
        <v>N/A</v>
      </c>
    </row>
    <row r="208" spans="1:12" x14ac:dyDescent="0.25">
      <c r="A208" s="44" t="s">
        <v>1612</v>
      </c>
      <c r="B208" s="35" t="s">
        <v>213</v>
      </c>
      <c r="C208" s="36">
        <v>37</v>
      </c>
      <c r="D208" s="11" t="str">
        <f t="shared" si="28"/>
        <v>N/A</v>
      </c>
      <c r="E208" s="36">
        <v>41</v>
      </c>
      <c r="F208" s="11" t="str">
        <f t="shared" si="29"/>
        <v>N/A</v>
      </c>
      <c r="G208" s="36">
        <v>50</v>
      </c>
      <c r="H208" s="11" t="str">
        <f t="shared" si="30"/>
        <v>N/A</v>
      </c>
      <c r="I208" s="12">
        <v>10.81</v>
      </c>
      <c r="J208" s="12">
        <v>21.95</v>
      </c>
      <c r="K208" s="14" t="s">
        <v>213</v>
      </c>
      <c r="L208" s="9" t="str">
        <f t="shared" si="31"/>
        <v>N/A</v>
      </c>
    </row>
    <row r="209" spans="1:12" x14ac:dyDescent="0.25">
      <c r="A209" s="44" t="s">
        <v>1613</v>
      </c>
      <c r="B209" s="35" t="s">
        <v>213</v>
      </c>
      <c r="C209" s="36">
        <v>26</v>
      </c>
      <c r="D209" s="11" t="str">
        <f t="shared" si="28"/>
        <v>N/A</v>
      </c>
      <c r="E209" s="36">
        <v>25</v>
      </c>
      <c r="F209" s="11" t="str">
        <f t="shared" si="29"/>
        <v>N/A</v>
      </c>
      <c r="G209" s="36">
        <v>35</v>
      </c>
      <c r="H209" s="11" t="str">
        <f t="shared" si="30"/>
        <v>N/A</v>
      </c>
      <c r="I209" s="12">
        <v>-3.85</v>
      </c>
      <c r="J209" s="12">
        <v>40</v>
      </c>
      <c r="K209" s="14" t="s">
        <v>213</v>
      </c>
      <c r="L209" s="9" t="str">
        <f t="shared" si="31"/>
        <v>N/A</v>
      </c>
    </row>
    <row r="210" spans="1:12" x14ac:dyDescent="0.25">
      <c r="A210" s="44" t="s">
        <v>125</v>
      </c>
      <c r="B210" s="35" t="s">
        <v>213</v>
      </c>
      <c r="C210" s="45">
        <v>5592525</v>
      </c>
      <c r="D210" s="11" t="str">
        <f t="shared" si="28"/>
        <v>N/A</v>
      </c>
      <c r="E210" s="45">
        <v>6556019</v>
      </c>
      <c r="F210" s="11" t="str">
        <f t="shared" si="29"/>
        <v>N/A</v>
      </c>
      <c r="G210" s="45">
        <v>5761578</v>
      </c>
      <c r="H210" s="11" t="str">
        <f t="shared" si="30"/>
        <v>N/A</v>
      </c>
      <c r="I210" s="12">
        <v>17.23</v>
      </c>
      <c r="J210" s="12">
        <v>-12.1</v>
      </c>
      <c r="K210" s="14" t="s">
        <v>213</v>
      </c>
      <c r="L210" s="9" t="str">
        <f t="shared" si="31"/>
        <v>N/A</v>
      </c>
    </row>
    <row r="211" spans="1:12" x14ac:dyDescent="0.25">
      <c r="A211" s="44" t="s">
        <v>1614</v>
      </c>
      <c r="B211" s="35" t="s">
        <v>213</v>
      </c>
      <c r="C211" s="45">
        <v>454463</v>
      </c>
      <c r="D211" s="11" t="str">
        <f t="shared" si="28"/>
        <v>N/A</v>
      </c>
      <c r="E211" s="45">
        <v>1161980</v>
      </c>
      <c r="F211" s="11" t="str">
        <f t="shared" si="29"/>
        <v>N/A</v>
      </c>
      <c r="G211" s="45">
        <v>1014796</v>
      </c>
      <c r="H211" s="11" t="str">
        <f t="shared" si="30"/>
        <v>N/A</v>
      </c>
      <c r="I211" s="12">
        <v>155.69999999999999</v>
      </c>
      <c r="J211" s="12">
        <v>-12.7</v>
      </c>
      <c r="K211" s="14" t="s">
        <v>213</v>
      </c>
      <c r="L211" s="9" t="str">
        <f t="shared" si="31"/>
        <v>N/A</v>
      </c>
    </row>
    <row r="212" spans="1:12" x14ac:dyDescent="0.25">
      <c r="A212" s="44" t="s">
        <v>1565</v>
      </c>
      <c r="B212" s="35" t="s">
        <v>213</v>
      </c>
      <c r="C212" s="45">
        <v>209380</v>
      </c>
      <c r="D212" s="11" t="str">
        <f t="shared" si="28"/>
        <v>N/A</v>
      </c>
      <c r="E212" s="45">
        <v>367169</v>
      </c>
      <c r="F212" s="11" t="str">
        <f t="shared" si="29"/>
        <v>N/A</v>
      </c>
      <c r="G212" s="45">
        <v>167009</v>
      </c>
      <c r="H212" s="11" t="str">
        <f t="shared" si="30"/>
        <v>N/A</v>
      </c>
      <c r="I212" s="12">
        <v>75.36</v>
      </c>
      <c r="J212" s="12">
        <v>-54.5</v>
      </c>
      <c r="K212" s="14" t="s">
        <v>213</v>
      </c>
      <c r="L212" s="9" t="str">
        <f t="shared" si="31"/>
        <v>N/A</v>
      </c>
    </row>
    <row r="213" spans="1:12" x14ac:dyDescent="0.25">
      <c r="A213" s="44" t="s">
        <v>1615</v>
      </c>
      <c r="B213" s="35" t="s">
        <v>213</v>
      </c>
      <c r="C213" s="45">
        <v>5580262</v>
      </c>
      <c r="D213" s="11" t="str">
        <f t="shared" si="28"/>
        <v>N/A</v>
      </c>
      <c r="E213" s="45">
        <v>6534718</v>
      </c>
      <c r="F213" s="11" t="str">
        <f t="shared" si="29"/>
        <v>N/A</v>
      </c>
      <c r="G213" s="45">
        <v>5717361</v>
      </c>
      <c r="H213" s="11" t="str">
        <f t="shared" si="30"/>
        <v>N/A</v>
      </c>
      <c r="I213" s="12">
        <v>17.100000000000001</v>
      </c>
      <c r="J213" s="12">
        <v>-12.5</v>
      </c>
      <c r="K213" s="14" t="s">
        <v>213</v>
      </c>
      <c r="L213" s="9" t="str">
        <f t="shared" si="31"/>
        <v>N/A</v>
      </c>
    </row>
    <row r="214" spans="1:12" x14ac:dyDescent="0.25">
      <c r="A214" s="47" t="s">
        <v>1616</v>
      </c>
      <c r="B214" s="35" t="s">
        <v>213</v>
      </c>
      <c r="C214" s="45">
        <v>261341</v>
      </c>
      <c r="D214" s="11" t="str">
        <f t="shared" si="28"/>
        <v>N/A</v>
      </c>
      <c r="E214" s="45">
        <v>267455</v>
      </c>
      <c r="F214" s="11" t="str">
        <f t="shared" si="29"/>
        <v>N/A</v>
      </c>
      <c r="G214" s="45">
        <v>341285</v>
      </c>
      <c r="H214" s="11" t="str">
        <f t="shared" si="30"/>
        <v>N/A</v>
      </c>
      <c r="I214" s="12">
        <v>2.339</v>
      </c>
      <c r="J214" s="12">
        <v>27.6</v>
      </c>
      <c r="K214" s="14" t="s">
        <v>213</v>
      </c>
      <c r="L214" s="9" t="str">
        <f t="shared" si="31"/>
        <v>N/A</v>
      </c>
    </row>
    <row r="215" spans="1:12" ht="25" x14ac:dyDescent="0.25">
      <c r="A215" s="44" t="s">
        <v>1379</v>
      </c>
      <c r="B215" s="35" t="s">
        <v>213</v>
      </c>
      <c r="C215" s="45">
        <v>26972090</v>
      </c>
      <c r="D215" s="11" t="str">
        <f t="shared" ref="D215:D229" si="32">IF($B215="N/A","N/A",IF(C215&gt;10,"No",IF(C215&lt;-10,"No","Yes")))</f>
        <v>N/A</v>
      </c>
      <c r="E215" s="45">
        <v>31325373</v>
      </c>
      <c r="F215" s="11" t="str">
        <f t="shared" ref="F215:F229" si="33">IF($B215="N/A","N/A",IF(E215&gt;10,"No",IF(E215&lt;-10,"No","Yes")))</f>
        <v>N/A</v>
      </c>
      <c r="G215" s="45">
        <v>30497101</v>
      </c>
      <c r="H215" s="11" t="str">
        <f t="shared" ref="H215:H229" si="34">IF($B215="N/A","N/A",IF(G215&gt;10,"No",IF(G215&lt;-10,"No","Yes")))</f>
        <v>N/A</v>
      </c>
      <c r="I215" s="12">
        <v>16.14</v>
      </c>
      <c r="J215" s="12">
        <v>-2.64</v>
      </c>
      <c r="K215" s="43" t="s">
        <v>739</v>
      </c>
      <c r="L215" s="9" t="str">
        <f t="shared" ref="L215:L229" si="35">IF(J215="Div by 0", "N/A", IF(K215="N/A","N/A", IF(J215&gt;VALUE(MID(K215,1,2)), "No", IF(J215&lt;-1*VALUE(MID(K215,1,2)), "No", "Yes"))))</f>
        <v>Yes</v>
      </c>
    </row>
    <row r="216" spans="1:12" x14ac:dyDescent="0.25">
      <c r="A216" s="44" t="s">
        <v>649</v>
      </c>
      <c r="B216" s="35" t="s">
        <v>213</v>
      </c>
      <c r="C216" s="36">
        <v>65646</v>
      </c>
      <c r="D216" s="11" t="str">
        <f t="shared" si="32"/>
        <v>N/A</v>
      </c>
      <c r="E216" s="36">
        <v>68462</v>
      </c>
      <c r="F216" s="11" t="str">
        <f t="shared" si="33"/>
        <v>N/A</v>
      </c>
      <c r="G216" s="36">
        <v>68898</v>
      </c>
      <c r="H216" s="11" t="str">
        <f t="shared" si="34"/>
        <v>N/A</v>
      </c>
      <c r="I216" s="12">
        <v>4.29</v>
      </c>
      <c r="J216" s="12">
        <v>0.63680000000000003</v>
      </c>
      <c r="K216" s="43" t="s">
        <v>739</v>
      </c>
      <c r="L216" s="9" t="str">
        <f t="shared" si="35"/>
        <v>Yes</v>
      </c>
    </row>
    <row r="217" spans="1:12" x14ac:dyDescent="0.25">
      <c r="A217" s="44" t="s">
        <v>1380</v>
      </c>
      <c r="B217" s="35" t="s">
        <v>213</v>
      </c>
      <c r="C217" s="45">
        <v>410.87179722000002</v>
      </c>
      <c r="D217" s="11" t="str">
        <f t="shared" si="32"/>
        <v>N/A</v>
      </c>
      <c r="E217" s="45">
        <v>457.55854342999999</v>
      </c>
      <c r="F217" s="11" t="str">
        <f t="shared" si="33"/>
        <v>N/A</v>
      </c>
      <c r="G217" s="45">
        <v>442.64131034000002</v>
      </c>
      <c r="H217" s="11" t="str">
        <f t="shared" si="34"/>
        <v>N/A</v>
      </c>
      <c r="I217" s="12">
        <v>11.36</v>
      </c>
      <c r="J217" s="12">
        <v>-3.26</v>
      </c>
      <c r="K217" s="43" t="s">
        <v>739</v>
      </c>
      <c r="L217" s="9" t="str">
        <f t="shared" si="35"/>
        <v>Yes</v>
      </c>
    </row>
    <row r="218" spans="1:12" ht="25" x14ac:dyDescent="0.25">
      <c r="A218" s="44" t="s">
        <v>1381</v>
      </c>
      <c r="B218" s="35" t="s">
        <v>213</v>
      </c>
      <c r="C218" s="45">
        <v>20066233</v>
      </c>
      <c r="D218" s="11" t="str">
        <f t="shared" si="32"/>
        <v>N/A</v>
      </c>
      <c r="E218" s="45">
        <v>20769601</v>
      </c>
      <c r="F218" s="11" t="str">
        <f t="shared" si="33"/>
        <v>N/A</v>
      </c>
      <c r="G218" s="45">
        <v>23098959</v>
      </c>
      <c r="H218" s="11" t="str">
        <f t="shared" si="34"/>
        <v>N/A</v>
      </c>
      <c r="I218" s="12">
        <v>3.5049999999999999</v>
      </c>
      <c r="J218" s="12">
        <v>11.22</v>
      </c>
      <c r="K218" s="43" t="s">
        <v>739</v>
      </c>
      <c r="L218" s="9" t="str">
        <f t="shared" si="35"/>
        <v>Yes</v>
      </c>
    </row>
    <row r="219" spans="1:12" x14ac:dyDescent="0.25">
      <c r="A219" s="44" t="s">
        <v>516</v>
      </c>
      <c r="B219" s="35" t="s">
        <v>213</v>
      </c>
      <c r="C219" s="36">
        <v>66852</v>
      </c>
      <c r="D219" s="11" t="str">
        <f t="shared" si="32"/>
        <v>N/A</v>
      </c>
      <c r="E219" s="36">
        <v>68975</v>
      </c>
      <c r="F219" s="11" t="str">
        <f t="shared" si="33"/>
        <v>N/A</v>
      </c>
      <c r="G219" s="36">
        <v>74557</v>
      </c>
      <c r="H219" s="11" t="str">
        <f t="shared" si="34"/>
        <v>N/A</v>
      </c>
      <c r="I219" s="12">
        <v>3.1760000000000002</v>
      </c>
      <c r="J219" s="12">
        <v>8.093</v>
      </c>
      <c r="K219" s="43" t="s">
        <v>739</v>
      </c>
      <c r="L219" s="9" t="str">
        <f t="shared" si="35"/>
        <v>Yes</v>
      </c>
    </row>
    <row r="220" spans="1:12" x14ac:dyDescent="0.25">
      <c r="A220" s="44" t="s">
        <v>1382</v>
      </c>
      <c r="B220" s="35" t="s">
        <v>213</v>
      </c>
      <c r="C220" s="45">
        <v>300.15905283000001</v>
      </c>
      <c r="D220" s="11" t="str">
        <f t="shared" si="32"/>
        <v>N/A</v>
      </c>
      <c r="E220" s="45">
        <v>301.11781079999997</v>
      </c>
      <c r="F220" s="11" t="str">
        <f t="shared" si="33"/>
        <v>N/A</v>
      </c>
      <c r="G220" s="45">
        <v>309.81610043000001</v>
      </c>
      <c r="H220" s="11" t="str">
        <f t="shared" si="34"/>
        <v>N/A</v>
      </c>
      <c r="I220" s="12">
        <v>0.31940000000000002</v>
      </c>
      <c r="J220" s="12">
        <v>2.8889999999999998</v>
      </c>
      <c r="K220" s="43" t="s">
        <v>739</v>
      </c>
      <c r="L220" s="9" t="str">
        <f t="shared" si="35"/>
        <v>Yes</v>
      </c>
    </row>
    <row r="221" spans="1:12" ht="25" x14ac:dyDescent="0.25">
      <c r="A221" s="44" t="s">
        <v>1383</v>
      </c>
      <c r="B221" s="35" t="s">
        <v>213</v>
      </c>
      <c r="C221" s="45">
        <v>34460668</v>
      </c>
      <c r="D221" s="11" t="str">
        <f t="shared" si="32"/>
        <v>N/A</v>
      </c>
      <c r="E221" s="45">
        <v>35921231</v>
      </c>
      <c r="F221" s="11" t="str">
        <f t="shared" si="33"/>
        <v>N/A</v>
      </c>
      <c r="G221" s="45">
        <v>36608512</v>
      </c>
      <c r="H221" s="11" t="str">
        <f t="shared" si="34"/>
        <v>N/A</v>
      </c>
      <c r="I221" s="12">
        <v>4.2380000000000004</v>
      </c>
      <c r="J221" s="12">
        <v>1.913</v>
      </c>
      <c r="K221" s="43" t="s">
        <v>739</v>
      </c>
      <c r="L221" s="9" t="str">
        <f t="shared" si="35"/>
        <v>Yes</v>
      </c>
    </row>
    <row r="222" spans="1:12" x14ac:dyDescent="0.25">
      <c r="A222" s="44" t="s">
        <v>517</v>
      </c>
      <c r="B222" s="35" t="s">
        <v>213</v>
      </c>
      <c r="C222" s="36">
        <v>80946</v>
      </c>
      <c r="D222" s="11" t="str">
        <f t="shared" si="32"/>
        <v>N/A</v>
      </c>
      <c r="E222" s="36">
        <v>83156</v>
      </c>
      <c r="F222" s="11" t="str">
        <f t="shared" si="33"/>
        <v>N/A</v>
      </c>
      <c r="G222" s="36">
        <v>82622</v>
      </c>
      <c r="H222" s="11" t="str">
        <f t="shared" si="34"/>
        <v>N/A</v>
      </c>
      <c r="I222" s="12">
        <v>2.73</v>
      </c>
      <c r="J222" s="12">
        <v>-0.64200000000000002</v>
      </c>
      <c r="K222" s="43" t="s">
        <v>739</v>
      </c>
      <c r="L222" s="9" t="str">
        <f t="shared" si="35"/>
        <v>Yes</v>
      </c>
    </row>
    <row r="223" spans="1:12" ht="25" x14ac:dyDescent="0.25">
      <c r="A223" s="44" t="s">
        <v>1384</v>
      </c>
      <c r="B223" s="35" t="s">
        <v>213</v>
      </c>
      <c r="C223" s="45">
        <v>425.72416178999998</v>
      </c>
      <c r="D223" s="11" t="str">
        <f t="shared" si="32"/>
        <v>N/A</v>
      </c>
      <c r="E223" s="45">
        <v>431.9740127</v>
      </c>
      <c r="F223" s="11" t="str">
        <f t="shared" si="33"/>
        <v>N/A</v>
      </c>
      <c r="G223" s="45">
        <v>443.08431167999998</v>
      </c>
      <c r="H223" s="11" t="str">
        <f t="shared" si="34"/>
        <v>N/A</v>
      </c>
      <c r="I223" s="12">
        <v>1.468</v>
      </c>
      <c r="J223" s="12">
        <v>2.5720000000000001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353546774</v>
      </c>
      <c r="D227" s="11" t="str">
        <f t="shared" si="32"/>
        <v>N/A</v>
      </c>
      <c r="E227" s="45">
        <v>357829519</v>
      </c>
      <c r="F227" s="11" t="str">
        <f t="shared" si="33"/>
        <v>N/A</v>
      </c>
      <c r="G227" s="45">
        <v>340405038</v>
      </c>
      <c r="H227" s="11" t="str">
        <f t="shared" si="34"/>
        <v>N/A</v>
      </c>
      <c r="I227" s="12">
        <v>1.2110000000000001</v>
      </c>
      <c r="J227" s="12">
        <v>-4.87</v>
      </c>
      <c r="K227" s="43" t="s">
        <v>739</v>
      </c>
      <c r="L227" s="9" t="str">
        <f t="shared" si="35"/>
        <v>Yes</v>
      </c>
    </row>
    <row r="228" spans="1:12" ht="25" x14ac:dyDescent="0.25">
      <c r="A228" s="44" t="s">
        <v>519</v>
      </c>
      <c r="B228" s="35" t="s">
        <v>213</v>
      </c>
      <c r="C228" s="36">
        <v>13952</v>
      </c>
      <c r="D228" s="11" t="str">
        <f t="shared" si="32"/>
        <v>N/A</v>
      </c>
      <c r="E228" s="36">
        <v>13203</v>
      </c>
      <c r="F228" s="11" t="str">
        <f t="shared" si="33"/>
        <v>N/A</v>
      </c>
      <c r="G228" s="36">
        <v>12407</v>
      </c>
      <c r="H228" s="11" t="str">
        <f t="shared" si="34"/>
        <v>N/A</v>
      </c>
      <c r="I228" s="12">
        <v>-5.37</v>
      </c>
      <c r="J228" s="12">
        <v>-6.03</v>
      </c>
      <c r="K228" s="43" t="s">
        <v>739</v>
      </c>
      <c r="L228" s="9" t="str">
        <f t="shared" si="35"/>
        <v>Yes</v>
      </c>
    </row>
    <row r="229" spans="1:12" ht="25" x14ac:dyDescent="0.25">
      <c r="A229" s="44" t="s">
        <v>1388</v>
      </c>
      <c r="B229" s="35" t="s">
        <v>213</v>
      </c>
      <c r="C229" s="45">
        <v>25340.22176</v>
      </c>
      <c r="D229" s="11" t="str">
        <f t="shared" si="32"/>
        <v>N/A</v>
      </c>
      <c r="E229" s="45">
        <v>27102.137317000001</v>
      </c>
      <c r="F229" s="11" t="str">
        <f t="shared" si="33"/>
        <v>N/A</v>
      </c>
      <c r="G229" s="45">
        <v>27436.530828999999</v>
      </c>
      <c r="H229" s="11" t="str">
        <f t="shared" si="34"/>
        <v>N/A</v>
      </c>
      <c r="I229" s="12">
        <v>6.9530000000000003</v>
      </c>
      <c r="J229" s="12">
        <v>1.234</v>
      </c>
      <c r="K229" s="43" t="s">
        <v>739</v>
      </c>
      <c r="L229" s="9" t="str">
        <f t="shared" si="35"/>
        <v>Yes</v>
      </c>
    </row>
    <row r="230" spans="1:12" x14ac:dyDescent="0.25">
      <c r="A230" s="4" t="s">
        <v>1389</v>
      </c>
      <c r="B230" s="35" t="s">
        <v>213</v>
      </c>
      <c r="C230" s="14">
        <v>398273841</v>
      </c>
      <c r="D230" s="11" t="str">
        <f t="shared" ref="D230:D253" si="36">IF($B230="N/A","N/A",IF(C230&gt;10,"No",IF(C230&lt;-10,"No","Yes")))</f>
        <v>N/A</v>
      </c>
      <c r="E230" s="14">
        <v>397421617</v>
      </c>
      <c r="F230" s="11" t="str">
        <f t="shared" ref="F230:F253" si="37">IF($B230="N/A","N/A",IF(E230&gt;10,"No",IF(E230&lt;-10,"No","Yes")))</f>
        <v>N/A</v>
      </c>
      <c r="G230" s="14">
        <v>382525169</v>
      </c>
      <c r="H230" s="11" t="str">
        <f t="shared" ref="H230:H253" si="38">IF($B230="N/A","N/A",IF(G230&gt;10,"No",IF(G230&lt;-10,"No","Yes")))</f>
        <v>N/A</v>
      </c>
      <c r="I230" s="12">
        <v>-0.214</v>
      </c>
      <c r="J230" s="12">
        <v>-3.75</v>
      </c>
      <c r="K230" s="43" t="s">
        <v>739</v>
      </c>
      <c r="L230" s="9" t="str">
        <f t="shared" ref="L230:L253" si="39">IF(J230="Div by 0", "N/A", IF(K230="N/A","N/A", IF(J230&gt;VALUE(MID(K230,1,2)), "No", IF(J230&lt;-1*VALUE(MID(K230,1,2)), "No", "Yes"))))</f>
        <v>Yes</v>
      </c>
    </row>
    <row r="231" spans="1:12" x14ac:dyDescent="0.25">
      <c r="A231" s="4" t="s">
        <v>1566</v>
      </c>
      <c r="B231" s="35" t="s">
        <v>213</v>
      </c>
      <c r="C231" s="1">
        <v>134297</v>
      </c>
      <c r="D231" s="1" t="str">
        <f t="shared" si="36"/>
        <v>N/A</v>
      </c>
      <c r="E231" s="1">
        <v>149592</v>
      </c>
      <c r="F231" s="1" t="str">
        <f t="shared" si="37"/>
        <v>N/A</v>
      </c>
      <c r="G231" s="1">
        <v>165585</v>
      </c>
      <c r="H231" s="11" t="str">
        <f t="shared" si="38"/>
        <v>N/A</v>
      </c>
      <c r="I231" s="12">
        <v>11.39</v>
      </c>
      <c r="J231" s="12">
        <v>10.69</v>
      </c>
      <c r="K231" s="43" t="s">
        <v>739</v>
      </c>
      <c r="L231" s="9" t="str">
        <f t="shared" si="39"/>
        <v>Yes</v>
      </c>
    </row>
    <row r="232" spans="1:12" x14ac:dyDescent="0.25">
      <c r="A232" s="4" t="s">
        <v>1567</v>
      </c>
      <c r="B232" s="35" t="s">
        <v>213</v>
      </c>
      <c r="C232" s="14">
        <v>2965.6197904999999</v>
      </c>
      <c r="D232" s="11" t="str">
        <f t="shared" si="36"/>
        <v>N/A</v>
      </c>
      <c r="E232" s="14">
        <v>2656.7036806999999</v>
      </c>
      <c r="F232" s="11" t="str">
        <f t="shared" si="37"/>
        <v>N/A</v>
      </c>
      <c r="G232" s="14">
        <v>2310.1438475999998</v>
      </c>
      <c r="H232" s="11" t="str">
        <f t="shared" si="38"/>
        <v>N/A</v>
      </c>
      <c r="I232" s="12">
        <v>-10.4</v>
      </c>
      <c r="J232" s="12">
        <v>-13</v>
      </c>
      <c r="K232" s="43" t="s">
        <v>739</v>
      </c>
      <c r="L232" s="9" t="str">
        <f t="shared" si="39"/>
        <v>Yes</v>
      </c>
    </row>
    <row r="233" spans="1:12" x14ac:dyDescent="0.25">
      <c r="A233" s="48" t="s">
        <v>1568</v>
      </c>
      <c r="B233" s="35" t="s">
        <v>213</v>
      </c>
      <c r="C233" s="14">
        <v>5609.6815493000004</v>
      </c>
      <c r="D233" s="11" t="str">
        <f t="shared" si="36"/>
        <v>N/A</v>
      </c>
      <c r="E233" s="14">
        <v>5853.4979771999997</v>
      </c>
      <c r="F233" s="11" t="str">
        <f t="shared" si="37"/>
        <v>N/A</v>
      </c>
      <c r="G233" s="14">
        <v>5726.9443706000002</v>
      </c>
      <c r="H233" s="11" t="str">
        <f t="shared" si="38"/>
        <v>N/A</v>
      </c>
      <c r="I233" s="12">
        <v>4.3460000000000001</v>
      </c>
      <c r="J233" s="12">
        <v>-2.16</v>
      </c>
      <c r="K233" s="43" t="s">
        <v>739</v>
      </c>
      <c r="L233" s="9" t="str">
        <f t="shared" si="39"/>
        <v>Yes</v>
      </c>
    </row>
    <row r="234" spans="1:12" x14ac:dyDescent="0.25">
      <c r="A234" s="48" t="s">
        <v>1569</v>
      </c>
      <c r="B234" s="35" t="s">
        <v>213</v>
      </c>
      <c r="C234" s="14">
        <v>8616.6754596999999</v>
      </c>
      <c r="D234" s="11" t="str">
        <f t="shared" si="36"/>
        <v>N/A</v>
      </c>
      <c r="E234" s="14">
        <v>8039.7945606000003</v>
      </c>
      <c r="F234" s="11" t="str">
        <f t="shared" si="37"/>
        <v>N/A</v>
      </c>
      <c r="G234" s="14">
        <v>7156.2539076000003</v>
      </c>
      <c r="H234" s="11" t="str">
        <f t="shared" si="38"/>
        <v>N/A</v>
      </c>
      <c r="I234" s="12">
        <v>-6.69</v>
      </c>
      <c r="J234" s="12">
        <v>-11</v>
      </c>
      <c r="K234" s="43" t="s">
        <v>739</v>
      </c>
      <c r="L234" s="9" t="str">
        <f t="shared" si="39"/>
        <v>Yes</v>
      </c>
    </row>
    <row r="235" spans="1:12" x14ac:dyDescent="0.25">
      <c r="A235" s="48" t="s">
        <v>1570</v>
      </c>
      <c r="B235" s="35" t="s">
        <v>213</v>
      </c>
      <c r="C235" s="14">
        <v>103.65255630999999</v>
      </c>
      <c r="D235" s="11" t="str">
        <f t="shared" si="36"/>
        <v>N/A</v>
      </c>
      <c r="E235" s="14">
        <v>97.556907561000003</v>
      </c>
      <c r="F235" s="11" t="str">
        <f t="shared" si="37"/>
        <v>N/A</v>
      </c>
      <c r="G235" s="14">
        <v>92.857798396000007</v>
      </c>
      <c r="H235" s="11" t="str">
        <f t="shared" si="38"/>
        <v>N/A</v>
      </c>
      <c r="I235" s="12">
        <v>-5.88</v>
      </c>
      <c r="J235" s="12">
        <v>-4.82</v>
      </c>
      <c r="K235" s="43" t="s">
        <v>739</v>
      </c>
      <c r="L235" s="9" t="str">
        <f t="shared" si="39"/>
        <v>Yes</v>
      </c>
    </row>
    <row r="236" spans="1:12" x14ac:dyDescent="0.25">
      <c r="A236" s="48" t="s">
        <v>1571</v>
      </c>
      <c r="B236" s="35" t="s">
        <v>213</v>
      </c>
      <c r="C236" s="14">
        <v>184.78230158</v>
      </c>
      <c r="D236" s="11" t="str">
        <f t="shared" si="36"/>
        <v>N/A</v>
      </c>
      <c r="E236" s="14">
        <v>163.9219239</v>
      </c>
      <c r="F236" s="11" t="str">
        <f t="shared" si="37"/>
        <v>N/A</v>
      </c>
      <c r="G236" s="14">
        <v>153.98772775</v>
      </c>
      <c r="H236" s="11" t="str">
        <f t="shared" si="38"/>
        <v>N/A</v>
      </c>
      <c r="I236" s="12">
        <v>-11.3</v>
      </c>
      <c r="J236" s="12">
        <v>-6.06</v>
      </c>
      <c r="K236" s="43" t="s">
        <v>739</v>
      </c>
      <c r="L236" s="9" t="str">
        <f t="shared" si="39"/>
        <v>Yes</v>
      </c>
    </row>
    <row r="237" spans="1:12" x14ac:dyDescent="0.25">
      <c r="A237" s="44" t="s">
        <v>1572</v>
      </c>
      <c r="B237" s="35" t="s">
        <v>213</v>
      </c>
      <c r="C237" s="11">
        <v>16.355503269</v>
      </c>
      <c r="D237" s="11" t="str">
        <f t="shared" si="36"/>
        <v>N/A</v>
      </c>
      <c r="E237" s="11">
        <v>17.548663191999999</v>
      </c>
      <c r="F237" s="11" t="str">
        <f t="shared" si="37"/>
        <v>N/A</v>
      </c>
      <c r="G237" s="11">
        <v>19.068550509000001</v>
      </c>
      <c r="H237" s="11" t="str">
        <f t="shared" si="38"/>
        <v>N/A</v>
      </c>
      <c r="I237" s="12">
        <v>7.2949999999999999</v>
      </c>
      <c r="J237" s="12">
        <v>8.6609999999999996</v>
      </c>
      <c r="K237" s="43" t="s">
        <v>739</v>
      </c>
      <c r="L237" s="9" t="str">
        <f t="shared" si="39"/>
        <v>Yes</v>
      </c>
    </row>
    <row r="238" spans="1:12" x14ac:dyDescent="0.25">
      <c r="A238" s="47" t="s">
        <v>1573</v>
      </c>
      <c r="B238" s="35" t="s">
        <v>213</v>
      </c>
      <c r="C238" s="11">
        <v>18.109256764000001</v>
      </c>
      <c r="D238" s="11" t="str">
        <f t="shared" si="36"/>
        <v>N/A</v>
      </c>
      <c r="E238" s="11">
        <v>19.242065037</v>
      </c>
      <c r="F238" s="11" t="str">
        <f t="shared" si="37"/>
        <v>N/A</v>
      </c>
      <c r="G238" s="11">
        <v>18.891001039999999</v>
      </c>
      <c r="H238" s="11" t="str">
        <f t="shared" si="38"/>
        <v>N/A</v>
      </c>
      <c r="I238" s="12">
        <v>6.2549999999999999</v>
      </c>
      <c r="J238" s="12">
        <v>-1.82</v>
      </c>
      <c r="K238" s="43" t="s">
        <v>739</v>
      </c>
      <c r="L238" s="9" t="str">
        <f t="shared" si="39"/>
        <v>Yes</v>
      </c>
    </row>
    <row r="239" spans="1:12" x14ac:dyDescent="0.25">
      <c r="A239" s="47" t="s">
        <v>1574</v>
      </c>
      <c r="B239" s="35" t="s">
        <v>213</v>
      </c>
      <c r="C239" s="11">
        <v>22.355175891999998</v>
      </c>
      <c r="D239" s="11" t="str">
        <f t="shared" si="36"/>
        <v>N/A</v>
      </c>
      <c r="E239" s="11">
        <v>23.555612453999998</v>
      </c>
      <c r="F239" s="11" t="str">
        <f t="shared" si="37"/>
        <v>N/A</v>
      </c>
      <c r="G239" s="11">
        <v>25.190129641999999</v>
      </c>
      <c r="H239" s="11" t="str">
        <f t="shared" si="38"/>
        <v>N/A</v>
      </c>
      <c r="I239" s="12">
        <v>5.37</v>
      </c>
      <c r="J239" s="12">
        <v>6.9390000000000001</v>
      </c>
      <c r="K239" s="43" t="s">
        <v>739</v>
      </c>
      <c r="L239" s="9" t="str">
        <f t="shared" si="39"/>
        <v>Yes</v>
      </c>
    </row>
    <row r="240" spans="1:12" x14ac:dyDescent="0.25">
      <c r="A240" s="47" t="s">
        <v>1575</v>
      </c>
      <c r="B240" s="35" t="s">
        <v>213</v>
      </c>
      <c r="C240" s="11">
        <v>14.771607501</v>
      </c>
      <c r="D240" s="11" t="str">
        <f t="shared" si="36"/>
        <v>N/A</v>
      </c>
      <c r="E240" s="11">
        <v>16.007645508</v>
      </c>
      <c r="F240" s="11" t="str">
        <f t="shared" si="37"/>
        <v>N/A</v>
      </c>
      <c r="G240" s="11">
        <v>17.644510338</v>
      </c>
      <c r="H240" s="11" t="str">
        <f t="shared" si="38"/>
        <v>N/A</v>
      </c>
      <c r="I240" s="12">
        <v>8.3680000000000003</v>
      </c>
      <c r="J240" s="12">
        <v>10.23</v>
      </c>
      <c r="K240" s="43" t="s">
        <v>739</v>
      </c>
      <c r="L240" s="9" t="str">
        <f t="shared" si="39"/>
        <v>Yes</v>
      </c>
    </row>
    <row r="241" spans="1:12" x14ac:dyDescent="0.25">
      <c r="A241" s="47" t="s">
        <v>1576</v>
      </c>
      <c r="B241" s="35" t="s">
        <v>213</v>
      </c>
      <c r="C241" s="11">
        <v>12.254736942999999</v>
      </c>
      <c r="D241" s="11" t="str">
        <f t="shared" si="36"/>
        <v>N/A</v>
      </c>
      <c r="E241" s="11">
        <v>13.814367305999999</v>
      </c>
      <c r="F241" s="11" t="str">
        <f t="shared" si="37"/>
        <v>N/A</v>
      </c>
      <c r="G241" s="11">
        <v>15.079815618</v>
      </c>
      <c r="H241" s="11" t="str">
        <f t="shared" si="38"/>
        <v>N/A</v>
      </c>
      <c r="I241" s="12">
        <v>12.73</v>
      </c>
      <c r="J241" s="12">
        <v>9.16</v>
      </c>
      <c r="K241" s="43" t="s">
        <v>739</v>
      </c>
      <c r="L241" s="9" t="str">
        <f t="shared" si="39"/>
        <v>Yes</v>
      </c>
    </row>
    <row r="242" spans="1:12" x14ac:dyDescent="0.25">
      <c r="A242" s="4" t="s">
        <v>1401</v>
      </c>
      <c r="B242" s="35" t="s">
        <v>213</v>
      </c>
      <c r="C242" s="14">
        <v>353546774</v>
      </c>
      <c r="D242" s="11" t="str">
        <f t="shared" si="36"/>
        <v>N/A</v>
      </c>
      <c r="E242" s="14">
        <v>357829519</v>
      </c>
      <c r="F242" s="11" t="str">
        <f t="shared" si="37"/>
        <v>N/A</v>
      </c>
      <c r="G242" s="14">
        <v>340405038</v>
      </c>
      <c r="H242" s="11" t="str">
        <f t="shared" si="38"/>
        <v>N/A</v>
      </c>
      <c r="I242" s="12">
        <v>1.2110000000000001</v>
      </c>
      <c r="J242" s="12">
        <v>-4.87</v>
      </c>
      <c r="K242" s="43" t="s">
        <v>739</v>
      </c>
      <c r="L242" s="9" t="str">
        <f t="shared" si="39"/>
        <v>Yes</v>
      </c>
    </row>
    <row r="243" spans="1:12" x14ac:dyDescent="0.25">
      <c r="A243" s="4" t="s">
        <v>1577</v>
      </c>
      <c r="B243" s="35" t="s">
        <v>213</v>
      </c>
      <c r="C243" s="1">
        <v>13952</v>
      </c>
      <c r="D243" s="1" t="str">
        <f t="shared" si="36"/>
        <v>N/A</v>
      </c>
      <c r="E243" s="1">
        <v>13203</v>
      </c>
      <c r="F243" s="1" t="str">
        <f t="shared" si="37"/>
        <v>N/A</v>
      </c>
      <c r="G243" s="1">
        <v>12407</v>
      </c>
      <c r="H243" s="11" t="str">
        <f t="shared" si="38"/>
        <v>N/A</v>
      </c>
      <c r="I243" s="12">
        <v>-5.37</v>
      </c>
      <c r="J243" s="12">
        <v>-6.03</v>
      </c>
      <c r="K243" s="43" t="s">
        <v>739</v>
      </c>
      <c r="L243" s="9" t="str">
        <f t="shared" si="39"/>
        <v>Yes</v>
      </c>
    </row>
    <row r="244" spans="1:12" ht="25" x14ac:dyDescent="0.25">
      <c r="A244" s="4" t="s">
        <v>1578</v>
      </c>
      <c r="B244" s="35" t="s">
        <v>213</v>
      </c>
      <c r="C244" s="14">
        <v>25340.22176</v>
      </c>
      <c r="D244" s="11" t="str">
        <f t="shared" si="36"/>
        <v>N/A</v>
      </c>
      <c r="E244" s="14">
        <v>27102.137317000001</v>
      </c>
      <c r="F244" s="11" t="str">
        <f t="shared" si="37"/>
        <v>N/A</v>
      </c>
      <c r="G244" s="14">
        <v>27436.530828999999</v>
      </c>
      <c r="H244" s="11" t="str">
        <f t="shared" si="38"/>
        <v>N/A</v>
      </c>
      <c r="I244" s="12">
        <v>6.9530000000000003</v>
      </c>
      <c r="J244" s="12">
        <v>1.234</v>
      </c>
      <c r="K244" s="43" t="s">
        <v>739</v>
      </c>
      <c r="L244" s="9" t="str">
        <f t="shared" si="39"/>
        <v>Yes</v>
      </c>
    </row>
    <row r="245" spans="1:12" ht="25" x14ac:dyDescent="0.25">
      <c r="A245" s="48" t="s">
        <v>1579</v>
      </c>
      <c r="B245" s="35" t="s">
        <v>213</v>
      </c>
      <c r="C245" s="14">
        <v>9769.5090837000007</v>
      </c>
      <c r="D245" s="11" t="str">
        <f t="shared" si="36"/>
        <v>N/A</v>
      </c>
      <c r="E245" s="14">
        <v>11481.369762</v>
      </c>
      <c r="F245" s="11" t="str">
        <f t="shared" si="37"/>
        <v>N/A</v>
      </c>
      <c r="G245" s="14">
        <v>11264.721503000001</v>
      </c>
      <c r="H245" s="11" t="str">
        <f t="shared" si="38"/>
        <v>N/A</v>
      </c>
      <c r="I245" s="12">
        <v>17.52</v>
      </c>
      <c r="J245" s="12">
        <v>-1.89</v>
      </c>
      <c r="K245" s="43" t="s">
        <v>739</v>
      </c>
      <c r="L245" s="9" t="str">
        <f t="shared" si="39"/>
        <v>Yes</v>
      </c>
    </row>
    <row r="246" spans="1:12" ht="25" x14ac:dyDescent="0.25">
      <c r="A246" s="48" t="s">
        <v>1580</v>
      </c>
      <c r="B246" s="35" t="s">
        <v>213</v>
      </c>
      <c r="C246" s="14">
        <v>28804.399894999999</v>
      </c>
      <c r="D246" s="11" t="str">
        <f t="shared" si="36"/>
        <v>N/A</v>
      </c>
      <c r="E246" s="14">
        <v>30644.224393</v>
      </c>
      <c r="F246" s="11" t="str">
        <f t="shared" si="37"/>
        <v>N/A</v>
      </c>
      <c r="G246" s="14">
        <v>31181.961071999998</v>
      </c>
      <c r="H246" s="11" t="str">
        <f t="shared" si="38"/>
        <v>N/A</v>
      </c>
      <c r="I246" s="12">
        <v>6.3869999999999996</v>
      </c>
      <c r="J246" s="12">
        <v>1.7549999999999999</v>
      </c>
      <c r="K246" s="43" t="s">
        <v>739</v>
      </c>
      <c r="L246" s="9" t="str">
        <f t="shared" si="39"/>
        <v>Yes</v>
      </c>
    </row>
    <row r="247" spans="1:12" ht="25" x14ac:dyDescent="0.25">
      <c r="A247" s="48" t="s">
        <v>1581</v>
      </c>
      <c r="B247" s="35" t="s">
        <v>213</v>
      </c>
      <c r="C247" s="14">
        <v>22628.5</v>
      </c>
      <c r="D247" s="11" t="str">
        <f t="shared" si="36"/>
        <v>N/A</v>
      </c>
      <c r="E247" s="14">
        <v>25666.368420999999</v>
      </c>
      <c r="F247" s="11" t="str">
        <f t="shared" si="37"/>
        <v>N/A</v>
      </c>
      <c r="G247" s="14">
        <v>15668.55</v>
      </c>
      <c r="H247" s="11" t="str">
        <f t="shared" si="38"/>
        <v>N/A</v>
      </c>
      <c r="I247" s="12">
        <v>13.42</v>
      </c>
      <c r="J247" s="12">
        <v>-39</v>
      </c>
      <c r="K247" s="43" t="s">
        <v>739</v>
      </c>
      <c r="L247" s="9" t="str">
        <f t="shared" si="39"/>
        <v>No</v>
      </c>
    </row>
    <row r="248" spans="1:12" ht="25" x14ac:dyDescent="0.25">
      <c r="A248" s="48" t="s">
        <v>1582</v>
      </c>
      <c r="B248" s="35" t="s">
        <v>213</v>
      </c>
      <c r="C248" s="14" t="s">
        <v>1746</v>
      </c>
      <c r="D248" s="11" t="str">
        <f t="shared" si="36"/>
        <v>N/A</v>
      </c>
      <c r="E248" s="14">
        <v>1436</v>
      </c>
      <c r="F248" s="11" t="str">
        <f t="shared" si="37"/>
        <v>N/A</v>
      </c>
      <c r="G248" s="14">
        <v>224</v>
      </c>
      <c r="H248" s="11" t="str">
        <f t="shared" si="38"/>
        <v>N/A</v>
      </c>
      <c r="I248" s="12" t="s">
        <v>1746</v>
      </c>
      <c r="J248" s="12">
        <v>-84.4</v>
      </c>
      <c r="K248" s="43" t="s">
        <v>739</v>
      </c>
      <c r="L248" s="9" t="str">
        <f t="shared" si="39"/>
        <v>No</v>
      </c>
    </row>
    <row r="249" spans="1:12" ht="25" x14ac:dyDescent="0.25">
      <c r="A249" s="44" t="s">
        <v>1583</v>
      </c>
      <c r="B249" s="35" t="s">
        <v>213</v>
      </c>
      <c r="C249" s="11">
        <v>1.699159189</v>
      </c>
      <c r="D249" s="11" t="str">
        <f t="shared" si="36"/>
        <v>N/A</v>
      </c>
      <c r="E249" s="11">
        <v>1.5488461957999999</v>
      </c>
      <c r="F249" s="11" t="str">
        <f t="shared" si="37"/>
        <v>N/A</v>
      </c>
      <c r="G249" s="11">
        <v>1.4287737787999999</v>
      </c>
      <c r="H249" s="11" t="str">
        <f t="shared" si="38"/>
        <v>N/A</v>
      </c>
      <c r="I249" s="12">
        <v>-8.85</v>
      </c>
      <c r="J249" s="12">
        <v>-7.75</v>
      </c>
      <c r="K249" s="43" t="s">
        <v>739</v>
      </c>
      <c r="L249" s="9" t="str">
        <f t="shared" si="39"/>
        <v>Yes</v>
      </c>
    </row>
    <row r="250" spans="1:12" ht="25" x14ac:dyDescent="0.25">
      <c r="A250" s="47" t="s">
        <v>1584</v>
      </c>
      <c r="B250" s="35" t="s">
        <v>213</v>
      </c>
      <c r="C250" s="11">
        <v>8.7488338343999992</v>
      </c>
      <c r="D250" s="11" t="str">
        <f t="shared" si="36"/>
        <v>N/A</v>
      </c>
      <c r="E250" s="11">
        <v>8.6125756343000006</v>
      </c>
      <c r="F250" s="11" t="str">
        <f t="shared" si="37"/>
        <v>N/A</v>
      </c>
      <c r="G250" s="11">
        <v>8.3067321831999994</v>
      </c>
      <c r="H250" s="11" t="str">
        <f t="shared" si="38"/>
        <v>N/A</v>
      </c>
      <c r="I250" s="12">
        <v>-1.56</v>
      </c>
      <c r="J250" s="12">
        <v>-3.55</v>
      </c>
      <c r="K250" s="43" t="s">
        <v>739</v>
      </c>
      <c r="L250" s="9" t="str">
        <f t="shared" si="39"/>
        <v>Yes</v>
      </c>
    </row>
    <row r="251" spans="1:12" ht="25" x14ac:dyDescent="0.25">
      <c r="A251" s="47" t="s">
        <v>1585</v>
      </c>
      <c r="B251" s="35" t="s">
        <v>213</v>
      </c>
      <c r="C251" s="11">
        <v>6.1159880663999999</v>
      </c>
      <c r="D251" s="11" t="str">
        <f t="shared" si="36"/>
        <v>N/A</v>
      </c>
      <c r="E251" s="11">
        <v>5.7338091503999999</v>
      </c>
      <c r="F251" s="11" t="str">
        <f t="shared" si="37"/>
        <v>N/A</v>
      </c>
      <c r="G251" s="11">
        <v>5.3220444683999997</v>
      </c>
      <c r="H251" s="11" t="str">
        <f t="shared" si="38"/>
        <v>N/A</v>
      </c>
      <c r="I251" s="12">
        <v>-6.25</v>
      </c>
      <c r="J251" s="12">
        <v>-7.18</v>
      </c>
      <c r="K251" s="43" t="s">
        <v>739</v>
      </c>
      <c r="L251" s="9" t="str">
        <f t="shared" si="39"/>
        <v>Yes</v>
      </c>
    </row>
    <row r="252" spans="1:12" ht="25" x14ac:dyDescent="0.25">
      <c r="A252" s="47" t="s">
        <v>1586</v>
      </c>
      <c r="B252" s="35" t="s">
        <v>213</v>
      </c>
      <c r="C252" s="11">
        <v>4.2094708999999998E-3</v>
      </c>
      <c r="D252" s="11" t="str">
        <f t="shared" si="36"/>
        <v>N/A</v>
      </c>
      <c r="E252" s="11">
        <v>3.4619793000000001E-3</v>
      </c>
      <c r="F252" s="11" t="str">
        <f t="shared" si="37"/>
        <v>N/A</v>
      </c>
      <c r="G252" s="11">
        <v>3.5511678999999999E-3</v>
      </c>
      <c r="H252" s="11" t="str">
        <f t="shared" si="38"/>
        <v>N/A</v>
      </c>
      <c r="I252" s="12">
        <v>-17.8</v>
      </c>
      <c r="J252" s="12">
        <v>2.5760000000000001</v>
      </c>
      <c r="K252" s="43" t="s">
        <v>739</v>
      </c>
      <c r="L252" s="9" t="str">
        <f t="shared" si="39"/>
        <v>Yes</v>
      </c>
    </row>
    <row r="253" spans="1:12" ht="25" x14ac:dyDescent="0.25">
      <c r="A253" s="47" t="s">
        <v>1587</v>
      </c>
      <c r="B253" s="35" t="s">
        <v>213</v>
      </c>
      <c r="C253" s="11">
        <v>0</v>
      </c>
      <c r="D253" s="11" t="str">
        <f t="shared" si="36"/>
        <v>N/A</v>
      </c>
      <c r="E253" s="11">
        <v>1.1377341000000001E-3</v>
      </c>
      <c r="F253" s="11" t="str">
        <f t="shared" si="37"/>
        <v>N/A</v>
      </c>
      <c r="G253" s="11">
        <v>1.1353572999999999E-3</v>
      </c>
      <c r="H253" s="11" t="str">
        <f t="shared" si="38"/>
        <v>N/A</v>
      </c>
      <c r="I253" s="12" t="s">
        <v>1746</v>
      </c>
      <c r="J253" s="12">
        <v>-0.20899999999999999</v>
      </c>
      <c r="K253" s="43" t="s">
        <v>739</v>
      </c>
      <c r="L253" s="9" t="str">
        <f t="shared" si="39"/>
        <v>Yes</v>
      </c>
    </row>
    <row r="254" spans="1:12" x14ac:dyDescent="0.25">
      <c r="A254" s="150" t="s">
        <v>1646</v>
      </c>
      <c r="B254" s="151"/>
      <c r="C254" s="151"/>
      <c r="D254" s="151"/>
      <c r="E254" s="151"/>
      <c r="F254" s="151"/>
      <c r="G254" s="151"/>
      <c r="H254" s="151"/>
      <c r="I254" s="151"/>
      <c r="J254" s="151"/>
      <c r="K254" s="151"/>
      <c r="L254" s="152"/>
    </row>
    <row r="255" spans="1:12" x14ac:dyDescent="0.25">
      <c r="A255" s="140" t="s">
        <v>1644</v>
      </c>
      <c r="B255" s="141"/>
      <c r="C255" s="141"/>
      <c r="D255" s="141"/>
      <c r="E255" s="141"/>
      <c r="F255" s="141"/>
      <c r="G255" s="141"/>
      <c r="H255" s="141"/>
      <c r="I255" s="141"/>
      <c r="J255" s="141"/>
      <c r="K255" s="141"/>
      <c r="L255" s="142"/>
    </row>
    <row r="256" spans="1:12" s="20" customFormat="1" x14ac:dyDescent="0.25">
      <c r="A256" s="143" t="s">
        <v>1742</v>
      </c>
      <c r="B256" s="143"/>
      <c r="C256" s="143"/>
      <c r="D256" s="143"/>
      <c r="E256" s="143"/>
      <c r="F256" s="143"/>
      <c r="G256" s="143"/>
      <c r="H256" s="143"/>
      <c r="I256" s="143"/>
      <c r="J256" s="143"/>
      <c r="K256" s="143"/>
      <c r="L256" s="144"/>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126" sqref="A126"/>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1708</v>
      </c>
      <c r="B1" s="132"/>
      <c r="C1" s="132"/>
      <c r="D1" s="132"/>
      <c r="E1" s="132"/>
      <c r="F1" s="132"/>
      <c r="G1" s="132"/>
      <c r="H1" s="132"/>
      <c r="I1" s="132"/>
      <c r="J1" s="132"/>
      <c r="K1" s="133"/>
    </row>
    <row r="2" spans="1:11" ht="13" x14ac:dyDescent="0.3">
      <c r="A2" s="137" t="s">
        <v>1589</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142573</v>
      </c>
      <c r="D7" s="32" t="str">
        <f>IF($B7="N/A","N/A",IF(C7&gt;15,"No",IF(C7&lt;-15,"No","Yes")))</f>
        <v>N/A</v>
      </c>
      <c r="E7" s="31">
        <v>143252</v>
      </c>
      <c r="F7" s="32" t="str">
        <f>IF($B7="N/A","N/A",IF(E7&gt;15,"No",IF(E7&lt;-15,"No","Yes")))</f>
        <v>N/A</v>
      </c>
      <c r="G7" s="31">
        <v>142020</v>
      </c>
      <c r="H7" s="32" t="str">
        <f>IF($B7="N/A","N/A",IF(G7&gt;15,"No",IF(G7&lt;-15,"No","Yes")))</f>
        <v>N/A</v>
      </c>
      <c r="I7" s="33">
        <v>0.47620000000000001</v>
      </c>
      <c r="J7" s="33">
        <v>-0.86</v>
      </c>
      <c r="K7" s="32" t="str">
        <f t="shared" ref="K7:K24" si="0">IF(J7="Div by 0", "N/A", IF(J7="N/A","N/A", IF(J7&gt;30, "No", IF(J7&lt;-30, "No", "Yes"))))</f>
        <v>Yes</v>
      </c>
    </row>
    <row r="8" spans="1:11" x14ac:dyDescent="0.25">
      <c r="A8" s="26" t="s">
        <v>361</v>
      </c>
      <c r="B8" s="30" t="s">
        <v>213</v>
      </c>
      <c r="C8" s="34">
        <v>53.006529987999997</v>
      </c>
      <c r="D8" s="32" t="str">
        <f>IF($B8="N/A","N/A",IF(C8&gt;15,"No",IF(C8&lt;-15,"No","Yes")))</f>
        <v>N/A</v>
      </c>
      <c r="E8" s="34">
        <v>100</v>
      </c>
      <c r="F8" s="32" t="str">
        <f>IF($B8="N/A","N/A",IF(E8&gt;15,"No",IF(E8&lt;-15,"No","Yes")))</f>
        <v>N/A</v>
      </c>
      <c r="G8" s="34">
        <v>100</v>
      </c>
      <c r="H8" s="32" t="str">
        <f>IF($B8="N/A","N/A",IF(G8&gt;15,"No",IF(G8&lt;-15,"No","Yes")))</f>
        <v>N/A</v>
      </c>
      <c r="I8" s="33">
        <v>88.66</v>
      </c>
      <c r="J8" s="33">
        <v>0</v>
      </c>
      <c r="K8" s="32" t="str">
        <f t="shared" si="0"/>
        <v>Yes</v>
      </c>
    </row>
    <row r="9" spans="1:11" x14ac:dyDescent="0.25">
      <c r="A9" s="26" t="s">
        <v>302</v>
      </c>
      <c r="B9" s="35" t="s">
        <v>213</v>
      </c>
      <c r="C9" s="9">
        <v>46.993470012000003</v>
      </c>
      <c r="D9" s="9" t="str">
        <f>IF($B9="N/A","N/A",IF(C9&gt;15,"No",IF(C9&lt;-15,"No","Yes")))</f>
        <v>N/A</v>
      </c>
      <c r="E9" s="9">
        <v>0</v>
      </c>
      <c r="F9" s="9" t="str">
        <f>IF($B9="N/A","N/A",IF(E9&gt;15,"No",IF(E9&lt;-15,"No","Yes")))</f>
        <v>N/A</v>
      </c>
      <c r="G9" s="9">
        <v>0</v>
      </c>
      <c r="H9" s="9" t="str">
        <f>IF($B9="N/A","N/A",IF(G9&gt;15,"No",IF(G9&lt;-15,"No","Yes")))</f>
        <v>N/A</v>
      </c>
      <c r="I9" s="10">
        <v>-100</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75573</v>
      </c>
      <c r="D14" s="9" t="str">
        <f>IF($B14="N/A","N/A",IF(C14&gt;15,"No",IF(C14&lt;-15,"No","Yes")))</f>
        <v>N/A</v>
      </c>
      <c r="E14" s="36">
        <v>143252</v>
      </c>
      <c r="F14" s="9" t="str">
        <f>IF($B14="N/A","N/A",IF(E14&gt;15,"No",IF(E14&lt;-15,"No","Yes")))</f>
        <v>N/A</v>
      </c>
      <c r="G14" s="36">
        <v>142020</v>
      </c>
      <c r="H14" s="9" t="str">
        <f>IF($B14="N/A","N/A",IF(G14&gt;15,"No",IF(G14&lt;-15,"No","Yes")))</f>
        <v>N/A</v>
      </c>
      <c r="I14" s="10">
        <v>89.55</v>
      </c>
      <c r="J14" s="10">
        <v>-0.86</v>
      </c>
      <c r="K14" s="9" t="str">
        <f t="shared" si="0"/>
        <v>Yes</v>
      </c>
    </row>
    <row r="15" spans="1:11" x14ac:dyDescent="0.25">
      <c r="A15" s="26" t="s">
        <v>435</v>
      </c>
      <c r="B15" s="35" t="s">
        <v>215</v>
      </c>
      <c r="C15" s="9">
        <v>47.539465153000002</v>
      </c>
      <c r="D15" s="9" t="str">
        <f>IF($B15="N/A","N/A",IF(C15&gt;20,"No",IF(C15&lt;5,"No","Yes")))</f>
        <v>No</v>
      </c>
      <c r="E15" s="9">
        <v>23.889369781999999</v>
      </c>
      <c r="F15" s="9" t="str">
        <f>IF($B15="N/A","N/A",IF(E15&gt;20,"No",IF(E15&lt;5,"No","Yes")))</f>
        <v>No</v>
      </c>
      <c r="G15" s="9">
        <v>23.449514152999999</v>
      </c>
      <c r="H15" s="9" t="str">
        <f>IF($B15="N/A","N/A",IF(G15&gt;20,"No",IF(G15&lt;5,"No","Yes")))</f>
        <v>No</v>
      </c>
      <c r="I15" s="10">
        <v>-49.7</v>
      </c>
      <c r="J15" s="10">
        <v>-1.84</v>
      </c>
      <c r="K15" s="9" t="str">
        <f t="shared" si="0"/>
        <v>Yes</v>
      </c>
    </row>
    <row r="16" spans="1:11" x14ac:dyDescent="0.25">
      <c r="A16" s="26" t="s">
        <v>436</v>
      </c>
      <c r="B16" s="35" t="s">
        <v>213</v>
      </c>
      <c r="C16" s="9">
        <v>52.460534846999998</v>
      </c>
      <c r="D16" s="9" t="str">
        <f>IF($B16="N/A","N/A",IF(C16&gt;15,"No",IF(C16&lt;-15,"No","Yes")))</f>
        <v>N/A</v>
      </c>
      <c r="E16" s="9">
        <v>76.110630217999997</v>
      </c>
      <c r="F16" s="9" t="str">
        <f>IF($B16="N/A","N/A",IF(E16&gt;15,"No",IF(E16&lt;-15,"No","Yes")))</f>
        <v>N/A</v>
      </c>
      <c r="G16" s="9">
        <v>76.550485847000004</v>
      </c>
      <c r="H16" s="9" t="str">
        <f>IF($B16="N/A","N/A",IF(G16&gt;15,"No",IF(G16&lt;-15,"No","Yes")))</f>
        <v>N/A</v>
      </c>
      <c r="I16" s="10">
        <v>45.08</v>
      </c>
      <c r="J16" s="10">
        <v>0.57789999999999997</v>
      </c>
      <c r="K16" s="9" t="str">
        <f t="shared" si="0"/>
        <v>Yes</v>
      </c>
    </row>
    <row r="17" spans="1:11" x14ac:dyDescent="0.25">
      <c r="A17" s="26" t="s">
        <v>437</v>
      </c>
      <c r="B17" s="35" t="s">
        <v>213</v>
      </c>
      <c r="C17" s="9">
        <v>3.0936974845999998</v>
      </c>
      <c r="D17" s="9" t="str">
        <f>IF($B17="N/A","N/A",IF(C17&gt;15,"No",IF(C17&lt;-15,"No","Yes")))</f>
        <v>N/A</v>
      </c>
      <c r="E17" s="9">
        <v>3.1399212576000002</v>
      </c>
      <c r="F17" s="9" t="str">
        <f>IF($B17="N/A","N/A",IF(E17&gt;15,"No",IF(E17&lt;-15,"No","Yes")))</f>
        <v>N/A</v>
      </c>
      <c r="G17" s="9">
        <v>2.4792282776999999</v>
      </c>
      <c r="H17" s="9" t="str">
        <f>IF($B17="N/A","N/A",IF(G17&gt;15,"No",IF(G17&lt;-15,"No","Yes")))</f>
        <v>N/A</v>
      </c>
      <c r="I17" s="10">
        <v>1.494</v>
      </c>
      <c r="J17" s="10">
        <v>-21</v>
      </c>
      <c r="K17" s="9" t="str">
        <f t="shared" si="0"/>
        <v>Yes</v>
      </c>
    </row>
    <row r="18" spans="1:11" x14ac:dyDescent="0.25">
      <c r="A18" s="26" t="s">
        <v>819</v>
      </c>
      <c r="B18" s="35" t="s">
        <v>213</v>
      </c>
      <c r="C18" s="82">
        <v>4039.4627887000001</v>
      </c>
      <c r="D18" s="9" t="str">
        <f>IF($B18="N/A","N/A",IF(C18&gt;15,"No",IF(C18&lt;-15,"No","Yes")))</f>
        <v>N/A</v>
      </c>
      <c r="E18" s="82">
        <v>4684.9437527999999</v>
      </c>
      <c r="F18" s="9" t="str">
        <f>IF($B18="N/A","N/A",IF(E18&gt;15,"No",IF(E18&lt;-15,"No","Yes")))</f>
        <v>N/A</v>
      </c>
      <c r="G18" s="82">
        <v>5807.8983243000002</v>
      </c>
      <c r="H18" s="9" t="str">
        <f>IF($B18="N/A","N/A",IF(G18&gt;15,"No",IF(G18&lt;-15,"No","Yes")))</f>
        <v>N/A</v>
      </c>
      <c r="I18" s="10">
        <v>15.98</v>
      </c>
      <c r="J18" s="10">
        <v>23.97</v>
      </c>
      <c r="K18" s="9" t="str">
        <f t="shared" si="0"/>
        <v>Yes</v>
      </c>
    </row>
    <row r="19" spans="1:11" x14ac:dyDescent="0.25">
      <c r="A19" s="3" t="s">
        <v>306</v>
      </c>
      <c r="B19" s="35" t="s">
        <v>213</v>
      </c>
      <c r="C19" s="36">
        <v>1593</v>
      </c>
      <c r="D19" s="35" t="s">
        <v>213</v>
      </c>
      <c r="E19" s="36">
        <v>1033</v>
      </c>
      <c r="F19" s="35" t="s">
        <v>213</v>
      </c>
      <c r="G19" s="36">
        <v>1106</v>
      </c>
      <c r="H19" s="9" t="str">
        <f>IF($B19="N/A","N/A",IF(G19&gt;15,"No",IF(G19&lt;-15,"No","Yes")))</f>
        <v>N/A</v>
      </c>
      <c r="I19" s="10">
        <v>-35.200000000000003</v>
      </c>
      <c r="J19" s="10">
        <v>7.0670000000000002</v>
      </c>
      <c r="K19" s="9" t="str">
        <f t="shared" si="0"/>
        <v>Yes</v>
      </c>
    </row>
    <row r="20" spans="1:11" x14ac:dyDescent="0.25">
      <c r="A20" s="3" t="s">
        <v>346</v>
      </c>
      <c r="B20" s="35" t="s">
        <v>213</v>
      </c>
      <c r="C20" s="8">
        <v>1.1173223541999999</v>
      </c>
      <c r="D20" s="35" t="s">
        <v>213</v>
      </c>
      <c r="E20" s="8">
        <v>0.72110686059999995</v>
      </c>
      <c r="F20" s="35" t="s">
        <v>213</v>
      </c>
      <c r="G20" s="8">
        <v>0.7787635544</v>
      </c>
      <c r="H20" s="9" t="str">
        <f>IF($B20="N/A","N/A",IF(G20&gt;15,"No",IF(G20&lt;-15,"No","Yes")))</f>
        <v>N/A</v>
      </c>
      <c r="I20" s="10">
        <v>-35.5</v>
      </c>
      <c r="J20" s="10">
        <v>7.9960000000000004</v>
      </c>
      <c r="K20" s="9" t="str">
        <f t="shared" si="0"/>
        <v>Yes</v>
      </c>
    </row>
    <row r="21" spans="1:11" ht="25" x14ac:dyDescent="0.25">
      <c r="A21" s="3" t="s">
        <v>820</v>
      </c>
      <c r="B21" s="35" t="s">
        <v>213</v>
      </c>
      <c r="C21" s="37">
        <v>5613.9196485000002</v>
      </c>
      <c r="D21" s="9" t="str">
        <f>IF($B21="N/A","N/A",IF(C21&gt;60,"No",IF(C21&lt;15,"No","Yes")))</f>
        <v>N/A</v>
      </c>
      <c r="E21" s="37">
        <v>5622.8218779999997</v>
      </c>
      <c r="F21" s="9" t="str">
        <f>IF($B21="N/A","N/A",IF(E21&gt;60,"No",IF(E21&lt;15,"No","Yes")))</f>
        <v>N/A</v>
      </c>
      <c r="G21" s="37">
        <v>5746.1582277999996</v>
      </c>
      <c r="H21" s="9" t="str">
        <f>IF($B21="N/A","N/A",IF(G21&gt;60,"No",IF(G21&lt;15,"No","Yes")))</f>
        <v>N/A</v>
      </c>
      <c r="I21" s="10">
        <v>0.15859999999999999</v>
      </c>
      <c r="J21" s="10">
        <v>2.1930000000000001</v>
      </c>
      <c r="K21" s="9" t="str">
        <f t="shared" si="0"/>
        <v>Yes</v>
      </c>
    </row>
    <row r="22" spans="1:11" x14ac:dyDescent="0.25">
      <c r="A22" s="3" t="s">
        <v>821</v>
      </c>
      <c r="B22" s="35" t="s">
        <v>217</v>
      </c>
      <c r="C22" s="36">
        <v>0</v>
      </c>
      <c r="D22" s="9" t="str">
        <f>IF($B22="N/A","N/A",IF(C22="N/A","N/A",IF(C22=0,"Yes","No")))</f>
        <v>Yes</v>
      </c>
      <c r="E22" s="36">
        <v>11</v>
      </c>
      <c r="F22" s="9" t="str">
        <f>IF($B22="N/A","N/A",IF(E22="N/A","N/A",IF(E22=0,"Yes","No")))</f>
        <v>No</v>
      </c>
      <c r="G22" s="36">
        <v>11</v>
      </c>
      <c r="H22" s="9" t="str">
        <f>IF($B22="N/A","N/A",IF(G22=0,"Yes","No"))</f>
        <v>No</v>
      </c>
      <c r="I22" s="10" t="s">
        <v>1746</v>
      </c>
      <c r="J22" s="10">
        <v>-50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6" customFormat="1" x14ac:dyDescent="0.25">
      <c r="A25" s="101" t="s">
        <v>1646</v>
      </c>
      <c r="B25" s="102"/>
      <c r="C25" s="103"/>
      <c r="D25" s="104"/>
      <c r="E25" s="103"/>
      <c r="F25" s="104"/>
      <c r="G25" s="103"/>
      <c r="H25" s="104"/>
      <c r="I25" s="105"/>
      <c r="J25" s="105"/>
      <c r="K25" s="104"/>
    </row>
    <row r="26" spans="1:11" ht="16.5" customHeight="1" x14ac:dyDescent="0.25">
      <c r="A26" s="140" t="s">
        <v>1644</v>
      </c>
      <c r="B26" s="141"/>
      <c r="C26" s="141"/>
      <c r="D26" s="141"/>
      <c r="E26" s="141"/>
      <c r="F26" s="141"/>
      <c r="G26" s="141"/>
      <c r="H26" s="141"/>
      <c r="I26" s="141"/>
      <c r="J26" s="141"/>
      <c r="K26" s="142"/>
    </row>
    <row r="27" spans="1:11" x14ac:dyDescent="0.25">
      <c r="A27" s="143" t="s">
        <v>1742</v>
      </c>
      <c r="B27" s="143"/>
      <c r="C27" s="143"/>
      <c r="D27" s="143"/>
      <c r="E27" s="143"/>
      <c r="F27" s="143"/>
      <c r="G27" s="143"/>
      <c r="H27" s="143"/>
      <c r="I27" s="143"/>
      <c r="J27" s="143"/>
      <c r="K27" s="144"/>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5" sqref="A5"/>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1708</v>
      </c>
      <c r="B1" s="132"/>
      <c r="C1" s="132"/>
      <c r="D1" s="132"/>
      <c r="E1" s="132"/>
      <c r="F1" s="132"/>
      <c r="G1" s="132"/>
      <c r="H1" s="132"/>
      <c r="I1" s="132"/>
      <c r="J1" s="132"/>
      <c r="K1" s="133"/>
    </row>
    <row r="2" spans="1:11" ht="13" x14ac:dyDescent="0.3">
      <c r="A2" s="137" t="s">
        <v>1590</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39646</v>
      </c>
      <c r="D6" s="9" t="str">
        <f>IF($B6="N/A","N/A",IF(C6&gt;15,"No",IF(C6&lt;-15,"No","Yes")))</f>
        <v>N/A</v>
      </c>
      <c r="E6" s="36">
        <v>109030</v>
      </c>
      <c r="F6" s="9" t="str">
        <f>IF($B6="N/A","N/A",IF(E6&gt;15,"No",IF(E6&lt;-15,"No","Yes")))</f>
        <v>N/A</v>
      </c>
      <c r="G6" s="36">
        <v>108717</v>
      </c>
      <c r="H6" s="9" t="str">
        <f>IF($B6="N/A","N/A",IF(G6&gt;15,"No",IF(G6&lt;-15,"No","Yes")))</f>
        <v>N/A</v>
      </c>
      <c r="I6" s="10">
        <v>175</v>
      </c>
      <c r="J6" s="10">
        <v>-0.28699999999999998</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4985.2957674999998</v>
      </c>
      <c r="D9" s="9" t="str">
        <f>IF($B9="N/A","N/A",IF(C9&gt;7000,"No",IF(C9&lt;2000,"No","Yes")))</f>
        <v>Yes</v>
      </c>
      <c r="E9" s="82">
        <v>5533.0759240999996</v>
      </c>
      <c r="F9" s="9" t="str">
        <f>IF($B9="N/A","N/A",IF(E9&gt;7000,"No",IF(E9&lt;2000,"No","Yes")))</f>
        <v>Yes</v>
      </c>
      <c r="G9" s="82">
        <v>5668.7911549999999</v>
      </c>
      <c r="H9" s="9" t="str">
        <f>IF($B9="N/A","N/A",IF(G9&gt;7000,"No",IF(G9&lt;2000,"No","Yes")))</f>
        <v>Yes</v>
      </c>
      <c r="I9" s="10">
        <v>10.99</v>
      </c>
      <c r="J9" s="10">
        <v>2.4529999999999998</v>
      </c>
      <c r="K9" s="9" t="str">
        <f t="shared" si="0"/>
        <v>Yes</v>
      </c>
    </row>
    <row r="10" spans="1:11" x14ac:dyDescent="0.25">
      <c r="A10" s="96" t="s">
        <v>825</v>
      </c>
      <c r="B10" s="35" t="s">
        <v>213</v>
      </c>
      <c r="C10" s="82">
        <v>1260.5045439999999</v>
      </c>
      <c r="D10" s="9" t="str">
        <f>IF($B10="N/A","N/A",IF(C10&gt;15,"No",IF(C10&lt;-15,"No","Yes")))</f>
        <v>N/A</v>
      </c>
      <c r="E10" s="82">
        <v>1298.0018719</v>
      </c>
      <c r="F10" s="9" t="str">
        <f>IF($B10="N/A","N/A",IF(E10&gt;15,"No",IF(E10&lt;-15,"No","Yes")))</f>
        <v>N/A</v>
      </c>
      <c r="G10" s="82">
        <v>1308.6778111000001</v>
      </c>
      <c r="H10" s="9" t="str">
        <f>IF($B10="N/A","N/A",IF(G10&gt;15,"No",IF(G10&lt;-15,"No","Yes")))</f>
        <v>N/A</v>
      </c>
      <c r="I10" s="10">
        <v>2.9750000000000001</v>
      </c>
      <c r="J10" s="10">
        <v>0.82250000000000001</v>
      </c>
      <c r="K10" s="9" t="str">
        <f t="shared" si="0"/>
        <v>Yes</v>
      </c>
    </row>
    <row r="11" spans="1:11" x14ac:dyDescent="0.25">
      <c r="A11" s="96" t="s">
        <v>309</v>
      </c>
      <c r="B11" s="35" t="s">
        <v>219</v>
      </c>
      <c r="C11" s="9">
        <v>0.53977702670000005</v>
      </c>
      <c r="D11" s="9" t="str">
        <f>IF($B11="N/A","N/A",IF(C11&gt;10,"No",IF(C11&lt;=0,"No","Yes")))</f>
        <v>Yes</v>
      </c>
      <c r="E11" s="9">
        <v>0.34761074930000002</v>
      </c>
      <c r="F11" s="9" t="str">
        <f>IF($B11="N/A","N/A",IF(E11&gt;10,"No",IF(E11&lt;=0,"No","Yes")))</f>
        <v>Yes</v>
      </c>
      <c r="G11" s="9">
        <v>0.37344665510000002</v>
      </c>
      <c r="H11" s="9" t="str">
        <f>IF($B11="N/A","N/A",IF(G11&gt;10,"No",IF(G11&lt;=0,"No","Yes")))</f>
        <v>Yes</v>
      </c>
      <c r="I11" s="10">
        <v>-35.6</v>
      </c>
      <c r="J11" s="10">
        <v>7.4320000000000004</v>
      </c>
      <c r="K11" s="9" t="str">
        <f t="shared" si="0"/>
        <v>Yes</v>
      </c>
    </row>
    <row r="12" spans="1:11" x14ac:dyDescent="0.25">
      <c r="A12" s="96" t="s">
        <v>826</v>
      </c>
      <c r="B12" s="35" t="s">
        <v>213</v>
      </c>
      <c r="C12" s="82">
        <v>2935.3411215000001</v>
      </c>
      <c r="D12" s="9" t="str">
        <f>IF($B12="N/A","N/A",IF(C12&gt;15,"No",IF(C12&lt;-15,"No","Yes")))</f>
        <v>N/A</v>
      </c>
      <c r="E12" s="82">
        <v>2746.9577835999999</v>
      </c>
      <c r="F12" s="9" t="str">
        <f>IF($B12="N/A","N/A",IF(E12&gt;15,"No",IF(E12&lt;-15,"No","Yes")))</f>
        <v>N/A</v>
      </c>
      <c r="G12" s="82">
        <v>2665.1625616000001</v>
      </c>
      <c r="H12" s="9" t="str">
        <f>IF($B12="N/A","N/A",IF(G12&gt;15,"No",IF(G12&lt;-15,"No","Yes")))</f>
        <v>N/A</v>
      </c>
      <c r="I12" s="10">
        <v>-6.42</v>
      </c>
      <c r="J12" s="10">
        <v>-2.98</v>
      </c>
      <c r="K12" s="9" t="str">
        <f t="shared" si="0"/>
        <v>Yes</v>
      </c>
    </row>
    <row r="13" spans="1:11" x14ac:dyDescent="0.25">
      <c r="A13" s="96" t="s">
        <v>310</v>
      </c>
      <c r="B13" s="35" t="s">
        <v>214</v>
      </c>
      <c r="C13" s="8">
        <v>99.843616002000005</v>
      </c>
      <c r="D13" s="9" t="str">
        <f>IF($B13="N/A","N/A",IF(C13&gt;100,"No",IF(C13&lt;95,"No","Yes")))</f>
        <v>Yes</v>
      </c>
      <c r="E13" s="8">
        <v>99.874346509999995</v>
      </c>
      <c r="F13" s="9" t="str">
        <f>IF($B13="N/A","N/A",IF(E13&gt;100,"No",IF(E13&lt;95,"No","Yes")))</f>
        <v>Yes</v>
      </c>
      <c r="G13" s="8">
        <v>99.869385652999995</v>
      </c>
      <c r="H13" s="9" t="str">
        <f>IF($B13="N/A","N/A",IF(G13&gt;100,"No",IF(G13&lt;95,"No","Yes")))</f>
        <v>Yes</v>
      </c>
      <c r="I13" s="10">
        <v>3.0800000000000001E-2</v>
      </c>
      <c r="J13" s="10">
        <v>-5.0000000000000001E-3</v>
      </c>
      <c r="K13" s="9" t="str">
        <f t="shared" si="0"/>
        <v>Yes</v>
      </c>
    </row>
    <row r="14" spans="1:11" x14ac:dyDescent="0.25">
      <c r="A14" s="96" t="s">
        <v>827</v>
      </c>
      <c r="B14" s="35" t="s">
        <v>220</v>
      </c>
      <c r="C14" s="8">
        <v>1.4422241309999999</v>
      </c>
      <c r="D14" s="9" t="str">
        <f>IF($B14="N/A","N/A",IF(C14&gt;1,"Yes","No"))</f>
        <v>Yes</v>
      </c>
      <c r="E14" s="8">
        <v>1.3970043988</v>
      </c>
      <c r="F14" s="9" t="str">
        <f>IF($B14="N/A","N/A",IF(E14&gt;1,"Yes","No"))</f>
        <v>Yes</v>
      </c>
      <c r="G14" s="8">
        <v>1.3950725305</v>
      </c>
      <c r="H14" s="9" t="str">
        <f>IF($B14="N/A","N/A",IF(G14&gt;1,"Yes","No"))</f>
        <v>Yes</v>
      </c>
      <c r="I14" s="10">
        <v>-3.14</v>
      </c>
      <c r="J14" s="10">
        <v>-0.13800000000000001</v>
      </c>
      <c r="K14" s="9" t="str">
        <f t="shared" si="0"/>
        <v>Yes</v>
      </c>
    </row>
    <row r="15" spans="1:11" x14ac:dyDescent="0.25">
      <c r="A15" s="96" t="s">
        <v>311</v>
      </c>
      <c r="B15" s="35" t="s">
        <v>214</v>
      </c>
      <c r="C15" s="8">
        <v>99.722544518999996</v>
      </c>
      <c r="D15" s="9" t="str">
        <f>IF($B15="N/A","N/A",IF(C15&gt;100,"No",IF(C15&lt;95,"No","Yes")))</f>
        <v>Yes</v>
      </c>
      <c r="E15" s="8">
        <v>99.780794276999998</v>
      </c>
      <c r="F15" s="9" t="str">
        <f>IF($B15="N/A","N/A",IF(E15&gt;100,"No",IF(E15&lt;95,"No","Yes")))</f>
        <v>Yes</v>
      </c>
      <c r="G15" s="8">
        <v>99.657827202999997</v>
      </c>
      <c r="H15" s="9" t="str">
        <f>IF($B15="N/A","N/A",IF(G15&gt;100,"No",IF(G15&lt;95,"No","Yes")))</f>
        <v>Yes</v>
      </c>
      <c r="I15" s="10">
        <v>5.8400000000000001E-2</v>
      </c>
      <c r="J15" s="10">
        <v>-0.123</v>
      </c>
      <c r="K15" s="9" t="str">
        <f t="shared" si="0"/>
        <v>Yes</v>
      </c>
    </row>
    <row r="16" spans="1:11" x14ac:dyDescent="0.25">
      <c r="A16" s="96" t="s">
        <v>828</v>
      </c>
      <c r="B16" s="35" t="s">
        <v>221</v>
      </c>
      <c r="C16" s="8">
        <v>11.305797247999999</v>
      </c>
      <c r="D16" s="9" t="str">
        <f>IF($B16="N/A","N/A",IF(C16&gt;3,"Yes","No"))</f>
        <v>Yes</v>
      </c>
      <c r="E16" s="8">
        <v>11.3597816</v>
      </c>
      <c r="F16" s="9" t="str">
        <f>IF($B16="N/A","N/A",IF(E16&gt;3,"Yes","No"))</f>
        <v>Yes</v>
      </c>
      <c r="G16" s="8">
        <v>11.415829065</v>
      </c>
      <c r="H16" s="9" t="str">
        <f>IF($B16="N/A","N/A",IF(G16&gt;3,"Yes","No"))</f>
        <v>Yes</v>
      </c>
      <c r="I16" s="10">
        <v>0.47749999999999998</v>
      </c>
      <c r="J16" s="10">
        <v>0.49340000000000001</v>
      </c>
      <c r="K16" s="9" t="str">
        <f t="shared" si="0"/>
        <v>Yes</v>
      </c>
    </row>
    <row r="17" spans="1:11" x14ac:dyDescent="0.25">
      <c r="A17" s="96" t="s">
        <v>829</v>
      </c>
      <c r="B17" s="35" t="s">
        <v>222</v>
      </c>
      <c r="C17" s="8">
        <v>4.1700174053000003</v>
      </c>
      <c r="D17" s="9" t="str">
        <f>IF($B17="N/A","N/A",IF(C17&gt;=8,"No",IF(C17&lt;2,"No","Yes")))</f>
        <v>Yes</v>
      </c>
      <c r="E17" s="8">
        <v>4.5017703823000002</v>
      </c>
      <c r="F17" s="9" t="str">
        <f>IF($B17="N/A","N/A",IF(E17&gt;=8,"No",IF(E17&lt;2,"No","Yes")))</f>
        <v>Yes</v>
      </c>
      <c r="G17" s="8">
        <v>4.5776526650999996</v>
      </c>
      <c r="H17" s="9" t="str">
        <f>IF($B17="N/A","N/A",IF(G17&gt;=8,"No",IF(G17&lt;2,"No","Yes")))</f>
        <v>Yes</v>
      </c>
      <c r="I17" s="10">
        <v>7.9560000000000004</v>
      </c>
      <c r="J17" s="10">
        <v>1.6859999999999999</v>
      </c>
      <c r="K17" s="9" t="str">
        <f t="shared" si="0"/>
        <v>Yes</v>
      </c>
    </row>
    <row r="18" spans="1:11" x14ac:dyDescent="0.25">
      <c r="A18" s="96" t="s">
        <v>830</v>
      </c>
      <c r="B18" s="35" t="s">
        <v>222</v>
      </c>
      <c r="C18" s="8">
        <v>3.9541150029000001</v>
      </c>
      <c r="D18" s="9" t="str">
        <f>IF($B18="N/A","N/A",IF(C18&gt;=8,"No",IF(C18&lt;2,"No","Yes")))</f>
        <v>Yes</v>
      </c>
      <c r="E18" s="8">
        <v>4.2627108527999997</v>
      </c>
      <c r="F18" s="9" t="str">
        <f>IF($B18="N/A","N/A",IF(E18&gt;=8,"No",IF(E18&lt;2,"No","Yes")))</f>
        <v>Yes</v>
      </c>
      <c r="G18" s="8">
        <v>4.3331029270999997</v>
      </c>
      <c r="H18" s="9" t="str">
        <f>IF($B18="N/A","N/A",IF(G18&gt;=8,"No",IF(G18&lt;2,"No","Yes")))</f>
        <v>Yes</v>
      </c>
      <c r="I18" s="10">
        <v>7.8040000000000003</v>
      </c>
      <c r="J18" s="10">
        <v>1.651</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98.040155374999998</v>
      </c>
      <c r="D20" s="9" t="str">
        <f>IF($B20="N/A","N/A",IF(C20&gt;100,"No",IF(C20&lt;95,"No","Yes")))</f>
        <v>Yes</v>
      </c>
      <c r="E20" s="8">
        <v>98.431624323999998</v>
      </c>
      <c r="F20" s="9" t="str">
        <f>IF($B20="N/A","N/A",IF(E20&gt;100,"No",IF(E20&lt;95,"No","Yes")))</f>
        <v>Yes</v>
      </c>
      <c r="G20" s="8">
        <v>98.365481020000004</v>
      </c>
      <c r="H20" s="9" t="str">
        <f>IF($B20="N/A","N/A",IF(G20&gt;100,"No",IF(G20&lt;95,"No","Yes")))</f>
        <v>Yes</v>
      </c>
      <c r="I20" s="10">
        <v>0.39929999999999999</v>
      </c>
      <c r="J20" s="10">
        <v>-6.7000000000000004E-2</v>
      </c>
      <c r="K20" s="9" t="str">
        <f t="shared" si="0"/>
        <v>Yes</v>
      </c>
    </row>
    <row r="21" spans="1:11" x14ac:dyDescent="0.25">
      <c r="A21" s="96" t="s">
        <v>313</v>
      </c>
      <c r="B21" s="35" t="s">
        <v>214</v>
      </c>
      <c r="C21" s="8">
        <v>97.502900671000006</v>
      </c>
      <c r="D21" s="9" t="str">
        <f>IF($B21="N/A","N/A",IF(C21&gt;100,"No",IF(C21&lt;95,"No","Yes")))</f>
        <v>Yes</v>
      </c>
      <c r="E21" s="8">
        <v>97.823534807000001</v>
      </c>
      <c r="F21" s="9" t="str">
        <f>IF($B21="N/A","N/A",IF(E21&gt;100,"No",IF(E21&lt;95,"No","Yes")))</f>
        <v>Yes</v>
      </c>
      <c r="G21" s="8">
        <v>98.061940634999999</v>
      </c>
      <c r="H21" s="9" t="str">
        <f>IF($B21="N/A","N/A",IF(G21&gt;100,"No",IF(G21&lt;95,"No","Yes")))</f>
        <v>Yes</v>
      </c>
      <c r="I21" s="10">
        <v>0.32879999999999998</v>
      </c>
      <c r="J21" s="10">
        <v>0.2437</v>
      </c>
      <c r="K21" s="9" t="str">
        <f t="shared" si="0"/>
        <v>Yes</v>
      </c>
    </row>
    <row r="22" spans="1:11" x14ac:dyDescent="0.25">
      <c r="A22" s="96" t="s">
        <v>1720</v>
      </c>
      <c r="B22" s="35" t="s">
        <v>224</v>
      </c>
      <c r="C22" s="8">
        <v>2.5198002321000001</v>
      </c>
      <c r="D22" s="9" t="str">
        <f>IF($B22="N/A","N/A",IF(C22&gt;5,"No",IF(C22&lt;=0,"No","Yes")))</f>
        <v>Yes</v>
      </c>
      <c r="E22" s="8">
        <v>2.1865541594</v>
      </c>
      <c r="F22" s="9" t="str">
        <f>IF($B22="N/A","N/A",IF(E22&gt;5,"No",IF(E22&lt;=0,"No","Yes")))</f>
        <v>Yes</v>
      </c>
      <c r="G22" s="8">
        <v>1.9472575586</v>
      </c>
      <c r="H22" s="9" t="str">
        <f>IF($B22="N/A","N/A",IF(G22&gt;5,"No",IF(G22&lt;=0,"No","Yes")))</f>
        <v>Yes</v>
      </c>
      <c r="I22" s="10">
        <v>-13.2</v>
      </c>
      <c r="J22" s="10">
        <v>-10.9</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5.7669373960000003</v>
      </c>
      <c r="D24" s="9" t="str">
        <f>IF($B24="N/A","N/A",IF(C24&gt;=2,"Yes","No"))</f>
        <v>Yes</v>
      </c>
      <c r="E24" s="8">
        <v>5.9156195543000001</v>
      </c>
      <c r="F24" s="9" t="str">
        <f>IF($B24="N/A","N/A",IF(E24&gt;=2,"Yes","No"))</f>
        <v>Yes</v>
      </c>
      <c r="G24" s="8">
        <v>6.0826641647999997</v>
      </c>
      <c r="H24" s="9" t="str">
        <f>IF($B24="N/A","N/A",IF(G24&gt;=2,"Yes","No"))</f>
        <v>Yes</v>
      </c>
      <c r="I24" s="10">
        <v>2.5779999999999998</v>
      </c>
      <c r="J24" s="10">
        <v>2.8239999999999998</v>
      </c>
      <c r="K24" s="9" t="str">
        <f t="shared" si="0"/>
        <v>Yes</v>
      </c>
    </row>
    <row r="25" spans="1:11" x14ac:dyDescent="0.25">
      <c r="A25" s="96" t="s">
        <v>832</v>
      </c>
      <c r="B25" s="35" t="s">
        <v>226</v>
      </c>
      <c r="C25" s="8">
        <v>9.9051606718999992</v>
      </c>
      <c r="D25" s="9" t="str">
        <f>IF($B25="N/A","N/A",IF(C25&gt;30,"No",IF(C25&lt;5,"No","Yes")))</f>
        <v>Yes</v>
      </c>
      <c r="E25" s="8">
        <v>11.987526368999999</v>
      </c>
      <c r="F25" s="9" t="str">
        <f>IF($B25="N/A","N/A",IF(E25&gt;30,"No",IF(E25&lt;5,"No","Yes")))</f>
        <v>Yes</v>
      </c>
      <c r="G25" s="8">
        <v>13.818446056999999</v>
      </c>
      <c r="H25" s="9" t="str">
        <f>IF($B25="N/A","N/A",IF(G25&gt;30,"No",IF(G25&lt;5,"No","Yes")))</f>
        <v>Yes</v>
      </c>
      <c r="I25" s="10">
        <v>21.02</v>
      </c>
      <c r="J25" s="10">
        <v>15.27</v>
      </c>
      <c r="K25" s="9" t="str">
        <f t="shared" si="0"/>
        <v>Yes</v>
      </c>
    </row>
    <row r="26" spans="1:11" x14ac:dyDescent="0.25">
      <c r="A26" s="96" t="s">
        <v>833</v>
      </c>
      <c r="B26" s="35" t="s">
        <v>227</v>
      </c>
      <c r="C26" s="8">
        <v>61.87761691</v>
      </c>
      <c r="D26" s="9" t="str">
        <f>IF($B26="N/A","N/A",IF(C26&gt;75,"No",IF(C26&lt;15,"No","Yes")))</f>
        <v>Yes</v>
      </c>
      <c r="E26" s="8">
        <v>57.191598642999999</v>
      </c>
      <c r="F26" s="9" t="str">
        <f>IF($B26="N/A","N/A",IF(E26&gt;75,"No",IF(E26&lt;15,"No","Yes")))</f>
        <v>Yes</v>
      </c>
      <c r="G26" s="8">
        <v>55.858789334000001</v>
      </c>
      <c r="H26" s="9" t="str">
        <f>IF($B26="N/A","N/A",IF(G26&gt;75,"No",IF(G26&lt;15,"No","Yes")))</f>
        <v>Yes</v>
      </c>
      <c r="I26" s="10">
        <v>-7.57</v>
      </c>
      <c r="J26" s="10">
        <v>-2.33</v>
      </c>
      <c r="K26" s="9" t="str">
        <f t="shared" si="0"/>
        <v>Yes</v>
      </c>
    </row>
    <row r="27" spans="1:11" x14ac:dyDescent="0.25">
      <c r="A27" s="96" t="s">
        <v>834</v>
      </c>
      <c r="B27" s="35" t="s">
        <v>228</v>
      </c>
      <c r="C27" s="8">
        <v>28.217222417999999</v>
      </c>
      <c r="D27" s="9" t="str">
        <f>IF($B27="N/A","N/A",IF(C27&gt;70,"No",IF(C27&lt;25,"No","Yes")))</f>
        <v>Yes</v>
      </c>
      <c r="E27" s="8">
        <v>30.820874989</v>
      </c>
      <c r="F27" s="9" t="str">
        <f>IF($B27="N/A","N/A",IF(E27&gt;70,"No",IF(E27&lt;25,"No","Yes")))</f>
        <v>Yes</v>
      </c>
      <c r="G27" s="8">
        <v>30.322764609</v>
      </c>
      <c r="H27" s="9" t="str">
        <f>IF($B27="N/A","N/A",IF(G27&gt;70,"No",IF(G27&lt;25,"No","Yes")))</f>
        <v>Yes</v>
      </c>
      <c r="I27" s="10">
        <v>9.2270000000000003</v>
      </c>
      <c r="J27" s="10">
        <v>-1.62</v>
      </c>
      <c r="K27" s="9" t="str">
        <f t="shared" si="0"/>
        <v>Yes</v>
      </c>
    </row>
    <row r="28" spans="1:11" x14ac:dyDescent="0.25">
      <c r="A28" s="96" t="s">
        <v>318</v>
      </c>
      <c r="B28" s="35" t="s">
        <v>229</v>
      </c>
      <c r="C28" s="8">
        <v>56.810270897000002</v>
      </c>
      <c r="D28" s="9" t="str">
        <f>IF($B28="N/A","N/A",IF(C28&gt;70,"No",IF(C28&lt;35,"No","Yes")))</f>
        <v>Yes</v>
      </c>
      <c r="E28" s="8">
        <v>58.925066495000003</v>
      </c>
      <c r="F28" s="9" t="str">
        <f>IF($B28="N/A","N/A",IF(E28&gt;70,"No",IF(E28&lt;35,"No","Yes")))</f>
        <v>Yes</v>
      </c>
      <c r="G28" s="8">
        <v>61.336313548</v>
      </c>
      <c r="H28" s="9" t="str">
        <f>IF($B28="N/A","N/A",IF(G28&gt;70,"No",IF(G28&lt;35,"No","Yes")))</f>
        <v>Yes</v>
      </c>
      <c r="I28" s="10">
        <v>3.7229999999999999</v>
      </c>
      <c r="J28" s="10">
        <v>4.0919999999999996</v>
      </c>
      <c r="K28" s="9" t="str">
        <f t="shared" si="0"/>
        <v>Yes</v>
      </c>
    </row>
    <row r="29" spans="1:11" x14ac:dyDescent="0.25">
      <c r="A29" s="96" t="s">
        <v>835</v>
      </c>
      <c r="B29" s="35" t="s">
        <v>220</v>
      </c>
      <c r="C29" s="8">
        <v>1.9936065355000001</v>
      </c>
      <c r="D29" s="9" t="str">
        <f>IF($B29="N/A","N/A",IF(C29&gt;1,"Yes","No"))</f>
        <v>Yes</v>
      </c>
      <c r="E29" s="8">
        <v>2.0826199295999999</v>
      </c>
      <c r="F29" s="9" t="str">
        <f>IF($B29="N/A","N/A",IF(E29&gt;1,"Yes","No"))</f>
        <v>Yes</v>
      </c>
      <c r="G29" s="8">
        <v>2.2050597604000002</v>
      </c>
      <c r="H29" s="9" t="str">
        <f>IF($B29="N/A","N/A",IF(G29&gt;1,"Yes","No"))</f>
        <v>Yes</v>
      </c>
      <c r="I29" s="10">
        <v>4.4649999999999999</v>
      </c>
      <c r="J29" s="10">
        <v>5.8789999999999996</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99.831283576999994</v>
      </c>
      <c r="D31" s="9" t="str">
        <f>IF($B31="N/A","N/A",IF(C31&gt;15,"No",IF(C31&lt;-15,"No","Yes")))</f>
        <v>N/A</v>
      </c>
      <c r="E31" s="8">
        <v>99.842791769000002</v>
      </c>
      <c r="F31" s="9" t="str">
        <f>IF($B31="N/A","N/A",IF(E31&gt;15,"No",IF(E31&lt;-15,"No","Yes")))</f>
        <v>N/A</v>
      </c>
      <c r="G31" s="8">
        <v>99.805047763000005</v>
      </c>
      <c r="H31" s="9" t="str">
        <f>IF($B31="N/A","N/A",IF(G31&gt;15,"No",IF(G31&lt;-15,"No","Yes")))</f>
        <v>N/A</v>
      </c>
      <c r="I31" s="10">
        <v>1.15E-2</v>
      </c>
      <c r="J31" s="10">
        <v>-3.7999999999999999E-2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99.996994876000002</v>
      </c>
      <c r="H33" s="9" t="str">
        <f>IF($B33="N/A","N/A",IF(G33&gt;15,"No",IF(G33&lt;-15,"No","Yes")))</f>
        <v>N/A</v>
      </c>
      <c r="I33" s="10">
        <v>0</v>
      </c>
      <c r="J33" s="10">
        <v>-3.0000000000000001E-3</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35.302426474000001</v>
      </c>
      <c r="D35" s="9" t="str">
        <f>IF($B35="N/A","N/A",IF(C35&gt;15,"No",IF(C35&lt;-15,"No","Yes")))</f>
        <v>N/A</v>
      </c>
      <c r="E35" s="8">
        <v>28.086765110999998</v>
      </c>
      <c r="F35" s="9" t="str">
        <f>IF($B35="N/A","N/A",IF(E35&gt;15,"No",IF(E35&lt;-15,"No","Yes")))</f>
        <v>N/A</v>
      </c>
      <c r="G35" s="8">
        <v>27.751869533000001</v>
      </c>
      <c r="H35" s="9" t="str">
        <f>IF($B35="N/A","N/A",IF(G35&gt;15,"No",IF(G35&lt;-15,"No","Yes")))</f>
        <v>N/A</v>
      </c>
      <c r="I35" s="10">
        <v>-20.399999999999999</v>
      </c>
      <c r="J35" s="10">
        <v>-1.19</v>
      </c>
      <c r="K35" s="9" t="str">
        <f t="shared" si="0"/>
        <v>Yes</v>
      </c>
    </row>
    <row r="36" spans="1:11" ht="25" x14ac:dyDescent="0.25">
      <c r="A36" s="96" t="s">
        <v>369</v>
      </c>
      <c r="B36" s="35" t="s">
        <v>213</v>
      </c>
      <c r="C36" s="8">
        <v>5.2338193007999996</v>
      </c>
      <c r="D36" s="9" t="str">
        <f>IF($B36="N/A","N/A",IF(C36&gt;15,"No",IF(C36&lt;-15,"No","Yes")))</f>
        <v>N/A</v>
      </c>
      <c r="E36" s="8">
        <v>5.0270567734</v>
      </c>
      <c r="F36" s="9" t="str">
        <f>IF($B36="N/A","N/A",IF(E36&gt;15,"No",IF(E36&lt;-15,"No","Yes")))</f>
        <v>N/A</v>
      </c>
      <c r="G36" s="8">
        <v>5.0700442432999999</v>
      </c>
      <c r="H36" s="9" t="str">
        <f>IF($B36="N/A","N/A",IF(G36&gt;15,"No",IF(G36&lt;-15,"No","Yes")))</f>
        <v>N/A</v>
      </c>
      <c r="I36" s="10">
        <v>-3.95</v>
      </c>
      <c r="J36" s="10">
        <v>0.85509999999999997</v>
      </c>
      <c r="K36" s="9" t="str">
        <f t="shared" si="0"/>
        <v>Yes</v>
      </c>
    </row>
    <row r="37" spans="1:11" x14ac:dyDescent="0.25">
      <c r="A37" s="96" t="s">
        <v>374</v>
      </c>
      <c r="B37" s="35" t="s">
        <v>231</v>
      </c>
      <c r="C37" s="8">
        <v>89.792160621999997</v>
      </c>
      <c r="D37" s="9" t="str">
        <f>IF($B37="N/A","N/A",IF(C37&gt;90,"No",IF(C37&lt;75,"No","Yes")))</f>
        <v>Yes</v>
      </c>
      <c r="E37" s="8">
        <v>90.092635055000002</v>
      </c>
      <c r="F37" s="9" t="str">
        <f>IF($B37="N/A","N/A",IF(E37&gt;90,"No",IF(E37&lt;75,"No","Yes")))</f>
        <v>No</v>
      </c>
      <c r="G37" s="8">
        <v>90.247155458999998</v>
      </c>
      <c r="H37" s="9" t="str">
        <f>IF($B37="N/A","N/A",IF(G37&gt;90,"No",IF(G37&lt;75,"No","Yes")))</f>
        <v>No</v>
      </c>
      <c r="I37" s="10">
        <v>0.33460000000000001</v>
      </c>
      <c r="J37" s="10">
        <v>0.17150000000000001</v>
      </c>
      <c r="K37" s="9" t="str">
        <f>IF(J37="Div by 0", "N/A", IF(J37="N/A","N/A", IF(J37&gt;30, "No", IF(J37&lt;-30, "No", "Yes"))))</f>
        <v>Yes</v>
      </c>
    </row>
    <row r="38" spans="1:11" x14ac:dyDescent="0.25">
      <c r="A38" s="96" t="s">
        <v>375</v>
      </c>
      <c r="B38" s="35" t="s">
        <v>232</v>
      </c>
      <c r="C38" s="8">
        <v>5.6046007163000002</v>
      </c>
      <c r="D38" s="9" t="str">
        <f>IF($B38="N/A","N/A",IF(C38&gt;10,"No",IF(C38&lt;1,"No","Yes")))</f>
        <v>Yes</v>
      </c>
      <c r="E38" s="8">
        <v>6.2588278454999999</v>
      </c>
      <c r="F38" s="9" t="str">
        <f>IF($B38="N/A","N/A",IF(E38&gt;10,"No",IF(E38&lt;1,"No","Yes")))</f>
        <v>Yes</v>
      </c>
      <c r="G38" s="8">
        <v>6.1811860150999998</v>
      </c>
      <c r="H38" s="9" t="str">
        <f>IF($B38="N/A","N/A",IF(G38&gt;10,"No",IF(G38&lt;1,"No","Yes")))</f>
        <v>Yes</v>
      </c>
      <c r="I38" s="10">
        <v>11.67</v>
      </c>
      <c r="J38" s="10">
        <v>-1.24</v>
      </c>
      <c r="K38" s="9" t="str">
        <f>IF(J38="Div by 0", "N/A", IF(J38="N/A","N/A", IF(J38&gt;30, "No", IF(J38&lt;-30, "No", "Yes"))))</f>
        <v>Yes</v>
      </c>
    </row>
    <row r="39" spans="1:11" x14ac:dyDescent="0.25">
      <c r="A39" s="96" t="s">
        <v>376</v>
      </c>
      <c r="B39" s="35" t="s">
        <v>233</v>
      </c>
      <c r="C39" s="8">
        <v>3.2916309338</v>
      </c>
      <c r="D39" s="9" t="str">
        <f>IF($B39="N/A","N/A",IF(C39&gt;2,"No",IF(C39&lt;=0,"No","Yes")))</f>
        <v>No</v>
      </c>
      <c r="E39" s="8">
        <v>2.0306337705000002</v>
      </c>
      <c r="F39" s="9" t="str">
        <f>IF($B39="N/A","N/A",IF(E39&gt;2,"No",IF(E39&lt;=0,"No","Yes")))</f>
        <v>No</v>
      </c>
      <c r="G39" s="8">
        <v>1.9003467719</v>
      </c>
      <c r="H39" s="9" t="str">
        <f>IF($B39="N/A","N/A",IF(G39&gt;2,"No",IF(G39&lt;=0,"No","Yes")))</f>
        <v>Yes</v>
      </c>
      <c r="I39" s="10">
        <v>-38.299999999999997</v>
      </c>
      <c r="J39" s="10">
        <v>-6.42</v>
      </c>
      <c r="K39" s="9" t="str">
        <f>IF(J39="Div by 0", "N/A", IF(J39="N/A","N/A", IF(J39&gt;30, "No", IF(J39&lt;-30, "No", "Yes"))))</f>
        <v>Yes</v>
      </c>
    </row>
    <row r="40" spans="1:11" x14ac:dyDescent="0.25">
      <c r="A40" s="96" t="s">
        <v>377</v>
      </c>
      <c r="B40" s="35" t="s">
        <v>234</v>
      </c>
      <c r="C40" s="8">
        <v>0.57508954249999999</v>
      </c>
      <c r="D40" s="9" t="str">
        <f>IF($B40="N/A","N/A",IF(C40&gt;3,"No",IF(C40&lt;=0,"No","Yes")))</f>
        <v>Yes</v>
      </c>
      <c r="E40" s="8">
        <v>0.75025222420000004</v>
      </c>
      <c r="F40" s="9" t="str">
        <f>IF($B40="N/A","N/A",IF(E40&gt;3,"No",IF(E40&lt;=0,"No","Yes")))</f>
        <v>Yes</v>
      </c>
      <c r="G40" s="8">
        <v>0.75977078099999995</v>
      </c>
      <c r="H40" s="9" t="str">
        <f>IF($B40="N/A","N/A",IF(G40&gt;3,"No",IF(G40&lt;=0,"No","Yes")))</f>
        <v>Yes</v>
      </c>
      <c r="I40" s="10">
        <v>30.46</v>
      </c>
      <c r="J40" s="10">
        <v>1.2689999999999999</v>
      </c>
      <c r="K40" s="9" t="str">
        <f>IF(J40="Div by 0", "N/A", IF(J40="N/A","N/A", IF(J40&gt;30, "No", IF(J40&lt;-30, "No", "Yes"))))</f>
        <v>Yes</v>
      </c>
    </row>
    <row r="41" spans="1:11" s="106" customFormat="1" x14ac:dyDescent="0.25">
      <c r="A41" s="147" t="s">
        <v>1646</v>
      </c>
      <c r="B41" s="148"/>
      <c r="C41" s="148"/>
      <c r="D41" s="148"/>
      <c r="E41" s="148"/>
      <c r="F41" s="148"/>
      <c r="G41" s="148"/>
      <c r="H41" s="148"/>
      <c r="I41" s="148"/>
      <c r="J41" s="148"/>
      <c r="K41" s="149"/>
    </row>
    <row r="42" spans="1:11" ht="16.5" customHeight="1" x14ac:dyDescent="0.25">
      <c r="A42" s="140" t="s">
        <v>1644</v>
      </c>
      <c r="B42" s="141"/>
      <c r="C42" s="141"/>
      <c r="D42" s="141"/>
      <c r="E42" s="141"/>
      <c r="F42" s="141"/>
      <c r="G42" s="141"/>
      <c r="H42" s="141"/>
      <c r="I42" s="141"/>
      <c r="J42" s="141"/>
      <c r="K42" s="142"/>
    </row>
    <row r="43" spans="1:11" x14ac:dyDescent="0.25">
      <c r="A43" s="143" t="s">
        <v>1742</v>
      </c>
      <c r="B43" s="143"/>
      <c r="C43" s="143"/>
      <c r="D43" s="143"/>
      <c r="E43" s="143"/>
      <c r="F43" s="143"/>
      <c r="G43" s="143"/>
      <c r="H43" s="143"/>
      <c r="I43" s="143"/>
      <c r="J43" s="143"/>
      <c r="K43" s="144"/>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1708</v>
      </c>
      <c r="B1" s="132"/>
      <c r="C1" s="132"/>
      <c r="D1" s="132"/>
      <c r="E1" s="132"/>
      <c r="F1" s="132"/>
      <c r="G1" s="132"/>
      <c r="H1" s="132"/>
      <c r="I1" s="132"/>
      <c r="J1" s="132"/>
      <c r="K1" s="133"/>
    </row>
    <row r="2" spans="1:11" ht="13" x14ac:dyDescent="0.3">
      <c r="A2" s="137" t="s">
        <v>1588</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35927</v>
      </c>
      <c r="D6" s="9" t="str">
        <f>IF($B6="N/A","N/A",IF(C6&gt;15,"No",IF(C6&lt;-15,"No","Yes")))</f>
        <v>N/A</v>
      </c>
      <c r="E6" s="36">
        <v>34222</v>
      </c>
      <c r="F6" s="9" t="str">
        <f>IF($B6="N/A","N/A",IF(E6&gt;15,"No",IF(E6&lt;-15,"No","Yes")))</f>
        <v>N/A</v>
      </c>
      <c r="G6" s="36">
        <v>33303</v>
      </c>
      <c r="H6" s="9" t="str">
        <f>IF($B6="N/A","N/A",IF(G6&gt;15,"No",IF(G6&lt;-15,"No","Yes")))</f>
        <v>N/A</v>
      </c>
      <c r="I6" s="10">
        <v>-4.75</v>
      </c>
      <c r="J6" s="10">
        <v>-2.69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1111.7033707000001</v>
      </c>
      <c r="D9" s="9" t="str">
        <f>IF($B9="N/A","N/A",IF(C9&gt;15,"No",IF(C9&lt;-15,"No","Yes")))</f>
        <v>N/A</v>
      </c>
      <c r="E9" s="82">
        <v>1140.5937701</v>
      </c>
      <c r="F9" s="9" t="str">
        <f>IF($B9="N/A","N/A",IF(E9&gt;15,"No",IF(E9&lt;-15,"No","Yes")))</f>
        <v>N/A</v>
      </c>
      <c r="G9" s="82">
        <v>1170.4115245</v>
      </c>
      <c r="H9" s="9" t="str">
        <f>IF($B9="N/A","N/A",IF(G9&gt;15,"No",IF(G9&lt;-15,"No","Yes")))</f>
        <v>N/A</v>
      </c>
      <c r="I9" s="10">
        <v>2.5990000000000002</v>
      </c>
      <c r="J9" s="10">
        <v>2.6139999999999999</v>
      </c>
      <c r="K9" s="9" t="str">
        <f t="shared" si="0"/>
        <v>Yes</v>
      </c>
    </row>
    <row r="10" spans="1:11" x14ac:dyDescent="0.25">
      <c r="A10" s="96" t="s">
        <v>309</v>
      </c>
      <c r="B10" s="35" t="s">
        <v>213</v>
      </c>
      <c r="C10" s="8">
        <v>0.56225123170000002</v>
      </c>
      <c r="D10" s="9" t="str">
        <f>IF($B10="N/A","N/A",IF(C10&gt;15,"No",IF(C10&lt;-15,"No","Yes")))</f>
        <v>N/A</v>
      </c>
      <c r="E10" s="8">
        <v>0.73929051489999997</v>
      </c>
      <c r="F10" s="9" t="str">
        <f>IF($B10="N/A","N/A",IF(E10&gt;15,"No",IF(E10&lt;-15,"No","Yes")))</f>
        <v>N/A</v>
      </c>
      <c r="G10" s="8">
        <v>0.63958201960000005</v>
      </c>
      <c r="H10" s="9" t="str">
        <f>IF($B10="N/A","N/A",IF(G10&gt;15,"No",IF(G10&lt;-15,"No","Yes")))</f>
        <v>N/A</v>
      </c>
      <c r="I10" s="10">
        <v>31.49</v>
      </c>
      <c r="J10" s="10">
        <v>-13.5</v>
      </c>
      <c r="K10" s="9" t="str">
        <f t="shared" si="0"/>
        <v>Yes</v>
      </c>
    </row>
    <row r="11" spans="1:11" x14ac:dyDescent="0.25">
      <c r="A11" s="96" t="s">
        <v>826</v>
      </c>
      <c r="B11" s="35" t="s">
        <v>213</v>
      </c>
      <c r="C11" s="82">
        <v>745.6980198</v>
      </c>
      <c r="D11" s="9" t="str">
        <f>IF($B11="N/A","N/A",IF(C11&gt;15,"No",IF(C11&lt;-15,"No","Yes")))</f>
        <v>N/A</v>
      </c>
      <c r="E11" s="82">
        <v>751.75494071000003</v>
      </c>
      <c r="F11" s="9" t="str">
        <f>IF($B11="N/A","N/A",IF(E11&gt;15,"No",IF(E11&lt;-15,"No","Yes")))</f>
        <v>N/A</v>
      </c>
      <c r="G11" s="82">
        <v>723.94835680999995</v>
      </c>
      <c r="H11" s="9" t="str">
        <f>IF($B11="N/A","N/A",IF(G11&gt;15,"No",IF(G11&lt;-15,"No","Yes")))</f>
        <v>N/A</v>
      </c>
      <c r="I11" s="10">
        <v>0.81220000000000003</v>
      </c>
      <c r="J11" s="10">
        <v>-3.7</v>
      </c>
      <c r="K11" s="9" t="str">
        <f t="shared" si="0"/>
        <v>Yes</v>
      </c>
    </row>
    <row r="12" spans="1:11" x14ac:dyDescent="0.25">
      <c r="A12" s="96" t="s">
        <v>310</v>
      </c>
      <c r="B12" s="35" t="s">
        <v>214</v>
      </c>
      <c r="C12" s="8">
        <v>99.493417206999993</v>
      </c>
      <c r="D12" s="9" t="str">
        <f>IF($B12="N/A","N/A",IF(C12&gt;100,"No",IF(C12&lt;95,"No","Yes")))</f>
        <v>Yes</v>
      </c>
      <c r="E12" s="8">
        <v>99.678569340999999</v>
      </c>
      <c r="F12" s="9" t="str">
        <f>IF($B12="N/A","N/A",IF(E12&gt;100,"No",IF(E12&lt;95,"No","Yes")))</f>
        <v>Yes</v>
      </c>
      <c r="G12" s="8">
        <v>99.681710355999996</v>
      </c>
      <c r="H12" s="9" t="str">
        <f>IF($B12="N/A","N/A",IF(G12&gt;100,"No",IF(G12&lt;95,"No","Yes")))</f>
        <v>Yes</v>
      </c>
      <c r="I12" s="10">
        <v>0.18609999999999999</v>
      </c>
      <c r="J12" s="10">
        <v>3.2000000000000002E-3</v>
      </c>
      <c r="K12" s="9" t="str">
        <f t="shared" si="0"/>
        <v>Yes</v>
      </c>
    </row>
    <row r="13" spans="1:11" x14ac:dyDescent="0.25">
      <c r="A13" s="96" t="s">
        <v>827</v>
      </c>
      <c r="B13" s="35" t="s">
        <v>220</v>
      </c>
      <c r="C13" s="8">
        <v>1.1862917891</v>
      </c>
      <c r="D13" s="9" t="str">
        <f>IF($B13="N/A","N/A",IF(C13&gt;1,"Yes","No"))</f>
        <v>Yes</v>
      </c>
      <c r="E13" s="8">
        <v>1.1886726079000001</v>
      </c>
      <c r="F13" s="9" t="str">
        <f>IF($B13="N/A","N/A",IF(E13&gt;1,"Yes","No"))</f>
        <v>Yes</v>
      </c>
      <c r="G13" s="8">
        <v>1.1958610718</v>
      </c>
      <c r="H13" s="9" t="str">
        <f>IF($B13="N/A","N/A",IF(G13&gt;1,"Yes","No"))</f>
        <v>Yes</v>
      </c>
      <c r="I13" s="10">
        <v>0.20069999999999999</v>
      </c>
      <c r="J13" s="10">
        <v>0.60470000000000002</v>
      </c>
      <c r="K13" s="9" t="str">
        <f t="shared" si="0"/>
        <v>Yes</v>
      </c>
    </row>
    <row r="14" spans="1:11" x14ac:dyDescent="0.25">
      <c r="A14" s="96" t="s">
        <v>311</v>
      </c>
      <c r="B14" s="35" t="s">
        <v>214</v>
      </c>
      <c r="C14" s="8">
        <v>99.807943886000004</v>
      </c>
      <c r="D14" s="9" t="str">
        <f>IF($B14="N/A","N/A",IF(C14&gt;100,"No",IF(C14&lt;95,"No","Yes")))</f>
        <v>Yes</v>
      </c>
      <c r="E14" s="8">
        <v>99.877271930000006</v>
      </c>
      <c r="F14" s="9" t="str">
        <f>IF($B14="N/A","N/A",IF(E14&gt;100,"No",IF(E14&lt;95,"No","Yes")))</f>
        <v>Yes</v>
      </c>
      <c r="G14" s="8">
        <v>99.837852445999999</v>
      </c>
      <c r="H14" s="9" t="str">
        <f>IF($B14="N/A","N/A",IF(G14&gt;100,"No",IF(G14&lt;95,"No","Yes")))</f>
        <v>Yes</v>
      </c>
      <c r="I14" s="10">
        <v>6.9500000000000006E-2</v>
      </c>
      <c r="J14" s="10">
        <v>-3.9E-2</v>
      </c>
      <c r="K14" s="9" t="str">
        <f t="shared" si="0"/>
        <v>Yes</v>
      </c>
    </row>
    <row r="15" spans="1:11" x14ac:dyDescent="0.25">
      <c r="A15" s="96" t="s">
        <v>828</v>
      </c>
      <c r="B15" s="35" t="s">
        <v>221</v>
      </c>
      <c r="C15" s="8">
        <v>13.455630543</v>
      </c>
      <c r="D15" s="9" t="str">
        <f>IF($B15="N/A","N/A",IF(C15&gt;3,"Yes","No"))</f>
        <v>Yes</v>
      </c>
      <c r="E15" s="8">
        <v>13.48876536</v>
      </c>
      <c r="F15" s="9" t="str">
        <f>IF($B15="N/A","N/A",IF(E15&gt;3,"Yes","No"))</f>
        <v>Yes</v>
      </c>
      <c r="G15" s="8">
        <v>13.540978676</v>
      </c>
      <c r="H15" s="9" t="str">
        <f>IF($B15="N/A","N/A",IF(G15&gt;3,"Yes","No"))</f>
        <v>Yes</v>
      </c>
      <c r="I15" s="10">
        <v>0.24629999999999999</v>
      </c>
      <c r="J15" s="10">
        <v>0.3871</v>
      </c>
      <c r="K15" s="9" t="str">
        <f t="shared" si="0"/>
        <v>Yes</v>
      </c>
    </row>
    <row r="16" spans="1:11" x14ac:dyDescent="0.25">
      <c r="A16" s="96" t="s">
        <v>829</v>
      </c>
      <c r="B16" s="35" t="s">
        <v>222</v>
      </c>
      <c r="C16" s="8">
        <v>5.0062073764999999</v>
      </c>
      <c r="D16" s="9" t="str">
        <f>IF($B16="N/A","N/A",IF(C16&gt;=8,"No",IF(C16&lt;2,"No","Yes")))</f>
        <v>Yes</v>
      </c>
      <c r="E16" s="8">
        <v>4.9768264172999999</v>
      </c>
      <c r="F16" s="9" t="str">
        <f>IF($B16="N/A","N/A",IF(E16&gt;=8,"No",IF(E16&lt;2,"No","Yes")))</f>
        <v>Yes</v>
      </c>
      <c r="G16" s="8">
        <v>5.0889709635999996</v>
      </c>
      <c r="H16" s="9" t="str">
        <f>IF($B16="N/A","N/A",IF(G16&gt;=8,"No",IF(G16&lt;2,"No","Yes")))</f>
        <v>Yes</v>
      </c>
      <c r="I16" s="10">
        <v>-0.58699999999999997</v>
      </c>
      <c r="J16" s="10">
        <v>2.2530000000000001</v>
      </c>
      <c r="K16" s="9" t="str">
        <f t="shared" si="0"/>
        <v>Yes</v>
      </c>
    </row>
    <row r="17" spans="1:11" x14ac:dyDescent="0.25">
      <c r="A17" s="96" t="s">
        <v>312</v>
      </c>
      <c r="B17" s="35" t="s">
        <v>223</v>
      </c>
      <c r="C17" s="8">
        <v>100</v>
      </c>
      <c r="D17" s="9" t="str">
        <f>IF(OR($B17="N/A",$C17="N/A"),"N/A",IF(C17&gt;100,"No",IF(C17&lt;98,"No","Yes")))</f>
        <v>Yes</v>
      </c>
      <c r="E17" s="8">
        <v>99.132137221999997</v>
      </c>
      <c r="F17" s="9" t="str">
        <f>IF(OR($B17="N/A",$E17="N/A"),"N/A",IF(E17&gt;100,"No",IF(E17&lt;98,"No","Yes")))</f>
        <v>Yes</v>
      </c>
      <c r="G17" s="8">
        <v>95.667057021999995</v>
      </c>
      <c r="H17" s="9" t="str">
        <f>IF($B17="N/A","N/A",IF(G17&gt;100,"No",IF(G17&lt;98,"No","Yes")))</f>
        <v>No</v>
      </c>
      <c r="I17" s="10">
        <v>-0.86799999999999999</v>
      </c>
      <c r="J17" s="10">
        <v>-3.5</v>
      </c>
      <c r="K17" s="9" t="str">
        <f t="shared" si="0"/>
        <v>Yes</v>
      </c>
    </row>
    <row r="18" spans="1:11" x14ac:dyDescent="0.25">
      <c r="A18" s="96" t="s">
        <v>31</v>
      </c>
      <c r="B18" s="35" t="s">
        <v>214</v>
      </c>
      <c r="C18" s="8">
        <v>99.807943886000004</v>
      </c>
      <c r="D18" s="9" t="str">
        <f>IF($B18="N/A","N/A",IF(C18&gt;100,"No",IF(C18&lt;95,"No","Yes")))</f>
        <v>Yes</v>
      </c>
      <c r="E18" s="8">
        <v>98.945123019999997</v>
      </c>
      <c r="F18" s="9" t="str">
        <f>IF($B18="N/A","N/A",IF(E18&gt;100,"No",IF(E18&lt;95,"No","Yes")))</f>
        <v>Yes</v>
      </c>
      <c r="G18" s="8">
        <v>95.450860282999997</v>
      </c>
      <c r="H18" s="9" t="str">
        <f>IF($B18="N/A","N/A",IF(G18&gt;100,"No",IF(G18&lt;95,"No","Yes")))</f>
        <v>Yes</v>
      </c>
      <c r="I18" s="10">
        <v>-0.86399999999999999</v>
      </c>
      <c r="J18" s="10">
        <v>-3.53</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8.1757452611999994</v>
      </c>
      <c r="D21" s="9" t="str">
        <f>IF($B21="N/A","N/A",IF(C21&gt;=2,"Yes","No"))</f>
        <v>Yes</v>
      </c>
      <c r="E21" s="8">
        <v>8.2284787563999995</v>
      </c>
      <c r="F21" s="9" t="str">
        <f>IF($B21="N/A","N/A",IF(E21&gt;=2,"Yes","No"))</f>
        <v>Yes</v>
      </c>
      <c r="G21" s="8">
        <v>8.1845179113000004</v>
      </c>
      <c r="H21" s="9" t="str">
        <f>IF($B21="N/A","N/A",IF(G21&gt;=2,"Yes","No"))</f>
        <v>Yes</v>
      </c>
      <c r="I21" s="10">
        <v>0.64500000000000002</v>
      </c>
      <c r="J21" s="10">
        <v>-0.53400000000000003</v>
      </c>
      <c r="K21" s="9" t="str">
        <f t="shared" si="0"/>
        <v>Yes</v>
      </c>
    </row>
    <row r="22" spans="1:11" x14ac:dyDescent="0.25">
      <c r="A22" s="96" t="s">
        <v>832</v>
      </c>
      <c r="B22" s="35" t="s">
        <v>226</v>
      </c>
      <c r="C22" s="8">
        <v>18.607175662</v>
      </c>
      <c r="D22" s="9" t="str">
        <f>IF($B22="N/A","N/A",IF(C22&gt;30,"No",IF(C22&lt;5,"No","Yes")))</f>
        <v>Yes</v>
      </c>
      <c r="E22" s="8">
        <v>17.339722985000002</v>
      </c>
      <c r="F22" s="9" t="str">
        <f>IF($B22="N/A","N/A",IF(E22&gt;30,"No",IF(E22&lt;5,"No","Yes")))</f>
        <v>Yes</v>
      </c>
      <c r="G22" s="8">
        <v>16.433954899</v>
      </c>
      <c r="H22" s="9" t="str">
        <f>IF($B22="N/A","N/A",IF(G22&gt;30,"No",IF(G22&lt;5,"No","Yes")))</f>
        <v>Yes</v>
      </c>
      <c r="I22" s="10">
        <v>-6.81</v>
      </c>
      <c r="J22" s="10">
        <v>-5.22</v>
      </c>
      <c r="K22" s="9" t="str">
        <f t="shared" si="0"/>
        <v>Yes</v>
      </c>
    </row>
    <row r="23" spans="1:11" x14ac:dyDescent="0.25">
      <c r="A23" s="96" t="s">
        <v>833</v>
      </c>
      <c r="B23" s="35" t="s">
        <v>227</v>
      </c>
      <c r="C23" s="8">
        <v>40.974754363000002</v>
      </c>
      <c r="D23" s="9" t="str">
        <f>IF($B23="N/A","N/A",IF(C23&gt;75,"No",IF(C23&lt;15,"No","Yes")))</f>
        <v>Yes</v>
      </c>
      <c r="E23" s="8">
        <v>40.497340891999997</v>
      </c>
      <c r="F23" s="9" t="str">
        <f>IF($B23="N/A","N/A",IF(E23&gt;75,"No",IF(E23&lt;15,"No","Yes")))</f>
        <v>Yes</v>
      </c>
      <c r="G23" s="8">
        <v>40.173557938000002</v>
      </c>
      <c r="H23" s="9" t="str">
        <f>IF($B23="N/A","N/A",IF(G23&gt;75,"No",IF(G23&lt;15,"No","Yes")))</f>
        <v>Yes</v>
      </c>
      <c r="I23" s="10">
        <v>-1.17</v>
      </c>
      <c r="J23" s="10">
        <v>-0.8</v>
      </c>
      <c r="K23" s="9" t="str">
        <f t="shared" si="0"/>
        <v>Yes</v>
      </c>
    </row>
    <row r="24" spans="1:11" x14ac:dyDescent="0.25">
      <c r="A24" s="96" t="s">
        <v>834</v>
      </c>
      <c r="B24" s="35" t="s">
        <v>228</v>
      </c>
      <c r="C24" s="8">
        <v>40.418069975000002</v>
      </c>
      <c r="D24" s="9" t="str">
        <f>IF($B24="N/A","N/A",IF(C24&gt;70,"No",IF(C24&lt;25,"No","Yes")))</f>
        <v>Yes</v>
      </c>
      <c r="E24" s="8">
        <v>42.162936123000001</v>
      </c>
      <c r="F24" s="9" t="str">
        <f>IF($B24="N/A","N/A",IF(E24&gt;70,"No",IF(E24&lt;25,"No","Yes")))</f>
        <v>Yes</v>
      </c>
      <c r="G24" s="8">
        <v>43.392487162999998</v>
      </c>
      <c r="H24" s="9" t="str">
        <f>IF($B24="N/A","N/A",IF(G24&gt;70,"No",IF(G24&lt;25,"No","Yes")))</f>
        <v>Yes</v>
      </c>
      <c r="I24" s="10">
        <v>4.3170000000000002</v>
      </c>
      <c r="J24" s="10">
        <v>2.9159999999999999</v>
      </c>
      <c r="K24" s="9" t="str">
        <f t="shared" si="0"/>
        <v>Yes</v>
      </c>
    </row>
    <row r="25" spans="1:11" x14ac:dyDescent="0.25">
      <c r="A25" s="96" t="s">
        <v>318</v>
      </c>
      <c r="B25" s="35" t="s">
        <v>229</v>
      </c>
      <c r="C25" s="8">
        <v>45.837392489999999</v>
      </c>
      <c r="D25" s="9" t="str">
        <f>IF($B25="N/A","N/A",IF(C25&gt;70,"No",IF(C25&lt;35,"No","Yes")))</f>
        <v>Yes</v>
      </c>
      <c r="E25" s="8">
        <v>47.928233300000002</v>
      </c>
      <c r="F25" s="9" t="str">
        <f>IF($B25="N/A","N/A",IF(E25&gt;70,"No",IF(E25&lt;35,"No","Yes")))</f>
        <v>Yes</v>
      </c>
      <c r="G25" s="8">
        <v>48.196859142000001</v>
      </c>
      <c r="H25" s="9" t="str">
        <f>IF($B25="N/A","N/A",IF(G25&gt;70,"No",IF(G25&lt;35,"No","Yes")))</f>
        <v>Yes</v>
      </c>
      <c r="I25" s="10">
        <v>4.5609999999999999</v>
      </c>
      <c r="J25" s="10">
        <v>0.5605</v>
      </c>
      <c r="K25" s="9" t="str">
        <f t="shared" si="0"/>
        <v>Yes</v>
      </c>
    </row>
    <row r="26" spans="1:11" x14ac:dyDescent="0.25">
      <c r="A26" s="96" t="s">
        <v>835</v>
      </c>
      <c r="B26" s="35" t="s">
        <v>220</v>
      </c>
      <c r="C26" s="8">
        <v>2.3487976682</v>
      </c>
      <c r="D26" s="9" t="str">
        <f>IF($B26="N/A","N/A",IF(C26&gt;1,"Yes","No"))</f>
        <v>Yes</v>
      </c>
      <c r="E26" s="8">
        <v>2.3645896841999998</v>
      </c>
      <c r="F26" s="9" t="str">
        <f>IF($B26="N/A","N/A",IF(E26&gt;1,"Yes","No"))</f>
        <v>Yes</v>
      </c>
      <c r="G26" s="8">
        <v>2.3440907109000002</v>
      </c>
      <c r="H26" s="9" t="str">
        <f>IF($B26="N/A","N/A",IF(G26&gt;1,"Yes","No"))</f>
        <v>Yes</v>
      </c>
      <c r="I26" s="10">
        <v>0.67230000000000001</v>
      </c>
      <c r="J26" s="10">
        <v>-0.86699999999999999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99.896769492000004</v>
      </c>
      <c r="D28" s="9" t="str">
        <f>IF($B28="N/A","N/A",IF(C28&gt;15,"No",IF(C28&lt;-15,"No","Yes")))</f>
        <v>N/A</v>
      </c>
      <c r="E28" s="8">
        <v>99.890257285999994</v>
      </c>
      <c r="F28" s="9" t="str">
        <f>IF($B28="N/A","N/A",IF(E28&gt;15,"No",IF(E28&lt;-15,"No","Yes")))</f>
        <v>N/A</v>
      </c>
      <c r="G28" s="8">
        <v>99.850476606000001</v>
      </c>
      <c r="H28" s="9" t="str">
        <f>IF($B28="N/A","N/A",IF(G28&gt;15,"No",IF(G28&lt;-15,"No","Yes")))</f>
        <v>N/A</v>
      </c>
      <c r="I28" s="10">
        <v>-7.0000000000000001E-3</v>
      </c>
      <c r="J28" s="10">
        <v>-0.04</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7" t="s">
        <v>1646</v>
      </c>
      <c r="B32" s="148"/>
      <c r="C32" s="148"/>
      <c r="D32" s="148"/>
      <c r="E32" s="148"/>
      <c r="F32" s="148"/>
      <c r="G32" s="148"/>
      <c r="H32" s="148"/>
      <c r="I32" s="148"/>
      <c r="J32" s="148"/>
      <c r="K32" s="149"/>
    </row>
    <row r="33" spans="1:11" x14ac:dyDescent="0.25">
      <c r="A33" s="140" t="s">
        <v>1644</v>
      </c>
      <c r="B33" s="141"/>
      <c r="C33" s="141"/>
      <c r="D33" s="141"/>
      <c r="E33" s="141"/>
      <c r="F33" s="141"/>
      <c r="G33" s="141"/>
      <c r="H33" s="141"/>
      <c r="I33" s="141"/>
      <c r="J33" s="141"/>
      <c r="K33" s="142"/>
    </row>
    <row r="34" spans="1:11" x14ac:dyDescent="0.25">
      <c r="A34" s="143" t="s">
        <v>1742</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7" t="s">
        <v>1708</v>
      </c>
      <c r="B1" s="128"/>
      <c r="C1" s="128"/>
      <c r="D1" s="128"/>
      <c r="E1" s="128"/>
      <c r="F1" s="128"/>
      <c r="G1" s="128"/>
      <c r="H1" s="128"/>
      <c r="I1" s="128"/>
      <c r="J1" s="128"/>
      <c r="K1" s="129"/>
    </row>
    <row r="2" spans="1:11" ht="13" x14ac:dyDescent="0.3">
      <c r="A2" s="137" t="s">
        <v>1591</v>
      </c>
      <c r="B2" s="138"/>
      <c r="C2" s="138"/>
      <c r="D2" s="138"/>
      <c r="E2" s="138"/>
      <c r="F2" s="138"/>
      <c r="G2" s="138"/>
      <c r="H2" s="138"/>
      <c r="I2" s="138"/>
      <c r="J2" s="138"/>
      <c r="K2" s="139"/>
    </row>
    <row r="3" spans="1:11" ht="13" x14ac:dyDescent="0.3">
      <c r="A3" s="130" t="s">
        <v>1745</v>
      </c>
      <c r="B3" s="21"/>
      <c r="C3" s="21"/>
      <c r="D3" s="21"/>
      <c r="E3" s="21"/>
      <c r="F3" s="21"/>
      <c r="G3" s="21"/>
      <c r="H3" s="21"/>
      <c r="I3" s="21"/>
      <c r="J3" s="21"/>
      <c r="K3" s="22"/>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5" t="s">
        <v>301</v>
      </c>
      <c r="B6" s="91" t="s">
        <v>213</v>
      </c>
      <c r="C6" s="36">
        <v>67000</v>
      </c>
      <c r="D6" s="9" t="str">
        <f>IF(OR($B6="N/A",$C6="N/A"),"N/A",IF(C6&lt;0,"No","Yes"))</f>
        <v>N/A</v>
      </c>
      <c r="E6" s="36">
        <v>0</v>
      </c>
      <c r="F6" s="9" t="str">
        <f>IF($B6="N/A","N/A",IF(E6&lt;0,"No","Yes"))</f>
        <v>N/A</v>
      </c>
      <c r="G6" s="36">
        <v>0</v>
      </c>
      <c r="H6" s="9" t="str">
        <f>IF($B6="N/A","N/A",IF(G6&lt;0,"No","Yes"))</f>
        <v>N/A</v>
      </c>
      <c r="I6" s="10">
        <v>-100</v>
      </c>
      <c r="J6" s="10" t="s">
        <v>1746</v>
      </c>
      <c r="K6" s="9" t="str">
        <f t="shared" ref="K6:K35" si="0">IF(J6="Div by 0", "N/A", IF(J6="N/A","N/A", IF(J6&gt;30, "No", IF(J6&lt;-30, "No", "Yes"))))</f>
        <v>N/A</v>
      </c>
    </row>
    <row r="7" spans="1:11" x14ac:dyDescent="0.25">
      <c r="A7" s="96" t="s">
        <v>438</v>
      </c>
      <c r="B7" s="91" t="s">
        <v>213</v>
      </c>
      <c r="C7" s="9">
        <v>0.3776119403</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v>38.226865672000002</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v>31.41641791</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v>29.844776118999999</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v>0</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v>99.911940298999994</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v>1.4032506237</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v>99.841791044999994</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v>11.555251591999999</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v>4.4633422869999997</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v>5.0005989369000003</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v>100</v>
      </c>
      <c r="D18" s="9" t="str">
        <f>IF(OR($B18="N/A",$C18="N/A"),"N/A",IF(C18&gt;100,"No",IF(C18&lt;98,"No","Yes")))</f>
        <v>Yes</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v>98.317910448000006</v>
      </c>
      <c r="D19" s="9" t="str">
        <f>IF(OR($B19="N/A",$C19="N/A"),"N/A",IF(C19&gt;100,"No",IF(C19&lt;95,"No","Yes")))</f>
        <v>Yes</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v>98.210447760999998</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v>1.7925373134</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v>100</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v>5.9348656715999999</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v>12.571641790999999</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v>55.807462686999997</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v>31.620895522000001</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v>54.443283581999999</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v>2.1218301944000002</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v>0</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v>99.882117499000003</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v>0</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v>26.550746269000001</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v>5.3447761193999996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v>89.280597014999998</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v>6.5238805969999998</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v>2.5597014924999999</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v>0.77761194030000003</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7" t="s">
        <v>1646</v>
      </c>
      <c r="B40" s="148"/>
      <c r="C40" s="148"/>
      <c r="D40" s="148"/>
      <c r="E40" s="148"/>
      <c r="F40" s="148"/>
      <c r="G40" s="148"/>
      <c r="H40" s="148"/>
      <c r="I40" s="148"/>
      <c r="J40" s="148"/>
      <c r="K40" s="149"/>
    </row>
    <row r="41" spans="1:11" x14ac:dyDescent="0.25">
      <c r="A41" s="140" t="s">
        <v>1644</v>
      </c>
      <c r="B41" s="141"/>
      <c r="C41" s="141"/>
      <c r="D41" s="141"/>
      <c r="E41" s="141"/>
      <c r="F41" s="141"/>
      <c r="G41" s="141"/>
      <c r="H41" s="141"/>
      <c r="I41" s="141"/>
      <c r="J41" s="141"/>
      <c r="K41" s="142"/>
    </row>
    <row r="42" spans="1:11" x14ac:dyDescent="0.25">
      <c r="A42" s="143" t="s">
        <v>1742</v>
      </c>
      <c r="B42" s="143"/>
      <c r="C42" s="143"/>
      <c r="D42" s="143"/>
      <c r="E42" s="143"/>
      <c r="F42" s="143"/>
      <c r="G42" s="143"/>
      <c r="H42" s="143"/>
      <c r="I42" s="143"/>
      <c r="J42" s="143"/>
      <c r="K42" s="144"/>
    </row>
  </sheetData>
  <mergeCells count="5">
    <mergeCell ref="A42:K42"/>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1709</v>
      </c>
      <c r="B1" s="132"/>
      <c r="C1" s="132"/>
      <c r="D1" s="132"/>
      <c r="E1" s="132"/>
      <c r="F1" s="132"/>
      <c r="G1" s="132"/>
      <c r="H1" s="132"/>
      <c r="I1" s="132"/>
      <c r="J1" s="132"/>
      <c r="K1" s="133"/>
    </row>
    <row r="2" spans="1:11" ht="13" x14ac:dyDescent="0.3">
      <c r="A2" s="137" t="s">
        <v>1592</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65.2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93" t="s">
        <v>342</v>
      </c>
      <c r="B6" s="9" t="s">
        <v>213</v>
      </c>
      <c r="C6" s="5">
        <v>7</v>
      </c>
      <c r="D6" s="9" t="s">
        <v>213</v>
      </c>
      <c r="E6" s="5">
        <v>7</v>
      </c>
      <c r="F6" s="9" t="s">
        <v>213</v>
      </c>
      <c r="G6" s="5">
        <v>7</v>
      </c>
      <c r="H6" s="9" t="s">
        <v>213</v>
      </c>
      <c r="I6" s="119" t="s">
        <v>213</v>
      </c>
      <c r="J6" s="119" t="s">
        <v>213</v>
      </c>
      <c r="K6" s="9" t="s">
        <v>213</v>
      </c>
    </row>
    <row r="7" spans="1:11" s="28" customFormat="1" x14ac:dyDescent="0.25">
      <c r="A7" s="93" t="s">
        <v>12</v>
      </c>
      <c r="B7" s="30" t="s">
        <v>213</v>
      </c>
      <c r="C7" s="31">
        <v>291944</v>
      </c>
      <c r="D7" s="32" t="str">
        <f>IF($B7="N/A","N/A",IF(C7&gt;15,"No",IF(C7&lt;-15,"No","Yes")))</f>
        <v>N/A</v>
      </c>
      <c r="E7" s="31">
        <v>291515</v>
      </c>
      <c r="F7" s="32" t="str">
        <f>IF($B7="N/A","N/A",IF(E7&gt;15,"No",IF(E7&lt;-15,"No","Yes")))</f>
        <v>N/A</v>
      </c>
      <c r="G7" s="31">
        <v>289597</v>
      </c>
      <c r="H7" s="32" t="str">
        <f>IF($B7="N/A","N/A",IF(G7&gt;15,"No",IF(G7&lt;-15,"No","Yes")))</f>
        <v>N/A</v>
      </c>
      <c r="I7" s="33">
        <v>-0.14699999999999999</v>
      </c>
      <c r="J7" s="33">
        <v>-0.65800000000000003</v>
      </c>
      <c r="K7" s="32" t="str">
        <f t="shared" ref="K7:K24" si="0">IF(J7="Div by 0", "N/A", IF(J7="N/A","N/A", IF(J7&gt;30, "No", IF(J7&lt;-30, "No", "Yes"))))</f>
        <v>Yes</v>
      </c>
    </row>
    <row r="8" spans="1:11" x14ac:dyDescent="0.25">
      <c r="A8" s="93" t="s">
        <v>362</v>
      </c>
      <c r="B8" s="30" t="s">
        <v>213</v>
      </c>
      <c r="C8" s="34">
        <v>100</v>
      </c>
      <c r="D8" s="32" t="str">
        <f>IF($B8="N/A","N/A",IF(C8&gt;15,"No",IF(C8&lt;-15,"No","Yes")))</f>
        <v>N/A</v>
      </c>
      <c r="E8" s="34">
        <v>100</v>
      </c>
      <c r="F8" s="32" t="str">
        <f>IF($B8="N/A","N/A",IF(E8&gt;15,"No",IF(E8&lt;-15,"No","Yes")))</f>
        <v>N/A</v>
      </c>
      <c r="G8" s="34">
        <v>100</v>
      </c>
      <c r="H8" s="32" t="str">
        <f>IF($B8="N/A","N/A",IF(G8&gt;15,"No",IF(G8&lt;-15,"No","Yes")))</f>
        <v>N/A</v>
      </c>
      <c r="I8" s="33">
        <v>0</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291944</v>
      </c>
      <c r="D14" s="9" t="str">
        <f>IF($B14="N/A","N/A",IF(C14&gt;15,"No",IF(C14&lt;-15,"No","Yes")))</f>
        <v>N/A</v>
      </c>
      <c r="E14" s="36">
        <v>291515</v>
      </c>
      <c r="F14" s="9" t="str">
        <f>IF($B14="N/A","N/A",IF(E14&gt;15,"No",IF(E14&lt;-15,"No","Yes")))</f>
        <v>N/A</v>
      </c>
      <c r="G14" s="36">
        <v>289597</v>
      </c>
      <c r="H14" s="9" t="str">
        <f>IF($B14="N/A","N/A",IF(G14&gt;15,"No",IF(G14&lt;-15,"No","Yes")))</f>
        <v>N/A</v>
      </c>
      <c r="I14" s="10">
        <v>-0.14699999999999999</v>
      </c>
      <c r="J14" s="10">
        <v>-0.65800000000000003</v>
      </c>
      <c r="K14" s="9" t="str">
        <f t="shared" si="0"/>
        <v>Yes</v>
      </c>
    </row>
    <row r="15" spans="1:11" x14ac:dyDescent="0.25">
      <c r="A15" s="93" t="s">
        <v>442</v>
      </c>
      <c r="B15" s="35" t="s">
        <v>215</v>
      </c>
      <c r="C15" s="8">
        <v>6.5437207136</v>
      </c>
      <c r="D15" s="9" t="str">
        <f>IF($B15="N/A","N/A",IF(C15&gt;20,"No",IF(C15&lt;5,"No","Yes")))</f>
        <v>Yes</v>
      </c>
      <c r="E15" s="8">
        <v>6.0751590826999999</v>
      </c>
      <c r="F15" s="9" t="str">
        <f>IF($B15="N/A","N/A",IF(E15&gt;20,"No",IF(E15&lt;5,"No","Yes")))</f>
        <v>Yes</v>
      </c>
      <c r="G15" s="8">
        <v>5.8246459735</v>
      </c>
      <c r="H15" s="9" t="str">
        <f>IF($B15="N/A","N/A",IF(G15&gt;20,"No",IF(G15&lt;5,"No","Yes")))</f>
        <v>Yes</v>
      </c>
      <c r="I15" s="10">
        <v>-7.16</v>
      </c>
      <c r="J15" s="10">
        <v>-4.12</v>
      </c>
      <c r="K15" s="9" t="str">
        <f t="shared" si="0"/>
        <v>Yes</v>
      </c>
    </row>
    <row r="16" spans="1:11" x14ac:dyDescent="0.25">
      <c r="A16" s="93" t="s">
        <v>443</v>
      </c>
      <c r="B16" s="30" t="s">
        <v>213</v>
      </c>
      <c r="C16" s="8">
        <v>93.456279285999997</v>
      </c>
      <c r="D16" s="9" t="str">
        <f>IF($B16="N/A","N/A",IF(C16&gt;15,"No",IF(C16&lt;-15,"No","Yes")))</f>
        <v>N/A</v>
      </c>
      <c r="E16" s="8">
        <v>93.924840916999997</v>
      </c>
      <c r="F16" s="9" t="str">
        <f>IF($B16="N/A","N/A",IF(E16&gt;15,"No",IF(E16&lt;-15,"No","Yes")))</f>
        <v>N/A</v>
      </c>
      <c r="G16" s="8">
        <v>94.175354025999994</v>
      </c>
      <c r="H16" s="9" t="str">
        <f>IF($B16="N/A","N/A",IF(G16&gt;15,"No",IF(G16&lt;-15,"No","Yes")))</f>
        <v>N/A</v>
      </c>
      <c r="I16" s="10">
        <v>0.50139999999999996</v>
      </c>
      <c r="J16" s="10">
        <v>0.26669999999999999</v>
      </c>
      <c r="K16" s="9" t="str">
        <f t="shared" si="0"/>
        <v>Yes</v>
      </c>
    </row>
    <row r="17" spans="1:11" x14ac:dyDescent="0.25">
      <c r="A17" s="93" t="s">
        <v>444</v>
      </c>
      <c r="B17" s="35" t="s">
        <v>235</v>
      </c>
      <c r="C17" s="8">
        <v>2.4689666511000001</v>
      </c>
      <c r="D17" s="9" t="str">
        <f>IF($B17="N/A","N/A",IF(C17&gt;1,"Yes","No"))</f>
        <v>Yes</v>
      </c>
      <c r="E17" s="8">
        <v>2.3484211789999998</v>
      </c>
      <c r="F17" s="9" t="str">
        <f>IF($B17="N/A","N/A",IF(E17&gt;1,"Yes","No"))</f>
        <v>Yes</v>
      </c>
      <c r="G17" s="8">
        <v>8.7466375688000007</v>
      </c>
      <c r="H17" s="9" t="str">
        <f>IF($B17="N/A","N/A",IF(G17&gt;1,"Yes","No"))</f>
        <v>Yes</v>
      </c>
      <c r="I17" s="10">
        <v>-4.88</v>
      </c>
      <c r="J17" s="10">
        <v>272.39999999999998</v>
      </c>
      <c r="K17" s="9" t="str">
        <f t="shared" si="0"/>
        <v>No</v>
      </c>
    </row>
    <row r="18" spans="1:11" x14ac:dyDescent="0.25">
      <c r="A18" s="93" t="s">
        <v>862</v>
      </c>
      <c r="B18" s="35" t="s">
        <v>213</v>
      </c>
      <c r="C18" s="94">
        <v>3092.3761098999998</v>
      </c>
      <c r="D18" s="9" t="str">
        <f>IF($B18="N/A","N/A",IF(C18&gt;15,"No",IF(C18&lt;-15,"No","Yes")))</f>
        <v>N/A</v>
      </c>
      <c r="E18" s="94">
        <v>3075.5438211999999</v>
      </c>
      <c r="F18" s="9" t="str">
        <f>IF($B18="N/A","N/A",IF(E18&gt;15,"No",IF(E18&lt;-15,"No","Yes")))</f>
        <v>N/A</v>
      </c>
      <c r="G18" s="94">
        <v>2861.7874062000001</v>
      </c>
      <c r="H18" s="9" t="str">
        <f>IF($B18="N/A","N/A",IF(G18&gt;15,"No",IF(G18&lt;-15,"No","Yes")))</f>
        <v>N/A</v>
      </c>
      <c r="I18" s="10">
        <v>-0.54400000000000004</v>
      </c>
      <c r="J18" s="10">
        <v>-6.95</v>
      </c>
      <c r="K18" s="9" t="str">
        <f t="shared" si="0"/>
        <v>Yes</v>
      </c>
    </row>
    <row r="19" spans="1:11" x14ac:dyDescent="0.25">
      <c r="A19" s="3" t="s">
        <v>131</v>
      </c>
      <c r="B19" s="35" t="s">
        <v>213</v>
      </c>
      <c r="C19" s="36">
        <v>1173</v>
      </c>
      <c r="D19" s="35" t="s">
        <v>213</v>
      </c>
      <c r="E19" s="36">
        <v>709</v>
      </c>
      <c r="F19" s="35" t="s">
        <v>213</v>
      </c>
      <c r="G19" s="36">
        <v>986</v>
      </c>
      <c r="H19" s="9" t="str">
        <f>IF($B19="N/A","N/A",IF(G19&gt;15,"No",IF(G19&lt;-15,"No","Yes")))</f>
        <v>N/A</v>
      </c>
      <c r="I19" s="10">
        <v>-39.6</v>
      </c>
      <c r="J19" s="10">
        <v>39.07</v>
      </c>
      <c r="K19" s="9" t="str">
        <f t="shared" si="0"/>
        <v>No</v>
      </c>
    </row>
    <row r="20" spans="1:11" x14ac:dyDescent="0.25">
      <c r="A20" s="3" t="s">
        <v>346</v>
      </c>
      <c r="B20" s="30" t="s">
        <v>213</v>
      </c>
      <c r="C20" s="8">
        <v>0.4017893843</v>
      </c>
      <c r="D20" s="35" t="s">
        <v>213</v>
      </c>
      <c r="E20" s="8">
        <v>0.24321218459999999</v>
      </c>
      <c r="F20" s="35" t="s">
        <v>213</v>
      </c>
      <c r="G20" s="8">
        <v>0.34047314029999998</v>
      </c>
      <c r="H20" s="9" t="str">
        <f>IF($B20="N/A","N/A",IF(G20&gt;15,"No",IF(G20&lt;-15,"No","Yes")))</f>
        <v>N/A</v>
      </c>
      <c r="I20" s="10">
        <v>-39.5</v>
      </c>
      <c r="J20" s="10">
        <v>39.99</v>
      </c>
      <c r="K20" s="9" t="str">
        <f t="shared" si="0"/>
        <v>No</v>
      </c>
    </row>
    <row r="21" spans="1:11" ht="25" x14ac:dyDescent="0.25">
      <c r="A21" s="3" t="s">
        <v>841</v>
      </c>
      <c r="B21" s="35" t="s">
        <v>213</v>
      </c>
      <c r="C21" s="94">
        <v>2777.4595055</v>
      </c>
      <c r="D21" s="9" t="str">
        <f>IF($B21="N/A","N/A",IF(C21&gt;60,"No",IF(C21&lt;15,"No","Yes")))</f>
        <v>N/A</v>
      </c>
      <c r="E21" s="94">
        <v>2794.7813821999998</v>
      </c>
      <c r="F21" s="9" t="str">
        <f>IF($B21="N/A","N/A",IF(E21&gt;60,"No",IF(E21&lt;15,"No","Yes")))</f>
        <v>N/A</v>
      </c>
      <c r="G21" s="94">
        <v>2896.1957404</v>
      </c>
      <c r="H21" s="9" t="str">
        <f>IF($B21="N/A","N/A",IF(G21&gt;60,"No",IF(G21&lt;15,"No","Yes")))</f>
        <v>N/A</v>
      </c>
      <c r="I21" s="10">
        <v>0.62370000000000003</v>
      </c>
      <c r="J21" s="10">
        <v>3.629</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7" t="s">
        <v>1646</v>
      </c>
      <c r="B25" s="148"/>
      <c r="C25" s="148"/>
      <c r="D25" s="148"/>
      <c r="E25" s="148"/>
      <c r="F25" s="148"/>
      <c r="G25" s="148"/>
      <c r="H25" s="148"/>
      <c r="I25" s="148"/>
      <c r="J25" s="148"/>
      <c r="K25" s="149"/>
    </row>
    <row r="26" spans="1:11" x14ac:dyDescent="0.25">
      <c r="A26" s="140" t="s">
        <v>1644</v>
      </c>
      <c r="B26" s="141"/>
      <c r="C26" s="141"/>
      <c r="D26" s="141"/>
      <c r="E26" s="141"/>
      <c r="F26" s="141"/>
      <c r="G26" s="141"/>
      <c r="H26" s="141"/>
      <c r="I26" s="141"/>
      <c r="J26" s="141"/>
      <c r="K26" s="142"/>
    </row>
    <row r="27" spans="1:11" x14ac:dyDescent="0.25">
      <c r="A27" s="143" t="s">
        <v>1742</v>
      </c>
      <c r="B27" s="143"/>
      <c r="C27" s="143"/>
      <c r="D27" s="143"/>
      <c r="E27" s="143"/>
      <c r="F27" s="143"/>
      <c r="G27" s="143"/>
      <c r="H27" s="143"/>
      <c r="I27" s="143"/>
      <c r="J27" s="143"/>
      <c r="K27" s="144"/>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1709</v>
      </c>
      <c r="B1" s="132"/>
      <c r="C1" s="132"/>
      <c r="D1" s="132"/>
      <c r="E1" s="132"/>
      <c r="F1" s="132"/>
      <c r="G1" s="132"/>
      <c r="H1" s="132"/>
      <c r="I1" s="132"/>
      <c r="J1" s="132"/>
      <c r="K1" s="133"/>
    </row>
    <row r="2" spans="1:11" ht="13" x14ac:dyDescent="0.3">
      <c r="A2" s="137" t="s">
        <v>1593</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272840</v>
      </c>
      <c r="D6" s="9" t="str">
        <f>IF($B6="N/A","N/A",IF(C6&gt;15,"No",IF(C6&lt;-15,"No","Yes")))</f>
        <v>N/A</v>
      </c>
      <c r="E6" s="36">
        <v>273805</v>
      </c>
      <c r="F6" s="9" t="str">
        <f>IF($B6="N/A","N/A",IF(E6&gt;15,"No",IF(E6&lt;-15,"No","Yes")))</f>
        <v>N/A</v>
      </c>
      <c r="G6" s="36">
        <v>272729</v>
      </c>
      <c r="H6" s="9" t="str">
        <f>IF($B6="N/A","N/A",IF(G6&gt;15,"No",IF(G6&lt;-15,"No","Yes")))</f>
        <v>N/A</v>
      </c>
      <c r="I6" s="10">
        <v>0.35370000000000001</v>
      </c>
      <c r="J6" s="10">
        <v>-0.39300000000000002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145.56807732999999</v>
      </c>
      <c r="D9" s="9" t="str">
        <f>IF($B9="N/A","N/A",IF(C9&gt;100,"No",IF(C9&lt;50,"No","Yes")))</f>
        <v>No</v>
      </c>
      <c r="E9" s="37">
        <v>155.08339167</v>
      </c>
      <c r="F9" s="9" t="str">
        <f>IF($B9="N/A","N/A",IF(E9&gt;100,"No",IF(E9&lt;50,"No","Yes")))</f>
        <v>No</v>
      </c>
      <c r="G9" s="37">
        <v>158.13904647000001</v>
      </c>
      <c r="H9" s="9" t="str">
        <f>IF($B9="N/A","N/A",IF(G9&gt;100,"No",IF(G9&lt;50,"No","Yes")))</f>
        <v>No</v>
      </c>
      <c r="I9" s="10">
        <v>6.5369999999999999</v>
      </c>
      <c r="J9" s="10">
        <v>1.97</v>
      </c>
      <c r="K9" s="9" t="str">
        <f t="shared" si="0"/>
        <v>Yes</v>
      </c>
    </row>
    <row r="10" spans="1:11" ht="25" x14ac:dyDescent="0.25">
      <c r="A10" s="75" t="s">
        <v>844</v>
      </c>
      <c r="B10" s="35" t="s">
        <v>213</v>
      </c>
      <c r="C10" s="37">
        <v>483.97227572999998</v>
      </c>
      <c r="D10" s="9" t="str">
        <f>IF($B10="N/A","N/A",IF(C10&gt;15,"No",IF(C10&lt;-15,"No","Yes")))</f>
        <v>N/A</v>
      </c>
      <c r="E10" s="37">
        <v>614.03857555000002</v>
      </c>
      <c r="F10" s="9" t="str">
        <f>IF($B10="N/A","N/A",IF(E10&gt;15,"No",IF(E10&lt;-15,"No","Yes")))</f>
        <v>N/A</v>
      </c>
      <c r="G10" s="37">
        <v>190.28986513000001</v>
      </c>
      <c r="H10" s="9" t="str">
        <f>IF($B10="N/A","N/A",IF(G10&gt;15,"No",IF(G10&lt;-15,"No","Yes")))</f>
        <v>N/A</v>
      </c>
      <c r="I10" s="10">
        <v>26.87</v>
      </c>
      <c r="J10" s="10">
        <v>-69</v>
      </c>
      <c r="K10" s="9" t="str">
        <f t="shared" si="0"/>
        <v>No</v>
      </c>
    </row>
    <row r="11" spans="1:11" ht="25" x14ac:dyDescent="0.25">
      <c r="A11" s="75" t="s">
        <v>845</v>
      </c>
      <c r="B11" s="35" t="s">
        <v>213</v>
      </c>
      <c r="C11" s="37">
        <v>365.87960959999998</v>
      </c>
      <c r="D11" s="9" t="str">
        <f>IF($B11="N/A","N/A",IF(C11&gt;15,"No",IF(C11&lt;-15,"No","Yes")))</f>
        <v>N/A</v>
      </c>
      <c r="E11" s="37">
        <v>411.94095448000002</v>
      </c>
      <c r="F11" s="9" t="str">
        <f>IF($B11="N/A","N/A",IF(E11&gt;15,"No",IF(E11&lt;-15,"No","Yes")))</f>
        <v>N/A</v>
      </c>
      <c r="G11" s="37">
        <v>431.62435283000002</v>
      </c>
      <c r="H11" s="9" t="str">
        <f>IF($B11="N/A","N/A",IF(G11&gt;15,"No",IF(G11&lt;-15,"No","Yes")))</f>
        <v>N/A</v>
      </c>
      <c r="I11" s="10">
        <v>12.59</v>
      </c>
      <c r="J11" s="10">
        <v>4.7779999999999996</v>
      </c>
      <c r="K11" s="9" t="str">
        <f t="shared" si="0"/>
        <v>Yes</v>
      </c>
    </row>
    <row r="12" spans="1:11" ht="25" x14ac:dyDescent="0.25">
      <c r="A12" s="75" t="s">
        <v>846</v>
      </c>
      <c r="B12" s="35" t="s">
        <v>213</v>
      </c>
      <c r="C12" s="37">
        <v>286.2356072</v>
      </c>
      <c r="D12" s="9" t="str">
        <f>IF($B12="N/A","N/A",IF(C12&gt;15,"No",IF(C12&lt;-15,"No","Yes")))</f>
        <v>N/A</v>
      </c>
      <c r="E12" s="37">
        <v>290.94709769000002</v>
      </c>
      <c r="F12" s="9" t="str">
        <f>IF($B12="N/A","N/A",IF(E12&gt;15,"No",IF(E12&lt;-15,"No","Yes")))</f>
        <v>N/A</v>
      </c>
      <c r="G12" s="37">
        <v>297.16903464000001</v>
      </c>
      <c r="H12" s="9" t="str">
        <f>IF($B12="N/A","N/A",IF(G12&gt;15,"No",IF(G12&lt;-15,"No","Yes")))</f>
        <v>N/A</v>
      </c>
      <c r="I12" s="10">
        <v>1.6459999999999999</v>
      </c>
      <c r="J12" s="10">
        <v>2.1389999999999998</v>
      </c>
      <c r="K12" s="9" t="str">
        <f t="shared" si="0"/>
        <v>Yes</v>
      </c>
    </row>
    <row r="13" spans="1:11" x14ac:dyDescent="0.25">
      <c r="A13" s="75" t="s">
        <v>655</v>
      </c>
      <c r="B13" s="35" t="s">
        <v>237</v>
      </c>
      <c r="C13" s="8">
        <v>94.947954844999998</v>
      </c>
      <c r="D13" s="9" t="str">
        <f>IF($B13="N/A","N/A",IF(C13&gt;99,"No",IF(C13&lt;75,"No","Yes")))</f>
        <v>Yes</v>
      </c>
      <c r="E13" s="8">
        <v>95.101623418000003</v>
      </c>
      <c r="F13" s="9" t="str">
        <f>IF($B13="N/A","N/A",IF(E13&gt;99,"No",IF(E13&lt;75,"No","Yes")))</f>
        <v>Yes</v>
      </c>
      <c r="G13" s="8">
        <v>95.399095806000005</v>
      </c>
      <c r="H13" s="9" t="str">
        <f>IF($B13="N/A","N/A",IF(G13&gt;99,"No",IF(G13&lt;75,"No","Yes")))</f>
        <v>Yes</v>
      </c>
      <c r="I13" s="10">
        <v>0.1618</v>
      </c>
      <c r="J13" s="10">
        <v>0.31280000000000002</v>
      </c>
      <c r="K13" s="9" t="str">
        <f t="shared" ref="K13:K24" si="1">IF(J13="Div by 0", "N/A", IF(J13="N/A","N/A", IF(J13&gt;30, "No", IF(J13&lt;-30, "No", "Yes"))))</f>
        <v>Yes</v>
      </c>
    </row>
    <row r="14" spans="1:11" x14ac:dyDescent="0.25">
      <c r="A14" s="75" t="s">
        <v>495</v>
      </c>
      <c r="B14" s="35" t="s">
        <v>213</v>
      </c>
      <c r="C14" s="9">
        <v>99.727086034999999</v>
      </c>
      <c r="D14" s="9" t="str">
        <f>IF($B14="N/A","N/A",IF(C14&gt;15,"No",IF(C14&lt;-15,"No","Yes")))</f>
        <v>N/A</v>
      </c>
      <c r="E14" s="9">
        <v>99.725415045999995</v>
      </c>
      <c r="F14" s="9" t="str">
        <f>IF($B14="N/A","N/A",IF(E14&gt;15,"No",IF(E14&lt;-15,"No","Yes")))</f>
        <v>N/A</v>
      </c>
      <c r="G14" s="9">
        <v>99.724038265999994</v>
      </c>
      <c r="H14" s="9" t="str">
        <f>IF($B14="N/A","N/A",IF(G14&gt;15,"No",IF(G14&lt;-15,"No","Yes")))</f>
        <v>N/A</v>
      </c>
      <c r="I14" s="10">
        <v>-2E-3</v>
      </c>
      <c r="J14" s="10">
        <v>-1E-3</v>
      </c>
      <c r="K14" s="9" t="str">
        <f t="shared" si="1"/>
        <v>Yes</v>
      </c>
    </row>
    <row r="15" spans="1:11" x14ac:dyDescent="0.25">
      <c r="A15" s="75" t="s">
        <v>847</v>
      </c>
      <c r="B15" s="35" t="s">
        <v>213</v>
      </c>
      <c r="C15" s="36">
        <v>22.112456406</v>
      </c>
      <c r="D15" s="9" t="str">
        <f>IF($B15="N/A","N/A",IF(C15&gt;15,"No",IF(C15&lt;-15,"No","Yes")))</f>
        <v>N/A</v>
      </c>
      <c r="E15" s="10">
        <v>21.768617288000002</v>
      </c>
      <c r="F15" s="9" t="str">
        <f>IF($B15="N/A","N/A",IF(E15&gt;15,"No",IF(E15&lt;-15,"No","Yes")))</f>
        <v>N/A</v>
      </c>
      <c r="G15" s="10">
        <v>21.593676169999998</v>
      </c>
      <c r="H15" s="9" t="str">
        <f>IF($B15="N/A","N/A",IF(G15&gt;15,"No",IF(G15&lt;-15,"No","Yes")))</f>
        <v>N/A</v>
      </c>
      <c r="I15" s="10">
        <v>-1.55</v>
      </c>
      <c r="J15" s="10">
        <v>-0.80400000000000005</v>
      </c>
      <c r="K15" s="9" t="str">
        <f t="shared" si="1"/>
        <v>Yes</v>
      </c>
    </row>
    <row r="16" spans="1:11" x14ac:dyDescent="0.25">
      <c r="A16" s="72" t="s">
        <v>656</v>
      </c>
      <c r="B16" s="51" t="s">
        <v>238</v>
      </c>
      <c r="C16" s="9">
        <v>0.92325172259999999</v>
      </c>
      <c r="D16" s="9" t="str">
        <f>IF($B16="N/A","N/A",IF(C16&gt;20,"No",IF(C16&lt;=0,"No","Yes")))</f>
        <v>Yes</v>
      </c>
      <c r="E16" s="9">
        <v>0.63804532420000004</v>
      </c>
      <c r="F16" s="9" t="str">
        <f>IF($B16="N/A","N/A",IF(E16&gt;20,"No",IF(E16&lt;=0,"No","Yes")))</f>
        <v>Yes</v>
      </c>
      <c r="G16" s="9">
        <v>0.16463229069999999</v>
      </c>
      <c r="H16" s="9" t="str">
        <f>IF($B16="N/A","N/A",IF(G16&gt;20,"No",IF(G16&lt;=0,"No","Yes")))</f>
        <v>Yes</v>
      </c>
      <c r="I16" s="10">
        <v>-30.9</v>
      </c>
      <c r="J16" s="10">
        <v>-74.2</v>
      </c>
      <c r="K16" s="9" t="str">
        <f t="shared" si="1"/>
        <v>No</v>
      </c>
    </row>
    <row r="17" spans="1:11" x14ac:dyDescent="0.25">
      <c r="A17" s="72" t="s">
        <v>371</v>
      </c>
      <c r="B17" s="35" t="s">
        <v>213</v>
      </c>
      <c r="C17" s="9">
        <v>99.960301706999999</v>
      </c>
      <c r="D17" s="9" t="str">
        <f>IF($B17="N/A","N/A",IF(C17&gt;15,"No",IF(C17&lt;-15,"No","Yes")))</f>
        <v>N/A</v>
      </c>
      <c r="E17" s="9">
        <v>99.942759014999993</v>
      </c>
      <c r="F17" s="9" t="str">
        <f>IF($B17="N/A","N/A",IF(E17&gt;15,"No",IF(E17&lt;-15,"No","Yes")))</f>
        <v>N/A</v>
      </c>
      <c r="G17" s="9">
        <v>99.777282850999995</v>
      </c>
      <c r="H17" s="9" t="str">
        <f>IF($B17="N/A","N/A",IF(G17&gt;15,"No",IF(G17&lt;-15,"No","Yes")))</f>
        <v>N/A</v>
      </c>
      <c r="I17" s="10">
        <v>-1.7999999999999999E-2</v>
      </c>
      <c r="J17" s="10">
        <v>-0.16600000000000001</v>
      </c>
      <c r="K17" s="9" t="str">
        <f t="shared" si="1"/>
        <v>Yes</v>
      </c>
    </row>
    <row r="18" spans="1:11" x14ac:dyDescent="0.25">
      <c r="A18" s="72" t="s">
        <v>848</v>
      </c>
      <c r="B18" s="35" t="s">
        <v>213</v>
      </c>
      <c r="C18" s="10">
        <v>28.448768864000002</v>
      </c>
      <c r="D18" s="9" t="str">
        <f>IF($B18="N/A","N/A",IF(C18&gt;15,"No",IF(C18&lt;-15,"No","Yes")))</f>
        <v>N/A</v>
      </c>
      <c r="E18" s="10">
        <v>28.209621992999999</v>
      </c>
      <c r="F18" s="9" t="str">
        <f>IF($B18="N/A","N/A",IF(E18&gt;15,"No",IF(E18&lt;-15,"No","Yes")))</f>
        <v>N/A</v>
      </c>
      <c r="G18" s="10">
        <v>28.962053570999998</v>
      </c>
      <c r="H18" s="9" t="str">
        <f>IF($B18="N/A","N/A",IF(G18&gt;15,"No",IF(G18&lt;-15,"No","Yes")))</f>
        <v>N/A</v>
      </c>
      <c r="I18" s="10">
        <v>-0.84099999999999997</v>
      </c>
      <c r="J18" s="10">
        <v>2.6669999999999998</v>
      </c>
      <c r="K18" s="9" t="str">
        <f t="shared" si="1"/>
        <v>Yes</v>
      </c>
    </row>
    <row r="19" spans="1:11" x14ac:dyDescent="0.25">
      <c r="A19" s="75" t="s">
        <v>657</v>
      </c>
      <c r="B19" s="51" t="s">
        <v>239</v>
      </c>
      <c r="C19" s="9">
        <v>0.276352441</v>
      </c>
      <c r="D19" s="9" t="str">
        <f>IF($B19="N/A","N/A",IF(C19&gt;10,"No",IF(C19&lt;=0,"No","Yes")))</f>
        <v>Yes</v>
      </c>
      <c r="E19" s="9">
        <v>0.20744690560000001</v>
      </c>
      <c r="F19" s="9" t="str">
        <f>IF($B19="N/A","N/A",IF(E19&gt;10,"No",IF(E19&lt;=0,"No","Yes")))</f>
        <v>Yes</v>
      </c>
      <c r="G19" s="9">
        <v>0.25043174730000001</v>
      </c>
      <c r="H19" s="9" t="str">
        <f>IF($B19="N/A","N/A",IF(G19&gt;10,"No",IF(G19&lt;=0,"No","Yes")))</f>
        <v>Yes</v>
      </c>
      <c r="I19" s="10">
        <v>-24.9</v>
      </c>
      <c r="J19" s="10">
        <v>20.72</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23.916445623000001</v>
      </c>
      <c r="D21" s="9" t="str">
        <f>IF($B21="N/A","N/A",IF(C21&gt;15,"No",IF(C21&lt;-15,"No","Yes")))</f>
        <v>N/A</v>
      </c>
      <c r="E21" s="10">
        <v>22.392605633999999</v>
      </c>
      <c r="F21" s="9" t="str">
        <f>IF($B21="N/A","N/A",IF(E21&gt;15,"No",IF(E21&lt;-15,"No","Yes")))</f>
        <v>N/A</v>
      </c>
      <c r="G21" s="10">
        <v>22.906295753999999</v>
      </c>
      <c r="H21" s="9" t="str">
        <f>IF($B21="N/A","N/A",IF(G21&gt;15,"No",IF(G21&lt;-15,"No","Yes")))</f>
        <v>N/A</v>
      </c>
      <c r="I21" s="10">
        <v>-6.37</v>
      </c>
      <c r="J21" s="10">
        <v>2.294</v>
      </c>
      <c r="K21" s="9" t="str">
        <f t="shared" si="1"/>
        <v>Yes</v>
      </c>
    </row>
    <row r="22" spans="1:11" x14ac:dyDescent="0.25">
      <c r="A22" s="75" t="s">
        <v>1721</v>
      </c>
      <c r="B22" s="51" t="s">
        <v>224</v>
      </c>
      <c r="C22" s="9">
        <v>3.8524409910999999</v>
      </c>
      <c r="D22" s="9" t="str">
        <f>IF($B22="N/A","N/A",IF(C22&gt;5,"No",IF(C22&lt;=0,"No","Yes")))</f>
        <v>Yes</v>
      </c>
      <c r="E22" s="9">
        <v>4.0528843520000004</v>
      </c>
      <c r="F22" s="9" t="str">
        <f>IF($B22="N/A","N/A",IF(E22&gt;5,"No",IF(E22&lt;=0,"No","Yes")))</f>
        <v>Yes</v>
      </c>
      <c r="G22" s="9">
        <v>4.1858401563000003</v>
      </c>
      <c r="H22" s="9" t="str">
        <f>IF($B22="N/A","N/A",IF(G22&gt;5,"No",IF(G22&lt;=0,"No","Yes")))</f>
        <v>Yes</v>
      </c>
      <c r="I22" s="10">
        <v>5.2030000000000003</v>
      </c>
      <c r="J22" s="10">
        <v>3.2810000000000001</v>
      </c>
      <c r="K22" s="9" t="str">
        <f t="shared" si="1"/>
        <v>Yes</v>
      </c>
    </row>
    <row r="23" spans="1:11" x14ac:dyDescent="0.25">
      <c r="A23" s="75" t="s">
        <v>130</v>
      </c>
      <c r="B23" s="35" t="s">
        <v>213</v>
      </c>
      <c r="C23" s="9">
        <v>99.990486157000007</v>
      </c>
      <c r="D23" s="9" t="str">
        <f>IF($B23="N/A","N/A",IF(C23&gt;15,"No",IF(C23&lt;-15,"No","Yes")))</f>
        <v>N/A</v>
      </c>
      <c r="E23" s="9">
        <v>100</v>
      </c>
      <c r="F23" s="9" t="str">
        <f>IF($B23="N/A","N/A",IF(E23&gt;15,"No",IF(E23&lt;-15,"No","Yes")))</f>
        <v>N/A</v>
      </c>
      <c r="G23" s="9">
        <v>100</v>
      </c>
      <c r="H23" s="9" t="str">
        <f>IF($B23="N/A","N/A",IF(G23&gt;15,"No",IF(G23&lt;-15,"No","Yes")))</f>
        <v>N/A</v>
      </c>
      <c r="I23" s="10">
        <v>9.4999999999999998E-3</v>
      </c>
      <c r="J23" s="10">
        <v>0</v>
      </c>
      <c r="K23" s="9" t="str">
        <f t="shared" si="1"/>
        <v>Yes</v>
      </c>
    </row>
    <row r="24" spans="1:11" x14ac:dyDescent="0.25">
      <c r="A24" s="75" t="s">
        <v>850</v>
      </c>
      <c r="B24" s="35" t="s">
        <v>213</v>
      </c>
      <c r="C24" s="10">
        <v>18.716745956</v>
      </c>
      <c r="D24" s="9" t="str">
        <f>IF($B24="N/A","N/A",IF(C24&gt;15,"No",IF(C24&lt;-15,"No","Yes")))</f>
        <v>N/A</v>
      </c>
      <c r="E24" s="10">
        <v>18.289537713000001</v>
      </c>
      <c r="F24" s="9" t="str">
        <f>IF($B24="N/A","N/A",IF(E24&gt;15,"No",IF(E24&lt;-15,"No","Yes")))</f>
        <v>N/A</v>
      </c>
      <c r="G24" s="10">
        <v>16.923878767000001</v>
      </c>
      <c r="H24" s="9" t="str">
        <f>IF($B24="N/A","N/A",IF(G24&gt;15,"No",IF(G24&lt;-15,"No","Yes")))</f>
        <v>N/A</v>
      </c>
      <c r="I24" s="10">
        <v>-2.2799999999999998</v>
      </c>
      <c r="J24" s="10">
        <v>-7.47</v>
      </c>
      <c r="K24" s="9" t="str">
        <f t="shared" si="1"/>
        <v>Yes</v>
      </c>
    </row>
    <row r="25" spans="1:11" x14ac:dyDescent="0.25">
      <c r="A25" s="75" t="s">
        <v>15</v>
      </c>
      <c r="B25" s="35" t="s">
        <v>240</v>
      </c>
      <c r="C25" s="9">
        <v>0.28148365339999998</v>
      </c>
      <c r="D25" s="9" t="str">
        <f>IF($B25="N/A","N/A",IF(C25&gt;20,"No",IF(C25&lt;1,"No","Yes")))</f>
        <v>No</v>
      </c>
      <c r="E25" s="9">
        <v>0.26113474920000002</v>
      </c>
      <c r="F25" s="9" t="str">
        <f>IF($B25="N/A","N/A",IF(E25&gt;20,"No",IF(E25&lt;1,"No","Yes")))</f>
        <v>No</v>
      </c>
      <c r="G25" s="9">
        <v>0.24823176120000001</v>
      </c>
      <c r="H25" s="9" t="str">
        <f>IF($B25="N/A","N/A",IF(G25&gt;20,"No",IF(G25&lt;1,"No","Yes")))</f>
        <v>No</v>
      </c>
      <c r="I25" s="10">
        <v>-7.23</v>
      </c>
      <c r="J25" s="10">
        <v>-4.9400000000000004</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7.4321946928999996</v>
      </c>
      <c r="D28" s="9" t="str">
        <f>IF($B28="N/A","N/A",IF(C28&gt;30,"No",IF(C28&lt;5,"No","Yes")))</f>
        <v>Yes</v>
      </c>
      <c r="E28" s="9">
        <v>7.3282080313</v>
      </c>
      <c r="F28" s="9" t="str">
        <f>IF($B28="N/A","N/A",IF(E28&gt;30,"No",IF(E28&lt;5,"No","Yes")))</f>
        <v>Yes</v>
      </c>
      <c r="G28" s="9">
        <v>7.5169857257999997</v>
      </c>
      <c r="H28" s="9" t="str">
        <f>IF($B28="N/A","N/A",IF(G28&gt;30,"No",IF(G28&lt;5,"No","Yes")))</f>
        <v>Yes</v>
      </c>
      <c r="I28" s="10">
        <v>-1.4</v>
      </c>
      <c r="J28" s="10">
        <v>2.5760000000000001</v>
      </c>
      <c r="K28" s="9" t="str">
        <f t="shared" si="2"/>
        <v>Yes</v>
      </c>
    </row>
    <row r="29" spans="1:11" x14ac:dyDescent="0.25">
      <c r="A29" s="75" t="s">
        <v>852</v>
      </c>
      <c r="B29" s="35" t="s">
        <v>227</v>
      </c>
      <c r="C29" s="9">
        <v>56.008649757999997</v>
      </c>
      <c r="D29" s="9" t="str">
        <f>IF($B29="N/A","N/A",IF(C29&gt;75,"No",IF(C29&lt;15,"No","Yes")))</f>
        <v>Yes</v>
      </c>
      <c r="E29" s="9">
        <v>54.565110206</v>
      </c>
      <c r="F29" s="9" t="str">
        <f>IF($B29="N/A","N/A",IF(E29&gt;75,"No",IF(E29&lt;15,"No","Yes")))</f>
        <v>Yes</v>
      </c>
      <c r="G29" s="9">
        <v>52.441434538000003</v>
      </c>
      <c r="H29" s="9" t="str">
        <f>IF($B29="N/A","N/A",IF(G29&gt;75,"No",IF(G29&lt;15,"No","Yes")))</f>
        <v>Yes</v>
      </c>
      <c r="I29" s="10">
        <v>-2.58</v>
      </c>
      <c r="J29" s="10">
        <v>-3.89</v>
      </c>
      <c r="K29" s="9" t="str">
        <f t="shared" si="2"/>
        <v>Yes</v>
      </c>
    </row>
    <row r="30" spans="1:11" x14ac:dyDescent="0.25">
      <c r="A30" s="75" t="s">
        <v>853</v>
      </c>
      <c r="B30" s="35" t="s">
        <v>228</v>
      </c>
      <c r="C30" s="9">
        <v>36.559155549000003</v>
      </c>
      <c r="D30" s="9" t="str">
        <f>IF($B30="N/A","N/A",IF(C30&gt;70,"No",IF(C30&lt;25,"No","Yes")))</f>
        <v>Yes</v>
      </c>
      <c r="E30" s="9">
        <v>38.106681762999997</v>
      </c>
      <c r="F30" s="9" t="str">
        <f>IF($B30="N/A","N/A",IF(E30&gt;70,"No",IF(E30&lt;25,"No","Yes")))</f>
        <v>Yes</v>
      </c>
      <c r="G30" s="9">
        <v>40.041579736999999</v>
      </c>
      <c r="H30" s="9" t="str">
        <f>IF($B30="N/A","N/A",IF(G30&gt;70,"No",IF(G30&lt;25,"No","Yes")))</f>
        <v>Yes</v>
      </c>
      <c r="I30" s="10">
        <v>4.2329999999999997</v>
      </c>
      <c r="J30" s="10">
        <v>5.0780000000000003</v>
      </c>
      <c r="K30" s="9" t="str">
        <f t="shared" si="2"/>
        <v>Yes</v>
      </c>
    </row>
    <row r="31" spans="1:11" x14ac:dyDescent="0.25">
      <c r="A31" s="75" t="s">
        <v>160</v>
      </c>
      <c r="B31" s="35" t="s">
        <v>214</v>
      </c>
      <c r="C31" s="9">
        <v>99.881982113999996</v>
      </c>
      <c r="D31" s="9" t="str">
        <f>IF($B31="N/A","N/A",IF(C31&gt;100,"No",IF(C31&lt;95,"No","Yes")))</f>
        <v>Yes</v>
      </c>
      <c r="E31" s="9">
        <v>99.885319843999994</v>
      </c>
      <c r="F31" s="9" t="str">
        <f>IF($B31="N/A","N/A",IF(E31&gt;100,"No",IF(E31&lt;95,"No","Yes")))</f>
        <v>Yes</v>
      </c>
      <c r="G31" s="9">
        <v>99.872400807999995</v>
      </c>
      <c r="H31" s="9" t="str">
        <f>IF($B31="N/A","N/A",IF(G31&gt;100,"No",IF(G31&lt;95,"No","Yes")))</f>
        <v>Yes</v>
      </c>
      <c r="I31" s="10">
        <v>3.3E-3</v>
      </c>
      <c r="J31" s="10">
        <v>-1.2999999999999999E-2</v>
      </c>
      <c r="K31" s="9" t="str">
        <f t="shared" si="2"/>
        <v>Yes</v>
      </c>
    </row>
    <row r="32" spans="1:11" x14ac:dyDescent="0.25">
      <c r="A32" s="29" t="s">
        <v>374</v>
      </c>
      <c r="B32" s="35" t="s">
        <v>241</v>
      </c>
      <c r="C32" s="9">
        <v>1.3465767483</v>
      </c>
      <c r="D32" s="9" t="str">
        <f>IF($B32="N/A","N/A",IF(C32&gt;5,"No",IF(C32&lt;1,"No","Yes")))</f>
        <v>Yes</v>
      </c>
      <c r="E32" s="9">
        <v>1.3743357499</v>
      </c>
      <c r="F32" s="9" t="str">
        <f>IF($B32="N/A","N/A",IF(E32&gt;5,"No",IF(E32&lt;1,"No","Yes")))</f>
        <v>Yes</v>
      </c>
      <c r="G32" s="9">
        <v>1.4340242512000001</v>
      </c>
      <c r="H32" s="9" t="str">
        <f>IF($B32="N/A","N/A",IF(G32&gt;5,"No",IF(G32&lt;1,"No","Yes")))</f>
        <v>Yes</v>
      </c>
      <c r="I32" s="10">
        <v>2.0609999999999999</v>
      </c>
      <c r="J32" s="10">
        <v>4.343</v>
      </c>
      <c r="K32" s="9" t="str">
        <f t="shared" si="2"/>
        <v>Yes</v>
      </c>
    </row>
    <row r="33" spans="1:11" x14ac:dyDescent="0.25">
      <c r="A33" s="29" t="s">
        <v>376</v>
      </c>
      <c r="B33" s="35" t="s">
        <v>242</v>
      </c>
      <c r="C33" s="9">
        <v>93.905219176000003</v>
      </c>
      <c r="D33" s="9" t="str">
        <f>IF($B33="N/A","N/A",IF(C33&gt;98,"No",IF(C33&lt;8,"No","Yes")))</f>
        <v>Yes</v>
      </c>
      <c r="E33" s="9">
        <v>93.927795329000006</v>
      </c>
      <c r="F33" s="9" t="str">
        <f>IF($B33="N/A","N/A",IF(E33&gt;98,"No",IF(E33&lt;8,"No","Yes")))</f>
        <v>Yes</v>
      </c>
      <c r="G33" s="9">
        <v>94.272702940000002</v>
      </c>
      <c r="H33" s="9" t="str">
        <f>IF($B33="N/A","N/A",IF(G33&gt;98,"No",IF(G33&lt;8,"No","Yes")))</f>
        <v>Yes</v>
      </c>
      <c r="I33" s="10">
        <v>2.4E-2</v>
      </c>
      <c r="J33" s="10">
        <v>0.36720000000000003</v>
      </c>
      <c r="K33" s="9" t="str">
        <f t="shared" si="2"/>
        <v>Yes</v>
      </c>
    </row>
    <row r="34" spans="1:11" x14ac:dyDescent="0.25">
      <c r="A34" s="29" t="s">
        <v>377</v>
      </c>
      <c r="B34" s="51" t="s">
        <v>224</v>
      </c>
      <c r="C34" s="9">
        <v>0.35002199090000002</v>
      </c>
      <c r="D34" s="9" t="str">
        <f>IF($B34="N/A","N/A",IF(C34&gt;5,"No",IF(C34&lt;=0,"No","Yes")))</f>
        <v>Yes</v>
      </c>
      <c r="E34" s="9">
        <v>0.35536239289999999</v>
      </c>
      <c r="F34" s="9" t="str">
        <f>IF($B34="N/A","N/A",IF(E34&gt;5,"No",IF(E34&lt;=0,"No","Yes")))</f>
        <v>Yes</v>
      </c>
      <c r="G34" s="9">
        <v>0.35603107849999999</v>
      </c>
      <c r="H34" s="9" t="str">
        <f>IF($B34="N/A","N/A",IF(G34&gt;5,"No",IF(G34&lt;=0,"No","Yes")))</f>
        <v>Yes</v>
      </c>
      <c r="I34" s="10">
        <v>1.526</v>
      </c>
      <c r="J34" s="10">
        <v>0.18820000000000001</v>
      </c>
      <c r="K34" s="9" t="str">
        <f t="shared" si="2"/>
        <v>Yes</v>
      </c>
    </row>
    <row r="35" spans="1:11" ht="12" customHeight="1" x14ac:dyDescent="0.25">
      <c r="A35" s="147" t="s">
        <v>1646</v>
      </c>
      <c r="B35" s="148"/>
      <c r="C35" s="148"/>
      <c r="D35" s="148"/>
      <c r="E35" s="148"/>
      <c r="F35" s="148"/>
      <c r="G35" s="148"/>
      <c r="H35" s="148"/>
      <c r="I35" s="148"/>
      <c r="J35" s="148"/>
      <c r="K35" s="149"/>
    </row>
    <row r="36" spans="1:11" x14ac:dyDescent="0.25">
      <c r="A36" s="140" t="s">
        <v>1644</v>
      </c>
      <c r="B36" s="141"/>
      <c r="C36" s="141"/>
      <c r="D36" s="141"/>
      <c r="E36" s="141"/>
      <c r="F36" s="141"/>
      <c r="G36" s="141"/>
      <c r="H36" s="141"/>
      <c r="I36" s="141"/>
      <c r="J36" s="141"/>
      <c r="K36" s="142"/>
    </row>
    <row r="37" spans="1:11" x14ac:dyDescent="0.25">
      <c r="A37" s="143" t="s">
        <v>1742</v>
      </c>
      <c r="B37" s="143"/>
      <c r="C37" s="143"/>
      <c r="D37" s="143"/>
      <c r="E37" s="143"/>
      <c r="F37" s="143"/>
      <c r="G37" s="143"/>
      <c r="H37" s="143"/>
      <c r="I37" s="143"/>
      <c r="J37" s="143"/>
      <c r="K37" s="144"/>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31" t="s">
        <v>1709</v>
      </c>
      <c r="B1" s="132"/>
      <c r="C1" s="132"/>
      <c r="D1" s="132"/>
      <c r="E1" s="132"/>
      <c r="F1" s="132"/>
      <c r="G1" s="132"/>
      <c r="H1" s="132"/>
      <c r="I1" s="132"/>
      <c r="J1" s="132"/>
      <c r="K1" s="133"/>
    </row>
    <row r="2" spans="1:11" ht="13" x14ac:dyDescent="0.3">
      <c r="A2" s="137" t="s">
        <v>1594</v>
      </c>
      <c r="B2" s="138"/>
      <c r="C2" s="138"/>
      <c r="D2" s="138"/>
      <c r="E2" s="138"/>
      <c r="F2" s="138"/>
      <c r="G2" s="138"/>
      <c r="H2" s="138"/>
      <c r="I2" s="138"/>
      <c r="J2" s="138"/>
      <c r="K2" s="139"/>
    </row>
    <row r="3" spans="1:11" ht="13" x14ac:dyDescent="0.3">
      <c r="A3" s="137" t="s">
        <v>1745</v>
      </c>
      <c r="B3" s="145"/>
      <c r="C3" s="145"/>
      <c r="D3" s="145"/>
      <c r="E3" s="145"/>
      <c r="F3" s="145"/>
      <c r="G3" s="145"/>
      <c r="H3" s="145"/>
      <c r="I3" s="145"/>
      <c r="J3" s="145"/>
      <c r="K3" s="146"/>
    </row>
    <row r="4" spans="1:11" ht="13" x14ac:dyDescent="0.3">
      <c r="A4" s="134" t="s">
        <v>650</v>
      </c>
      <c r="B4" s="135"/>
      <c r="C4" s="135"/>
      <c r="D4" s="135"/>
      <c r="E4" s="135"/>
      <c r="F4" s="135"/>
      <c r="G4" s="135"/>
      <c r="H4" s="135"/>
      <c r="I4" s="135"/>
      <c r="J4" s="135"/>
      <c r="K4" s="136"/>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19104</v>
      </c>
      <c r="D6" s="9" t="str">
        <f>IF($B6="N/A","N/A",IF(C6&gt;15,"No",IF(C6&lt;-15,"No","Yes")))</f>
        <v>N/A</v>
      </c>
      <c r="E6" s="36">
        <v>17710</v>
      </c>
      <c r="F6" s="9" t="str">
        <f>IF($B6="N/A","N/A",IF(E6&gt;15,"No",IF(E6&lt;-15,"No","Yes")))</f>
        <v>N/A</v>
      </c>
      <c r="G6" s="36">
        <v>16868</v>
      </c>
      <c r="H6" s="9" t="str">
        <f>IF($B6="N/A","N/A",IF(G6&gt;15,"No",IF(G6&lt;-15,"No","Yes")))</f>
        <v>N/A</v>
      </c>
      <c r="I6" s="10">
        <v>-7.3</v>
      </c>
      <c r="J6" s="10">
        <v>-4.75</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1923.2320456</v>
      </c>
      <c r="D9" s="9" t="str">
        <f>IF($B9="N/A","N/A",IF(C9&gt;15,"No",IF(C9&lt;-15,"No","Yes")))</f>
        <v>N/A</v>
      </c>
      <c r="E9" s="37">
        <v>1989.9377188000001</v>
      </c>
      <c r="F9" s="9" t="str">
        <f>IF($B9="N/A","N/A",IF(E9&gt;15,"No",IF(E9&lt;-15,"No","Yes")))</f>
        <v>N/A</v>
      </c>
      <c r="G9" s="37">
        <v>2038.0546004</v>
      </c>
      <c r="H9" s="9" t="str">
        <f>IF($B9="N/A","N/A",IF(G9&gt;15,"No",IF(G9&lt;-15,"No","Yes")))</f>
        <v>N/A</v>
      </c>
      <c r="I9" s="10">
        <v>3.468</v>
      </c>
      <c r="J9" s="10">
        <v>2.4180000000000001</v>
      </c>
      <c r="K9" s="9" t="str">
        <f t="shared" si="0"/>
        <v>Yes</v>
      </c>
    </row>
    <row r="10" spans="1:11" x14ac:dyDescent="0.25">
      <c r="A10" s="75" t="s">
        <v>655</v>
      </c>
      <c r="B10" s="35" t="s">
        <v>237</v>
      </c>
      <c r="C10" s="8">
        <v>99.356155779000005</v>
      </c>
      <c r="D10" s="9" t="str">
        <f>IF($B10="N/A","N/A",IF(C10&gt;99,"No",IF(C10&lt;75,"No","Yes")))</f>
        <v>No</v>
      </c>
      <c r="E10" s="8">
        <v>99.102202145999996</v>
      </c>
      <c r="F10" s="9" t="str">
        <f>IF($B10="N/A","N/A",IF(E10&gt;99,"No",IF(E10&lt;75,"No","Yes")))</f>
        <v>No</v>
      </c>
      <c r="G10" s="8">
        <v>99.021816457</v>
      </c>
      <c r="H10" s="9" t="str">
        <f>IF($B10="N/A","N/A",IF(G10&gt;99,"No",IF(G10&lt;75,"No","Yes")))</f>
        <v>No</v>
      </c>
      <c r="I10" s="10">
        <v>-0.25600000000000001</v>
      </c>
      <c r="J10" s="10">
        <v>-8.1000000000000003E-2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0.63860971519999998</v>
      </c>
      <c r="D12" s="9" t="str">
        <f>IF($B12="N/A","N/A",IF(C12&gt;10,"No",IF(C12&lt;=0,"No","Yes")))</f>
        <v>Yes</v>
      </c>
      <c r="E12" s="9">
        <v>0.88085827220000001</v>
      </c>
      <c r="F12" s="9" t="str">
        <f>IF($B12="N/A","N/A",IF(E12&gt;10,"No",IF(E12&lt;=0,"No","Yes")))</f>
        <v>Yes</v>
      </c>
      <c r="G12" s="9">
        <v>0.97225515770000004</v>
      </c>
      <c r="H12" s="9" t="str">
        <f>IF($B12="N/A","N/A",IF(G12&gt;10,"No",IF(G12&lt;=0,"No","Yes")))</f>
        <v>Yes</v>
      </c>
      <c r="I12" s="10">
        <v>37.93</v>
      </c>
      <c r="J12" s="10">
        <v>10.38</v>
      </c>
      <c r="K12" s="9" t="str">
        <f t="shared" si="0"/>
        <v>Yes</v>
      </c>
    </row>
    <row r="13" spans="1:11" x14ac:dyDescent="0.25">
      <c r="A13" s="75" t="s">
        <v>658</v>
      </c>
      <c r="B13" s="51" t="s">
        <v>224</v>
      </c>
      <c r="C13" s="9">
        <v>5.2345059000000003E-3</v>
      </c>
      <c r="D13" s="9" t="str">
        <f>IF($B13="N/A","N/A",IF(C13&gt;5,"No",IF(C13&lt;=0,"No","Yes")))</f>
        <v>Yes</v>
      </c>
      <c r="E13" s="9">
        <v>1.6939582200000001E-2</v>
      </c>
      <c r="F13" s="9" t="str">
        <f>IF($B13="N/A","N/A",IF(E13&gt;5,"No",IF(E13&lt;=0,"No","Yes")))</f>
        <v>Yes</v>
      </c>
      <c r="G13" s="9">
        <v>5.9283851E-3</v>
      </c>
      <c r="H13" s="9" t="str">
        <f>IF($B13="N/A","N/A",IF(G13&gt;5,"No",IF(G13&lt;=0,"No","Yes")))</f>
        <v>Yes</v>
      </c>
      <c r="I13" s="10">
        <v>223.6</v>
      </c>
      <c r="J13" s="10">
        <v>-65</v>
      </c>
      <c r="K13" s="9" t="str">
        <f t="shared" si="0"/>
        <v>No</v>
      </c>
    </row>
    <row r="14" spans="1:11" x14ac:dyDescent="0.25">
      <c r="A14" s="75" t="s">
        <v>159</v>
      </c>
      <c r="B14" s="35" t="s">
        <v>214</v>
      </c>
      <c r="C14" s="9">
        <v>100</v>
      </c>
      <c r="D14" s="9" t="str">
        <f>IF($B14="N/A","N/A",IF(C14&gt;100,"No",IF(C14&lt;95,"No","Yes")))</f>
        <v>Yes</v>
      </c>
      <c r="E14" s="9">
        <v>99.977413889999994</v>
      </c>
      <c r="F14" s="9" t="str">
        <f>IF($B14="N/A","N/A",IF(E14&gt;100,"No",IF(E14&lt;95,"No","Yes")))</f>
        <v>Yes</v>
      </c>
      <c r="G14" s="9">
        <v>100</v>
      </c>
      <c r="H14" s="9" t="str">
        <f>IF($B14="N/A","N/A",IF(G14&gt;100,"No",IF(G14&lt;95,"No","Yes")))</f>
        <v>Yes</v>
      </c>
      <c r="I14" s="10">
        <v>-2.3E-2</v>
      </c>
      <c r="J14" s="10">
        <v>2.2599999999999999E-2</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6.0824958124000004</v>
      </c>
      <c r="D16" s="9" t="str">
        <f>IF($B16="N/A","N/A",IF(C16&gt;30,"No",IF(C16&lt;5,"No","Yes")))</f>
        <v>Yes</v>
      </c>
      <c r="E16" s="9">
        <v>5.4093732355000004</v>
      </c>
      <c r="F16" s="9" t="str">
        <f>IF($B16="N/A","N/A",IF(E16&gt;30,"No",IF(E16&lt;5,"No","Yes")))</f>
        <v>Yes</v>
      </c>
      <c r="G16" s="9">
        <v>4.8790609437999999</v>
      </c>
      <c r="H16" s="9" t="str">
        <f>IF($B16="N/A","N/A",IF(G16&gt;30,"No",IF(G16&lt;5,"No","Yes")))</f>
        <v>No</v>
      </c>
      <c r="I16" s="10">
        <v>-11.1</v>
      </c>
      <c r="J16" s="10">
        <v>-9.8000000000000007</v>
      </c>
      <c r="K16" s="9" t="str">
        <f t="shared" si="0"/>
        <v>Yes</v>
      </c>
    </row>
    <row r="17" spans="1:11" x14ac:dyDescent="0.25">
      <c r="A17" s="75" t="s">
        <v>852</v>
      </c>
      <c r="B17" s="35" t="s">
        <v>227</v>
      </c>
      <c r="C17" s="9">
        <v>50.188442211000002</v>
      </c>
      <c r="D17" s="9" t="str">
        <f>IF($B17="N/A","N/A",IF(C17&gt;75,"No",IF(C17&lt;15,"No","Yes")))</f>
        <v>Yes</v>
      </c>
      <c r="E17" s="9">
        <v>45.465838509000001</v>
      </c>
      <c r="F17" s="9" t="str">
        <f>IF($B17="N/A","N/A",IF(E17&gt;75,"No",IF(E17&lt;15,"No","Yes")))</f>
        <v>Yes</v>
      </c>
      <c r="G17" s="9">
        <v>41.984823333999998</v>
      </c>
      <c r="H17" s="9" t="str">
        <f>IF($B17="N/A","N/A",IF(G17&gt;75,"No",IF(G17&lt;15,"No","Yes")))</f>
        <v>Yes</v>
      </c>
      <c r="I17" s="10">
        <v>-9.41</v>
      </c>
      <c r="J17" s="10">
        <v>-7.66</v>
      </c>
      <c r="K17" s="9" t="str">
        <f t="shared" si="0"/>
        <v>Yes</v>
      </c>
    </row>
    <row r="18" spans="1:11" x14ac:dyDescent="0.25">
      <c r="A18" s="75" t="s">
        <v>853</v>
      </c>
      <c r="B18" s="35" t="s">
        <v>228</v>
      </c>
      <c r="C18" s="9">
        <v>43.729061977000001</v>
      </c>
      <c r="D18" s="9" t="str">
        <f>IF($B18="N/A","N/A",IF(C18&gt;70,"No",IF(C18&lt;25,"No","Yes")))</f>
        <v>Yes</v>
      </c>
      <c r="E18" s="9">
        <v>49.124788254999999</v>
      </c>
      <c r="F18" s="9" t="str">
        <f>IF($B18="N/A","N/A",IF(E18&gt;70,"No",IF(E18&lt;25,"No","Yes")))</f>
        <v>Yes</v>
      </c>
      <c r="G18" s="9">
        <v>53.136115722</v>
      </c>
      <c r="H18" s="9" t="str">
        <f>IF($B18="N/A","N/A",IF(G18&gt;70,"No",IF(G18&lt;25,"No","Yes")))</f>
        <v>Yes</v>
      </c>
      <c r="I18" s="10">
        <v>12.34</v>
      </c>
      <c r="J18" s="10">
        <v>8.1660000000000004</v>
      </c>
      <c r="K18" s="9" t="str">
        <f t="shared" si="0"/>
        <v>Yes</v>
      </c>
    </row>
    <row r="19" spans="1:11" x14ac:dyDescent="0.25">
      <c r="A19" s="75" t="s">
        <v>160</v>
      </c>
      <c r="B19" s="35" t="s">
        <v>214</v>
      </c>
      <c r="C19" s="9">
        <v>99.911013400000002</v>
      </c>
      <c r="D19" s="9" t="str">
        <f>IF($B19="N/A","N/A",IF(C19&gt;100,"No",IF(C19&lt;95,"No","Yes")))</f>
        <v>Yes</v>
      </c>
      <c r="E19" s="9">
        <v>99.892715980000006</v>
      </c>
      <c r="F19" s="9" t="str">
        <f>IF($B19="N/A","N/A",IF(E19&gt;100,"No",IF(E19&lt;95,"No","Yes")))</f>
        <v>Yes</v>
      </c>
      <c r="G19" s="9">
        <v>99.869575527999999</v>
      </c>
      <c r="H19" s="9" t="str">
        <f>IF($B19="N/A","N/A",IF(G19&gt;100,"No",IF(G19&lt;95,"No","Yes")))</f>
        <v>Yes</v>
      </c>
      <c r="I19" s="10">
        <v>-1.7999999999999999E-2</v>
      </c>
      <c r="J19" s="10">
        <v>-2.3E-2</v>
      </c>
      <c r="K19" s="9" t="str">
        <f t="shared" si="0"/>
        <v>Yes</v>
      </c>
    </row>
    <row r="20" spans="1:11" x14ac:dyDescent="0.25">
      <c r="A20" s="29" t="s">
        <v>374</v>
      </c>
      <c r="B20" s="35" t="s">
        <v>241</v>
      </c>
      <c r="C20" s="9">
        <v>5.5538107202999996</v>
      </c>
      <c r="D20" s="9" t="str">
        <f>IF($B20="N/A","N/A",IF(C20&gt;5,"No",IF(C20&lt;1,"No","Yes")))</f>
        <v>No</v>
      </c>
      <c r="E20" s="9">
        <v>5.4263128176000004</v>
      </c>
      <c r="F20" s="9" t="str">
        <f>IF($B20="N/A","N/A",IF(E20&gt;5,"No",IF(E20&lt;1,"No","Yes")))</f>
        <v>No</v>
      </c>
      <c r="G20" s="9">
        <v>5.76831871</v>
      </c>
      <c r="H20" s="9" t="str">
        <f>IF($B20="N/A","N/A",IF(G20&gt;5,"No",IF(G20&lt;1,"No","Yes")))</f>
        <v>No</v>
      </c>
      <c r="I20" s="10">
        <v>-2.2999999999999998</v>
      </c>
      <c r="J20" s="10">
        <v>6.3029999999999999</v>
      </c>
      <c r="K20" s="9" t="str">
        <f t="shared" si="0"/>
        <v>Yes</v>
      </c>
    </row>
    <row r="21" spans="1:11" x14ac:dyDescent="0.25">
      <c r="A21" s="29" t="s">
        <v>376</v>
      </c>
      <c r="B21" s="35" t="s">
        <v>242</v>
      </c>
      <c r="C21" s="9">
        <v>76.287688442000004</v>
      </c>
      <c r="D21" s="9" t="str">
        <f>IF($B21="N/A","N/A",IF(C21&gt;98,"No",IF(C21&lt;8,"No","Yes")))</f>
        <v>Yes</v>
      </c>
      <c r="E21" s="9">
        <v>76.905702993000006</v>
      </c>
      <c r="F21" s="9" t="str">
        <f>IF($B21="N/A","N/A",IF(E21&gt;98,"No",IF(E21&lt;8,"No","Yes")))</f>
        <v>Yes</v>
      </c>
      <c r="G21" s="9">
        <v>76.713303296000007</v>
      </c>
      <c r="H21" s="9" t="str">
        <f>IF($B21="N/A","N/A",IF(G21&gt;98,"No",IF(G21&lt;8,"No","Yes")))</f>
        <v>Yes</v>
      </c>
      <c r="I21" s="10">
        <v>0.81010000000000004</v>
      </c>
      <c r="J21" s="10">
        <v>-0.25</v>
      </c>
      <c r="K21" s="9" t="str">
        <f t="shared" si="0"/>
        <v>Yes</v>
      </c>
    </row>
    <row r="22" spans="1:11" x14ac:dyDescent="0.25">
      <c r="A22" s="29" t="s">
        <v>377</v>
      </c>
      <c r="B22" s="51" t="s">
        <v>224</v>
      </c>
      <c r="C22" s="9">
        <v>1.2353433836000001</v>
      </c>
      <c r="D22" s="9" t="str">
        <f>IF($B22="N/A","N/A",IF(C22&gt;5,"No",IF(C22&lt;=0,"No","Yes")))</f>
        <v>Yes</v>
      </c>
      <c r="E22" s="9">
        <v>1.2252964426999999</v>
      </c>
      <c r="F22" s="9" t="str">
        <f>IF($B22="N/A","N/A",IF(E22&gt;5,"No",IF(E22&lt;=0,"No","Yes")))</f>
        <v>Yes</v>
      </c>
      <c r="G22" s="9">
        <v>1.2746027982000001</v>
      </c>
      <c r="H22" s="9" t="str">
        <f>IF($B22="N/A","N/A",IF(G22&gt;5,"No",IF(G22&lt;=0,"No","Yes")))</f>
        <v>Yes</v>
      </c>
      <c r="I22" s="10">
        <v>-0.81299999999999994</v>
      </c>
      <c r="J22" s="10">
        <v>4.024</v>
      </c>
      <c r="K22" s="9" t="str">
        <f t="shared" si="0"/>
        <v>Yes</v>
      </c>
    </row>
    <row r="23" spans="1:11" ht="12" customHeight="1" x14ac:dyDescent="0.25">
      <c r="A23" s="147" t="s">
        <v>1646</v>
      </c>
      <c r="B23" s="148"/>
      <c r="C23" s="148"/>
      <c r="D23" s="148"/>
      <c r="E23" s="148"/>
      <c r="F23" s="148"/>
      <c r="G23" s="148"/>
      <c r="H23" s="148"/>
      <c r="I23" s="148"/>
      <c r="J23" s="148"/>
      <c r="K23" s="149"/>
    </row>
    <row r="24" spans="1:11" x14ac:dyDescent="0.25">
      <c r="A24" s="140" t="s">
        <v>1644</v>
      </c>
      <c r="B24" s="141"/>
      <c r="C24" s="141"/>
      <c r="D24" s="141"/>
      <c r="E24" s="141"/>
      <c r="F24" s="141"/>
      <c r="G24" s="141"/>
      <c r="H24" s="141"/>
      <c r="I24" s="141"/>
      <c r="J24" s="141"/>
      <c r="K24" s="142"/>
    </row>
    <row r="25" spans="1:11" x14ac:dyDescent="0.25">
      <c r="A25" s="143" t="s">
        <v>1742</v>
      </c>
      <c r="B25" s="143"/>
      <c r="C25" s="143"/>
      <c r="D25" s="143"/>
      <c r="E25" s="143"/>
      <c r="F25" s="143"/>
      <c r="G25" s="143"/>
      <c r="H25" s="143"/>
      <c r="I25" s="143"/>
      <c r="J25" s="143"/>
      <c r="K25" s="144"/>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2025-03-21T15:13:44Z</dcterms:modified>
  <dc:language>English</dc:language>
</cp:coreProperties>
</file>