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
    </mc:Choice>
  </mc:AlternateContent>
  <xr:revisionPtr revIDLastSave="0" documentId="8_{28D2FF59-059C-471C-9F72-1367EA1D69D8}"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<sst xmlns="http://schemas.openxmlformats.org/spreadsheetml/2006/main" count="8497" uniqueCount="1744">
  <si>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</si>
  <si>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</si>
  <si>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</si>
  <si>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</si>
  <si>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</si>
  <si>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</si>
  <si>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</si>
  <si>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</si>
  <si>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</si>
  <si>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</si>
  <si>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</si>
  <si>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</si>
  <si>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</si>
  <si>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</si>
  <si>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</si>
  <si>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</si>
  <si>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</si>
  <si>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</si>
  <si>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</si>
  <si>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</si>
  <si>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</si>
  <si>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</si>
  <si>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</si>
  <si>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</si>
  <si>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</si>
  <si>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</si>
  <si>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</si>
  <si>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</si>
  <si>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</si>
  <si>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</si>
  <si>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</si>
  <si>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</si>
  <si>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</si>
  <si>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</si>
  <si>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</si>
  <si>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</si>
  <si>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</si>
  <si>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</si>
  <si>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</si>
  <si>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</si>
  <si>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</si>
  <si>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</si>
  <si>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</si>
  <si>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</si>
  <si>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</si>
  <si>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</si>
  <si>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</si>
  <si>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</si>
  <si>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</si>
  <si>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</si>
  <si>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</si>
  <si>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</si>
  <si>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</si>
  <si>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</si>
  <si>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</si>
  <si>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</si>
  <si>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</si>
  <si>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</si>
  <si>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</si>
  <si>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</si>
  <si>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</si>
  <si>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</si>
  <si>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</si>
  <si>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</si>
  <si>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</si>
  <si>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</si>
  <si>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</si>
  <si>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</si>
  <si>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</si>
  <si>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</si>
  <si>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</si>
  <si>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</si>
  <si>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</si>
  <si>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</si>
  <si>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</si>
  <si>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</si>
  <si>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</si>
  <si>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</si>
  <si>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</si>
  <si>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</si>
  <si>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</si>
  <si>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</si>
  <si>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</si>
  <si>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</si>
  <si>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</si>
  <si>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</si>
  <si>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</si>
  <si>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</si>
  <si>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</si>
  <si>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</si>
  <si>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</si>
  <si>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</si>
  <si>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</si>
  <si>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</si>
  <si>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</si>
  <si>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</si>
  <si>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</si>
  <si>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</si>
  <si>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</si>
  <si>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</si>
  <si>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</si>
  <si>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</si>
  <si>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</si>
  <si>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</si>
  <si>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</si>
  <si>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</si>
  <si>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</si>
  <si>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</si>
  <si>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</si>
  <si>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</si>
  <si>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</si>
  <si>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</si>
  <si>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</si>
  <si>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</si>
  <si>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</si>
  <si>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</si>
  <si>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</si>
  <si>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</si>
  <si>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</si>
  <si>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</si>
  <si>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</si>
  <si>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</si>
  <si>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</si>
  <si>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</si>
  <si>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</si>
  <si>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</si>
  <si>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</si>
  <si>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</si>
  <si>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</si>
  <si>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</si>
  <si>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</si>
  <si>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</si>
  <si>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</si>
  <si>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</si>
  <si>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</si>
  <si>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</si>
  <si>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</si>
  <si>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</si>
  <si>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</si>
  <si>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</si>
  <si>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</si>
  <si>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</si>
  <si>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</si>
  <si>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</si>
  <si>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</si>
  <si>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</si>
  <si>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</si>
  <si>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</si>
  <si>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</si>
  <si>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</si>
  <si>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</si>
  <si>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</si>
  <si>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</si>
  <si>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</si>
  <si>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</si>
  <si>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</si>
  <si>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</si>
  <si>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</si>
  <si>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</si>
  <si>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</si>
  <si>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</si>
  <si>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</si>
  <si>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</si>
  <si>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</si>
  <si>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</si>
  <si>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</si>
  <si>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</si>
  <si>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</si>
  <si>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</si>
  <si>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</si>
  <si>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</si>
  <si>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</si>
  <si>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</si>
  <si>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</si>
  <si>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</si>
  <si>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</si>
  <si>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</si>
  <si>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</si>
  <si>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</si>
  <si>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</si>
  <si>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</si>
  <si>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</si>
  <si>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</si>
  <si>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</si>
  <si>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</si>
  <si>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</si>
  <si>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</si>
  <si>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</si>
  <si>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</si>
  <si>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</si>
  <si>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</si>
  <si>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</si>
  <si>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</si>
  <si>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</si>
  <si>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</si>
  <si>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</si>
  <si>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</si>
  <si>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</si>
  <si>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</si>
  <si>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</si>
  <si>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</si>
  <si>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</si>
  <si>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</si>
  <si>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</si>
  <si>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</si>
  <si>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</si>
  <si>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</si>
  <si>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</si>
  <si>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</si>
  <si>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</si>
  <si>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</si>
  <si>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</si>
  <si>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</si>
  <si>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</si>
  <si>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</si>
  <si>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</si>
  <si>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</si>
  <si>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</si>
  <si>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</si>
  <si>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</si>
  <si>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</si>
  <si>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</si>
  <si>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</si>
  <si>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</si>
  <si>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</si>
  <si>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</si>
  <si>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</si>
  <si>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</si>
  <si>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</si>
  <si>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</si>
  <si>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</si>
  <si>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</si>
  <si>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</si>
  <si>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</si>
  <si>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</si>
  <si>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</si>
  <si>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</si>
  <si>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</si>
  <si>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</si>
  <si>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</si>
  <si>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</si>
  <si>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</si>
  <si>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</si>
  <si>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</si>
  <si>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</si>
  <si>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</si>
  <si>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</si>
  <si>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</si>
  <si>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</si>
  <si>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</si>
  <si>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</si>
  <si>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</si>
  <si>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</si>
  <si>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</si>
  <si>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</si>
  <si>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</si>
  <si>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</si>
  <si>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</si>
  <si>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</si>
  <si>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</si>
  <si>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</si>
  <si>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</si>
  <si>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</si>
  <si>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</si>
  <si>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</si>
  <si>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</si>
  <si>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</si>
  <si>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</si>
  <si>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</si>
  <si>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</si>
  <si>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</si>
  <si>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</si>
  <si>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</si>
  <si>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</si>
  <si>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</si>
  <si>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</si>
  <si>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</si>
  <si>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</si>
  <si>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</si>
  <si>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</si>
  <si>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</si>
  <si>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</si>
  <si>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</si>
  <si>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</si>
  <si>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</si>
  <si>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</si>
  <si>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</si>
  <si>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</si>
  <si>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</si>
  <si>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</si>
  <si>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</si>
  <si>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</si>
  <si>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</si>
  <si>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</si>
  <si>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</si>
  <si>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</si>
  <si>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</si>
  <si>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</si>
  <si>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</si>
  <si>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</si>
  <si>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</si>
  <si>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</si>
  <si>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</si>
  <si>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</si>
  <si>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</si>
  <si>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</si>
  <si>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</si>
  <si>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</si>
  <si>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</si>
  <si>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</si>
  <si>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</si>
  <si>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</si>
  <si>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</si>
  <si>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</si>
  <si>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</si>
  <si>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</si>
  <si>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</si>
  <si>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</si>
  <si>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</si>
  <si>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</si>
  <si>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</si>
  <si>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</si>
  <si>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</si>
  <si>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</si>
  <si>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</si>
  <si>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</si>
  <si>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</si>
  <si>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</si>
  <si>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</si>
  <si>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</si>
  <si>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</si>
  <si>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</si>
  <si>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</si>
  <si>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</si>
  <si>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</si>
  <si>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</si>
  <si>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</si>
  <si>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</si>
  <si>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</si>
  <si>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</si>
  <si>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</si>
  <si>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</si>
  <si>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</si>
  <si>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</si>
  <si>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</si>
  <si>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</si>
  <si>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</si>
  <si>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</si>
  <si>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</si>
  <si>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</si>
  <si>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</si>
  <si>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</si>
  <si>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</si>
  <si>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</si>
  <si>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</si>
  <si>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</si>
  <si>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</si>
  <si>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</si>
  <si>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</si>
  <si>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</si>
  <si>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</si>
  <si>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</si>
  <si>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</si>
  <si>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</si>
  <si>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</si>
  <si>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</si>
  <si>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</si>
  <si>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</si>
  <si>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</si>
  <si>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</si>
  <si>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</si>
  <si>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</si>
  <si>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</si>
  <si>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</si>
  <si>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</si>
  <si>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</si>
  <si>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</si>
  <si>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</si>
  <si>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</si>
  <si>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</si>
  <si>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</si>
  <si>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</si>
  <si>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</si>
  <si>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</si>
  <si>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</si>
  <si>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</si>
  <si>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</si>
  <si>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</si>
  <si>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</si>
  <si>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</si>
  <si>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</si>
  <si>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</si>
  <si>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</si>
  <si>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</si>
  <si>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</si>
  <si>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</si>
  <si>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</si>
  <si>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</si>
  <si>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</si>
  <si>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</si>
  <si>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</si>
  <si>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</si>
  <si>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</si>
  <si>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</si>
  <si>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</si>
  <si>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</si>
  <si>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</si>
  <si>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</si>
  <si>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</si>
  <si>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</si>
  <si>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</si>
  <si>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</si>
  <si>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</si>
  <si>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</si>
  <si>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</si>
  <si>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</si>
  <si>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</si>
  <si>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</si>
  <si>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</si>
  <si>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</si>
  <si>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</si>
  <si>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</si>
  <si>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</si>
  <si>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</si>
  <si>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</si>
  <si>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</si>
  <si>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</si>
  <si>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</si>
  <si>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</si>
  <si>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</si>
  <si>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</si>
  <si>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</si>
  <si>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</si>
  <si>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</si>
  <si>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</si>
  <si>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</si>
  <si>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</si>
  <si>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</si>
  <si>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</si>
  <si>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</si>
  <si>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</si>
  <si>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</si>
  <si>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</si>
  <si>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</si>
  <si>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</si>
  <si>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</si>
  <si>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</si>
  <si>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</si>
  <si>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</si>
  <si>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</si>
  <si>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</si>
  <si>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</si>
  <si>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</si>
  <si>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</si>
  <si>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</si>
  <si>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</si>
  <si>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</si>
  <si>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</si>
  <si>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</si>
  <si>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</si>
  <si>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</si>
  <si>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</si>
  <si>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</si>
  <si>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</si>
  <si>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</si>
  <si>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</si>
  <si>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</si>
  <si>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</si>
  <si>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</si>
  <si>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</si>
  <si>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</si>
  <si>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</si>
  <si>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</si>
  <si>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</si>
  <si>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</si>
  <si>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</si>
  <si>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</si>
  <si>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</si>
  <si>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</si>
  <si>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</si>
  <si>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</si>
  <si>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</si>
  <si>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</si>
  <si>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</si>
  <si>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</si>
  <si>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</si>
  <si>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</si>
  <si>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</si>
  <si>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</si>
  <si>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</si>
  <si>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</si>
  <si>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</si>
  <si>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</si>
  <si>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</si>
  <si>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</si>
  <si>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</si>
  <si>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</si>
  <si>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</si>
  <si>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</si>
  <si>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</si>
  <si>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</si>
  <si>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</si>
  <si>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</si>
  <si>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</si>
  <si>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</si>
  <si>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</si>
  <si>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</si>
  <si>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</si>
  <si>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</si>
  <si>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</si>
  <si>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</si>
  <si>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</si>
  <si>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</si>
  <si>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</si>
  <si>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</si>
  <si>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</si>
  <si>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</si>
  <si>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</si>
  <si>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</si>
  <si>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</si>
  <si>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</si>
  <si>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</si>
  <si>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</si>
  <si>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</si>
  <si>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</si>
  <si>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</si>
  <si>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</si>
  <si>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</si>
  <si>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</si>
  <si>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</si>
  <si>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</si>
  <si>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</si>
  <si>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</si>
  <si>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</si>
  <si>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</si>
  <si>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</si>
  <si>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</si>
  <si>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</si>
  <si>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</si>
  <si>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</si>
  <si>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</si>
  <si>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</si>
  <si>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</si>
  <si>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</si>
  <si>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</si>
  <si>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</si>
  <si>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</si>
  <si>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</si>
  <si>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</si>
  <si>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</si>
  <si>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</si>
  <si>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</si>
  <si>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</si>
  <si>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</si>
  <si>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</si>
  <si>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</si>
  <si>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</si>
  <si>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</si>
  <si>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</si>
  <si>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</si>
  <si>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</si>
  <si>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</si>
  <si>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</si>
  <si>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</si>
  <si>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</si>
  <si>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</si>
  <si>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</si>
  <si>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</si>
  <si>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</si>
  <si>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</si>
  <si>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</si>
  <si>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</si>
  <si>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</si>
  <si>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</si>
  <si>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</si>
  <si>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</si>
  <si>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</si>
  <si>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</si>
  <si>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</si>
  <si>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</si>
  <si>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</si>
  <si>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</si>
  <si>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</si>
  <si>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</si>
  <si>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</si>
  <si>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</si>
  <si>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</si>
  <si>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</si>
  <si>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</si>
  <si>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</si>
  <si>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</si>
  <si>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</si>
  <si>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</si>
  <si>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</si>
  <si>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</si>
  <si>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</si>
  <si>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</si>
  <si>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</si>
  <si>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</si>
  <si>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</si>
  <si>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</si>
  <si>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</si>
  <si>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</si>
  <si>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</si>
  <si>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</si>
  <si>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</si>
  <si>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</si>
  <si>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</si>
  <si>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</si>
  <si>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</si>
  <si>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</si>
  <si>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</si>
  <si>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</si>
  <si>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</si>
  <si>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</si>
  <si>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</si>
  <si>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</si>
  <si>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</si>
  <si>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</si>
  <si>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</si>
  <si>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</si>
  <si>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</si>
  <si>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</si>
  <si>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</si>
  <si>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</si>
  <si>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</si>
  <si>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</si>
  <si>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</si>
  <si>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</si>
  <si>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</si>
  <si>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</si>
  <si>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</si>
  <si>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</si>
  <si>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</si>
  <si>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</si>
  <si>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</si>
  <si>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</si>
  <si>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</si>
  <si>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</si>
  <si>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</si>
  <si>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</si>
  <si>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</si>
  <si>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</si>
  <si>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</si>
  <si>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</si>
  <si>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</si>
  <si>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</si>
  <si>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</si>
  <si>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</si>
  <si>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</si>
  <si>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</si>
  <si>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</si>
  <si>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</si>
  <si>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</si>
  <si>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</si>
  <si>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</si>
  <si>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</si>
  <si>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</si>
  <si>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</si>
  <si>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</si>
  <si>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</si>
  <si>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</si>
  <si>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</si>
  <si>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</si>
  <si>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</si>
  <si>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</si>
  <si>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</si>
  <si>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</si>
  <si>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</si>
  <si>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</si>
  <si>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</si>
  <si>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</si>
  <si>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</si>
  <si>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</si>
  <si>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</si>
  <si>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</si>
  <si>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</si>
  <si>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</si>
  <si>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</si>
  <si>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</si>
  <si>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</si>
  <si>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</si>
  <si>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</si>
  <si>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</si>
  <si>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</si>
  <si>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</si>
  <si>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</si>
  <si>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</si>
  <si>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</si>
  <si>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</si>
  <si>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</si>
  <si>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</si>
  <si>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</si>
  <si>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</si>
  <si>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</si>
  <si>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</si>
  <si>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</si>
  <si>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</si>
  <si>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</si>
  <si>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</si>
  <si>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</si>
  <si>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</si>
  <si>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</si>
  <si>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</si>
  <si>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</si>
  <si>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</si>
  <si>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</si>
  <si>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</si>
  <si>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</si>
  <si>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</si>
  <si>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</si>
  <si>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</si>
  <si>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</si>
  <si>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</si>
  <si>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</si>
  <si>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</si>
  <si>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</si>
  <si>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</si>
  <si>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</si>
  <si>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</si>
  <si>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</si>
  <si>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</si>
  <si>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</si>
  <si>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</si>
  <si>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</si>
  <si>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</si>
  <si>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</si>
  <si>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</si>
  <si>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</si>
  <si>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</si>
  <si>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</si>
  <si>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</si>
  <si>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</si>
  <si>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</si>
  <si>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</si>
  <si>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</si>
  <si>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</si>
  <si>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</si>
  <si>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</si>
  <si>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</si>
  <si>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</si>
  <si>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</si>
  <si>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</si>
  <si>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</si>
  <si>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</si>
  <si>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</si>
  <si>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</si>
  <si>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</si>
  <si>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</si>
  <si>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</si>
  <si>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</si>
  <si>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</si>
  <si>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</si>
  <si>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</si>
  <si>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</si>
  <si>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</si>
  <si>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</si>
  <si>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</si>
  <si>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</si>
  <si>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</si>
  <si>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</si>
  <si>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</si>
  <si>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</si>
  <si>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</si>
  <si>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</si>
  <si>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</si>
  <si>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</si>
  <si>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</si>
  <si>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</si>
  <si>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</si>
  <si>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</si>
  <si>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</si>
  <si>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</si>
  <si>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</si>
  <si>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</si>
  <si>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</si>
  <si>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</si>
  <si>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</si>
  <si>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</si>
  <si>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</si>
  <si>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</si>
  <si>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</si>
  <si>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</si>
  <si>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</si>
  <si>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</si>
  <si>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</si>
  <si>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</si>
  <si>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</si>
  <si>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</si>
  <si>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</si>
  <si>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</si>
  <si>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</si>
  <si>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</si>
  <si>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</si>
  <si>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</si>
  <si>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</si>
  <si>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</si>
  <si>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</si>
  <si>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</si>
  <si>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</si>
  <si>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</si>
  <si>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</si>
  <si>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</si>
  <si>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</si>
  <si>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</si>
  <si>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</si>
  <si>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</si>
  <si>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</si>
  <si>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</si>
  <si>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</si>
  <si>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</si>
  <si>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</si>
  <si>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</si>
  <si>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</si>
  <si>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</si>
  <si>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</si>
  <si>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</si>
  <si>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</si>
  <si>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</si>
  <si>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</si>
  <si>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</si>
  <si>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</si>
  <si>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</si>
  <si>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</si>
  <si>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</si>
  <si>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</si>
  <si>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</si>
  <si>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</si>
  <si>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</si>
  <si>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</si>
  <si>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</si>
  <si>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</si>
  <si>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</si>
  <si>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</si>
  <si>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</si>
  <si>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</si>
  <si>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</si>
  <si>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</si>
  <si>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</si>
  <si>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</si>
  <si>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</si>
  <si>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</si>
  <si>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</si>
  <si>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</si>
  <si>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</si>
  <si>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</si>
  <si>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</si>
  <si>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</si>
  <si>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</si>
  <si>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</si>
  <si>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</si>
  <si>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</si>
  <si>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</si>
  <si>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</si>
  <si>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</si>
  <si>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</si>
  <si>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</si>
  <si>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</si>
  <si>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</si>
  <si>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</si>
  <si>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</si>
  <si>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</si>
  <si>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</si>
  <si>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</si>
  <si>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</si>
  <si>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</si>
  <si>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</si>
  <si>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</si>
  <si>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</si>
  <si>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</si>
  <si>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</si>
  <si>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</si>
  <si>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</si>
  <si>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</si>
  <si>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</si>
  <si>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</si>
  <si>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</si>
  <si>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</si>
  <si>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</si>
  <si>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</si>
  <si>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</si>
  <si>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</si>
  <si>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</si>
  <si>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</si>
  <si>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</si>
  <si>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</si>
  <si>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</si>
  <si>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</si>
  <si>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</si>
  <si>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</si>
  <si>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</si>
  <si>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</si>
  <si>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</si>
  <si>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</si>
  <si>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</si>
  <si>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</si>
  <si>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</si>
  <si>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</si>
  <si>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</si>
  <si>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</si>
  <si>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</si>
  <si>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</si>
  <si>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</si>
  <si>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</si>
  <si>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</si>
  <si>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</si>
  <si>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</si>
  <si>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</si>
  <si>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</si>
  <si>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</si>
  <si>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</si>
  <si>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</si>
  <si>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</si>
  <si>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</si>
  <si>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</si>
  <si>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</si>
  <si>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</si>
  <si>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</si>
  <si>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</si>
  <si>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</si>
  <si>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</si>
  <si>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</si>
  <si>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</si>
  <si>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</si>
  <si>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</si>
  <si>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</si>
  <si>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</si>
  <si>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</si>
  <si>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</si>
  <si>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</si>
  <si>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</si>
  <si>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</si>
  <si>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</si>
  <si>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</si>
  <si>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</si>
  <si>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</si>
  <si>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</si>
  <si>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</si>
  <si>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</si>
  <si>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</si>
  <si>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</si>
  <si>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</si>
  <si>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</si>
  <si>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</si>
  <si>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</si>
  <si>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</si>
  <si>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</si>
  <si>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</si>
  <si>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</si>
  <si>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</si>
  <si>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</si>
  <si>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</si>
  <si>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</si>
  <si>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</si>
  <si>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</si>
  <si>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</si>
  <si>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</si>
  <si>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</si>
  <si>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</si>
  <si>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</si>
  <si>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</si>
  <si>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</si>
  <si>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</si>
  <si>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</si>
  <si>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</si>
  <si>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</si>
  <si>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</si>
  <si>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</si>
  <si>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</si>
  <si>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</si>
  <si>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</si>
  <si>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</si>
  <si>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</si>
  <si>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</si>
  <si>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</si>
  <si>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</si>
  <si>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</si>
  <si>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</si>
  <si>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</si>
  <si>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</si>
  <si>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</si>
  <si>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</si>
  <si>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</si>
  <si>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</si>
  <si>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</si>
  <si>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</si>
  <si>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</si>
  <si>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</si>
  <si>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</si>
  <si>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</si>
  <si>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</si>
  <si>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</si>
  <si>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</si>
  <si>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</si>
  <si>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</si>
  <si>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</si>
  <si>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</si>
  <si>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</si>
  <si>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</si>
  <si>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</si>
  <si>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</si>
  <si>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</si>
  <si>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</si>
  <si>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</si>
  <si>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</si>
  <si>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</si>
  <si>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</si>
  <si>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</si>
  <si>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</si>
  <si>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</si>
  <si>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</si>
  <si>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</si>
  <si>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</si>
  <si>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</si>
  <si>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</si>
  <si>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</si>
  <si>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</si>
  <si>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</si>
  <si>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</si>
  <si>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</si>
  <si>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</si>
  <si>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</si>
  <si>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</si>
  <si>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</si>
  <si>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</si>
  <si>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</si>
  <si>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</si>
  <si>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</si>
  <si>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</si>
  <si>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</si>
  <si>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</si>
  <si>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</si>
  <si>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</si>
  <si>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</si>
  <si>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</si>
  <si>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</si>
  <si>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</si>
  <si>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</si>
  <si>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</si>
  <si>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</si>
  <si>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</si>
  <si>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</si>
  <si>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</si>
  <si>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</si>
  <si>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</si>
  <si>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</si>
  <si>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</si>
  <si>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</si>
  <si>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</si>
  <si>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</si>
  <si>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</si>
  <si>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</si>
  <si>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</si>
  <si>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</si>
  <si>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</si>
  <si>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</si>
  <si>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</si>
  <si>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</si>
  <si>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</si>
  <si>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</si>
  <si>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</si>
  <si>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</si>
  <si>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</si>
  <si>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</si>
  <si>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</si>
  <si>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</si>
  <si>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</si>
  <si>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</si>
  <si>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</si>
  <si>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</si>
  <si>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</si>
  <si>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</si>
  <si>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</si>
  <si>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</si>
  <si>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</si>
  <si>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</si>
  <si>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</si>
  <si>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</si>
  <si>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</si>
  <si>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</si>
  <si>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</si>
  <si>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</si>
  <si>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</si>
  <si>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</si>
  <si>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</si>
  <si>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</si>
  <si>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</si>
  <si>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</si>
  <si>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</si>
  <si>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</si>
  <si>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</si>
  <si>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</si>
  <si>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</si>
  <si>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</si>
  <si>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</si>
  <si>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</si>
  <si>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</si>
  <si>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</si>
  <si>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</si>
  <si>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</si>
  <si>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</si>
  <si>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</si>
  <si>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</si>
  <si>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</si>
  <si>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</si>
  <si>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</si>
  <si>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</si>
  <si>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</si>
  <si>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</si>
  <si>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</si>
  <si>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</si>
  <si>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</si>
  <si>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</si>
  <si>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</si>
  <si>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</si>
  <si>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</si>
  <si>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</si>
  <si>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</si>
  <si>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</si>
  <si>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</si>
  <si>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</si>
  <si>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</si>
  <si>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</si>
  <si>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</si>
  <si>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</si>
  <si>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</si>
  <si>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</si>
  <si>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</si>
  <si>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</si>
  <si>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</si>
  <si>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</si>
  <si>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</si>
  <si>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</si>
  <si>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</si>
  <si>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</si>
  <si>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</si>
  <si>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</si>
  <si>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</si>
  <si>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</si>
  <si>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</si>
  <si>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</si>
  <si>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</si>
  <si>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</si>
  <si>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</si>
  <si>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</si>
  <si>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</si>
  <si>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</si>
  <si>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</si>
  <si>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</si>
  <si>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</si>
  <si>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</si>
  <si>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</si>
  <si>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</si>
  <si>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</si>
  <si>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</si>
  <si>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</si>
  <si>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</si>
  <si>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</si>
  <si>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</si>
  <si>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</si>
  <si>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</si>
  <si>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</si>
  <si>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</si>
  <si>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</si>
  <si>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</si>
  <si>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</si>
  <si>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</si>
  <si>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</si>
  <si>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</si>
  <si>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</si>
  <si>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</si>
  <si>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</si>
  <si>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</si>
  <si>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</si>
  <si>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</si>
  <si>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</si>
  <si>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</si>
  <si>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</si>
  <si>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</si>
  <si>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</si>
  <si>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</si>
  <si>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</si>
  <si>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</si>
  <si>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</si>
  <si>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</si>
  <si>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</si>
  <si>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</si>
  <si>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</si>
  <si>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</si>
  <si>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</si>
  <si>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</si>
  <si>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</si>
  <si>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</si>
  <si>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</si>
  <si>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</si>
  <si>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</si>
  <si>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</si>
  <si>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</si>
  <si>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</si>
  <si>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</si>
  <si>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</si>
  <si>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</si>
  <si>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</si>
  <si>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</si>
  <si>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</si>
  <si>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</si>
  <si>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</si>
  <si>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</si>
  <si>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</si>
  <si>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</si>
  <si>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</si>
  <si>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</si>
  <si>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</si>
  <si>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</si>
  <si>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</si>
  <si>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</si>
  <si>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</si>
  <si>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</si>
  <si>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</si>
  <si>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</si>
  <si>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</si>
  <si>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</si>
  <si>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</si>
  <si>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</si>
  <si>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</si>
  <si>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</si>
  <si>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</si>
  <si>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</si>
  <si>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</si>
  <si>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</si>
  <si>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</si>
  <si>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</si>
  <si>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</si>
  <si>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</si>
  <si>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</si>
  <si>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</si>
  <si>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</si>
  <si>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</si>
  <si>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</si>
  <si>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</si>
  <si>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</si>
  <si>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</si>
  <si>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</si>
  <si>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</si>
  <si>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</si>
  <si>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</si>
  <si>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</si>
  <si>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</si>
  <si>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</si>
  <si>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</si>
  <si>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</si>
  <si>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</si>
  <si>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</si>
  <si>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</si>
  <si>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</si>
  <si>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</si>
  <si>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</si>
  <si>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</si>
  <si>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</si>
  <si>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</si>
  <si>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</si>
  <si>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</si>
  <si>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</si>
  <si>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</si>
  <si>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</si>
  <si>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</si>
  <si>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</si>
  <si>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</si>
  <si>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</si>
  <si>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</si>
  <si>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</si>
  <si>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</si>
  <si>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</si>
  <si>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</si>
  <si>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</si>
  <si>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</si>
  <si>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</si>
  <si>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</si>
  <si>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</si>
  <si>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</si>
  <si>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</si>
  <si>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</si>
  <si>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</si>
  <si>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</si>
  <si>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</si>
  <si>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</si>
  <si>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</si>
  <si>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</si>
  <si>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</si>
  <si>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</si>
  <si>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</si>
  <si>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</si>
  <si>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</si>
  <si>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</si>
  <si>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</si>
  <si>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</si>
  <si>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</si>
  <si>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</si>
  <si>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</si>
  <si>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</si>
  <si>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</si>
  <si>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</si>
  <si>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</si>
  <si>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</si>
  <si>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</si>
  <si>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</si>
  <si>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</si>
  <si>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</si>
  <si>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</si>
  <si>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</si>
  <si>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</si>
  <si>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</si>
  <si>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</si>
  <si>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</si>
  <si>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</si>
  <si>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</si>
  <si>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</si>
  <si>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</si>
  <si>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</si>
  <si>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</si>
  <si>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</si>
  <si>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</si>
  <si>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</si>
  <si>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</si>
  <si>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</si>
  <si>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</si>
  <si>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</si>
  <si>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</si>
  <si>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</si>
  <si>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</si>
  <si>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</si>
  <si>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</si>
  <si>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</si>
  <si>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</si>
  <si>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</si>
  <si>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</si>
  <si>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</si>
  <si>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</si>
  <si>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</si>
  <si>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</si>
  <si>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</si>
  <si>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</si>
  <si>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</si>
  <si>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</si>
  <si>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</si>
  <si>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</si>
  <si>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</si>
  <si>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</si>
  <si>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</si>
  <si>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</si>
  <si>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</si>
  <si>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</si>
  <si>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</si>
  <si>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</si>
  <si>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</si>
  <si>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</si>
  <si>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</si>
  <si>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</si>
  <si>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</si>
  <si>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</si>
  <si>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</si>
  <si>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</si>
  <si>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</si>
  <si>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</si>
  <si>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</si>
  <si>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</si>
  <si>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</si>
  <si>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</si>
  <si>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</si>
  <si>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</si>
  <si>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</si>
  <si>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</si>
  <si>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</si>
  <si>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</si>
  <si>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</si>
  <si>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</si>
  <si>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</si>
  <si>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</si>
  <si>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</si>
  <si>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</si>
  <si>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</si>
  <si>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</si>
  <si>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</si>
  <si>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</si>
  <si>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</si>
  <si>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</si>
  <si>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</si>
  <si>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</si>
  <si>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</si>
  <si>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</si>
  <si>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</si>
  <si>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</si>
  <si>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</si>
  <si>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</si>
  <si>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</si>
  <si>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</si>
  <si>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</si>
  <si>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</si>
  <si>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</si>
  <si>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</si>
  <si>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</si>
  <si>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</si>
  <si>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</si>
  <si>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</si>
  <si>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</si>
  <si>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</si>
  <si>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</si>
  <si>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</si>
  <si>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</si>
  <si>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</si>
  <si>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</si>
  <si>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</si>
  <si>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</si>
  <si>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</si>
  <si>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</si>
  <si>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</si>
  <si>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</si>
  <si>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</si>
  <si>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</si>
  <si>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</si>
  <si>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</si>
  <si>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</si>
  <si>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</si>
  <si>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</si>
  <si>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</si>
  <si>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</si>
  <si>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</si>
  <si>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</si>
  <si>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</si>
  <si>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</si>
  <si>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</si>
  <si>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</si>
  <si>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</si>
  <si>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</si>
  <si>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</si>
  <si>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</si>
  <si>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</si>
  <si>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</si>
  <si>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</si>
  <si>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</si>
  <si>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</si>
  <si>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</si>
  <si>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</si>
  <si>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</si>
  <si>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</si>
  <si>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</si>
  <si>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</si>
  <si>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</si>
  <si>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</si>
  <si>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</si>
  <si>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</si>
  <si>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</si>
  <si>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</si>
  <si>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</si>
  <si>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</si>
  <si>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</si>
  <si>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</si>
  <si>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</si>
  <si>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</si>
  <si>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</si>
  <si>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</si>
  <si>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</si>
  <si>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</si>
  <si>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</si>
  <si>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</si>
  <si>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</si>
  <si>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</si>
  <si>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</si>
  <si>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</si>
  <si>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</si>
  <si>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</si>
  <si>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</si>
  <si>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</si>
  <si>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</si>
  <si>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</si>
  <si>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</si>
  <si>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</si>
  <si>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</si>
  <si>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</si>
  <si>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</si>
  <si>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</si>
  <si>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</si>
  <si>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</si>
  <si>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</si>
  <si>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</si>
  <si>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</si>
  <si>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</si>
  <si>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</si>
  <si>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</si>
  <si>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</si>
  <si>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</si>
  <si>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</si>
  <si>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</si>
  <si>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</si>
  <si>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</si>
  <si>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</si>
  <si>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</si>
  <si>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</si>
  <si>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</si>
  <si>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</si>
  <si>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</si>
  <si>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</si>
  <si>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</si>
  <si>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</si>
  <si>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</si>
  <si>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</si>
  <si>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</si>
  <si>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</si>
  <si>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</si>
  <si>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</si>
  <si>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</si>
  <si>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</si>
  <si>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</si>
  <si>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</si>
  <si>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</si>
  <si>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</si>
  <si>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</si>
  <si>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</si>
  <si>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</si>
  <si>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</si>
  <si>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</si>
  <si>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</si>
  <si>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</si>
  <si>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</si>
  <si>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</si>
  <si>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</si>
  <si>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</si>
  <si>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</si>
  <si>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</si>
  <si>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</si>
  <si>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</si>
  <si>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</si>
  <si>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</si>
  <si>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</si>
  <si>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</si>
  <si>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</si>
  <si>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</si>
  <si>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</si>
  <si>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</si>
  <si>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</si>
  <si>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</si>
  <si>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</si>
  <si>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</si>
  <si>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</si>
  <si>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</si>
  <si>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</si>
  <si>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</si>
  <si>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</si>
  <si>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</si>
  <si>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</si>
  <si>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</si>
  <si>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</si>
  <si>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</si>
  <si>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</si>
  <si>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</si>
  <si>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</si>
  <si>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</si>
  <si>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</si>
  <si>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</si>
  <si>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</si>
  <si>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</si>
  <si>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</si>
  <si>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</si>
  <si>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</si>
  <si>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</si>
  <si>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</si>
  <si>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</si>
  <si>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</si>
  <si>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</si>
  <si>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</si>
  <si>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</si>
  <si>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</si>
  <si>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</si>
  <si>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</si>
  <si>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</si>
  <si>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</si>
  <si>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</si>
  <si>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</si>
  <si>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</si>
  <si>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</si>
  <si>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</si>
  <si>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</si>
  <si>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</si>
  <si>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</si>
  <si>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</si>
  <si>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</si>
  <si>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</si>
  <si>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</si>
  <si>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</si>
  <si>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</si>
  <si>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</si>
  <si>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</si>
  <si>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</si>
  <si>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</si>
  <si>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</si>
  <si>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</si>
  <si>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</si>
  <si>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</si>
  <si>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</si>
  <si>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</si>
  <si>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</si>
  <si>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</si>
  <si>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</si>
  <si>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</si>
  <si>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</si>
  <si>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</si>
  <si>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</si>
  <si>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</si>
  <si>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</si>
  <si>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</si>
  <si>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</si>
  <si>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</si>
  <si>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</si>
  <si>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</si>
  <si>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</si>
  <si>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</si>
  <si>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</si>
  <si>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</si>
  <si>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</si>
  <si>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</si>
  <si>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</si>
  <si>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</si>
  <si>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</si>
  <si>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</si>
  <si>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</si>
  <si>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</si>
  <si>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</si>
  <si>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</si>
  <si>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</si>
  <si>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</si>
  <si>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</si>
  <si>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</si>
  <si>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</si>
  <si>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</si>
  <si>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</si>
  <si>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</si>
  <si>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</si>
  <si>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</si>
  <si>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</si>
  <si>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</si>
  <si>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</si>
  <si>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</si>
  <si>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</si>
  <si>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</si>
  <si>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</si>
  <si>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</si>
  <si>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</si>
  <si>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</si>
  <si>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</si>
  <si>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</si>
  <si>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</si>
  <si>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</si>
  <si>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</si>
  <si>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</si>
  <si>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</si>
  <si>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</si>
  <si>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</si>
  <si>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</si>
  <si>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</si>
  <si>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</si>
  <si>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</si>
  <si>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</si>
  <si>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</si>
  <si>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</si>
  <si>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</si>
  <si>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</si>
  <si>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</si>
  <si>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</si>
  <si>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</si>
  <si>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</si>
  <si>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</si>
  <si>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</si>
  <si>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</si>
  <si>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</si>
  <si>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</si>
  <si>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</si>
  <si>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</si>
  <si>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</si>
  <si>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</si>
  <si>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</si>
  <si>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</si>
  <si>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</si>
  <si>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</si>
  <si>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</si>
  <si>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</si>
  <si>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</si>
  <si>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</si>
  <si>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</si>
  <si>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</si>
  <si>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</si>
  <si>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</si>
  <si>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</si>
  <si>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</si>
  <si>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</si>
  <si>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</si>
  <si>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</si>
  <si>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</si>
  <si>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</si>
  <si>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</si>
  <si>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</si>
  <si>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</si>
  <si>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</si>
  <si>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</si>
  <si>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</si>
  <si>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</si>
  <si>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</si>
  <si>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</si>
  <si>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</si>
  <si>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</si>
  <si>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</si>
  <si>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</si>
  <si>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</si>
  <si>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</si>
  <si>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</si>
  <si>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</si>
  <si>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</si>
  <si>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</si>
  <si>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</si>
  <si>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</si>
  <si>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</si>
  <si>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</si>
  <si>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</si>
  <si>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</si>
  <si>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</si>
  <si>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</si>
  <si>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</si>
  <si>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</si>
  <si>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</si>
  <si>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</si>
  <si>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</si>
  <si>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</si>
  <si>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</si>
  <si>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</si>
  <si>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</si>
  <si>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</si>
  <si>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</si>
  <si>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</si>
  <si>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</si>
  <si>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</si>
  <si>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</si>
  <si>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</si>
  <si>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Alaska</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</si>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</sst>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0</v>
      </c>
      <c r="F6" s="9" t="str">
        <f>IF($B6="N/A","N/A",IF(E6&lt;0,"No","Yes"))</f>
        <v>N/A</v>
      </c>
      <c r="G6" s="34">
        <v>0</v>
      </c>
      <c r="H6" s="9" t="str">
        <f>IF($B6="N/A","N/A",IF(G6&lt;0,"No","Yes"))</f>
        <v>N/A</v>
      </c>
      <c r="I6" s="10" t="s">
        <v>217</v>
      </c>
      <c r="J6" s="10" t="s">
        <v>1742</v>
      </c>
      <c r="K6" s="9" t="str">
        <f t="shared" ref="K6:K11" si="0">IF(J6="Div by 0", "N/A", IF(J6="N/A","N/A", IF(J6&gt;30, "No", IF(J6&lt;-30, "No", "Yes"))))</f>
        <v>N/A</v>
      </c>
    </row>
    <row r="7" spans="1:11" x14ac:dyDescent="0.25">
      <c r="A7" s="66" t="s">
        <v>445</v>
      </c>
      <c r="B7" s="85" t="s">
        <v>217</v>
      </c>
      <c r="C7" s="9" t="s">
        <v>217</v>
      </c>
      <c r="D7" s="9" t="str">
        <f t="shared" ref="D7:D11" si="1">IF($B7="N/A","N/A",IF(C7&lt;0,"No","Yes"))</f>
        <v>N/A</v>
      </c>
      <c r="E7" s="9" t="s">
        <v>1742</v>
      </c>
      <c r="F7" s="9" t="str">
        <f t="shared" ref="F7:F11" si="2">IF($B7="N/A","N/A",IF(E7&lt;0,"No","Yes"))</f>
        <v>N/A</v>
      </c>
      <c r="G7" s="9" t="s">
        <v>1742</v>
      </c>
      <c r="H7" s="9" t="str">
        <f t="shared" ref="H7:H11" si="3">IF($B7="N/A","N/A",IF(G7&lt;0,"No","Yes"))</f>
        <v>N/A</v>
      </c>
      <c r="I7" s="10" t="s">
        <v>217</v>
      </c>
      <c r="J7" s="10" t="s">
        <v>1742</v>
      </c>
      <c r="K7" s="9" t="str">
        <f t="shared" si="0"/>
        <v>N/A</v>
      </c>
    </row>
    <row r="8" spans="1:11" x14ac:dyDescent="0.25">
      <c r="A8" s="66" t="s">
        <v>446</v>
      </c>
      <c r="B8" s="85" t="s">
        <v>217</v>
      </c>
      <c r="C8" s="9" t="s">
        <v>217</v>
      </c>
      <c r="D8" s="9" t="str">
        <f t="shared" si="1"/>
        <v>N/A</v>
      </c>
      <c r="E8" s="9" t="s">
        <v>1742</v>
      </c>
      <c r="F8" s="9" t="str">
        <f t="shared" si="2"/>
        <v>N/A</v>
      </c>
      <c r="G8" s="9" t="s">
        <v>1742</v>
      </c>
      <c r="H8" s="9" t="str">
        <f t="shared" si="3"/>
        <v>N/A</v>
      </c>
      <c r="I8" s="10" t="s">
        <v>217</v>
      </c>
      <c r="J8" s="10" t="s">
        <v>1742</v>
      </c>
      <c r="K8" s="9" t="str">
        <f t="shared" si="0"/>
        <v>N/A</v>
      </c>
    </row>
    <row r="9" spans="1:11" x14ac:dyDescent="0.25">
      <c r="A9" s="66" t="s">
        <v>447</v>
      </c>
      <c r="B9" s="85" t="s">
        <v>217</v>
      </c>
      <c r="C9" s="9" t="s">
        <v>217</v>
      </c>
      <c r="D9" s="9" t="str">
        <f t="shared" si="1"/>
        <v>N/A</v>
      </c>
      <c r="E9" s="9" t="s">
        <v>1742</v>
      </c>
      <c r="F9" s="9" t="str">
        <f t="shared" si="2"/>
        <v>N/A</v>
      </c>
      <c r="G9" s="9" t="s">
        <v>1742</v>
      </c>
      <c r="H9" s="9" t="str">
        <f t="shared" si="3"/>
        <v>N/A</v>
      </c>
      <c r="I9" s="10" t="s">
        <v>217</v>
      </c>
      <c r="J9" s="10" t="s">
        <v>1742</v>
      </c>
      <c r="K9" s="9" t="str">
        <f t="shared" si="0"/>
        <v>N/A</v>
      </c>
    </row>
    <row r="10" spans="1:11" x14ac:dyDescent="0.25">
      <c r="A10" s="66" t="s">
        <v>448</v>
      </c>
      <c r="B10" s="85" t="s">
        <v>217</v>
      </c>
      <c r="C10" s="9" t="s">
        <v>217</v>
      </c>
      <c r="D10" s="9" t="str">
        <f t="shared" si="1"/>
        <v>N/A</v>
      </c>
      <c r="E10" s="9" t="s">
        <v>1742</v>
      </c>
      <c r="F10" s="9" t="str">
        <f t="shared" si="2"/>
        <v>N/A</v>
      </c>
      <c r="G10" s="9" t="s">
        <v>1742</v>
      </c>
      <c r="H10" s="9" t="str">
        <f t="shared" si="3"/>
        <v>N/A</v>
      </c>
      <c r="I10" s="10" t="s">
        <v>217</v>
      </c>
      <c r="J10" s="10" t="s">
        <v>1742</v>
      </c>
      <c r="K10" s="9" t="str">
        <f t="shared" si="0"/>
        <v>N/A</v>
      </c>
    </row>
    <row r="11" spans="1:11" x14ac:dyDescent="0.25">
      <c r="A11" s="66" t="s">
        <v>208</v>
      </c>
      <c r="B11" s="85" t="s">
        <v>217</v>
      </c>
      <c r="C11" s="9" t="s">
        <v>217</v>
      </c>
      <c r="D11" s="9" t="str">
        <f t="shared" si="1"/>
        <v>N/A</v>
      </c>
      <c r="E11" s="9" t="s">
        <v>1742</v>
      </c>
      <c r="F11" s="9" t="str">
        <f t="shared" si="2"/>
        <v>N/A</v>
      </c>
      <c r="G11" s="9" t="s">
        <v>1742</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t="s">
        <v>1742</v>
      </c>
      <c r="F12" s="9" t="str">
        <f t="shared" ref="F12:F23" si="5">IF($B12="N/A","N/A",IF(E12&lt;0,"No","Yes"))</f>
        <v>N/A</v>
      </c>
      <c r="G12" s="9" t="s">
        <v>1742</v>
      </c>
      <c r="H12" s="9" t="str">
        <f t="shared" ref="H12:H23" si="6">IF($B12="N/A","N/A",IF(G12&lt;0,"No","Yes"))</f>
        <v>N/A</v>
      </c>
      <c r="I12" s="10" t="s">
        <v>217</v>
      </c>
      <c r="J12" s="10" t="s">
        <v>1742</v>
      </c>
      <c r="K12" s="9" t="str">
        <f t="shared" ref="K12:K23" si="7">IF(J12="Div by 0", "N/A", IF(J12="N/A","N/A", IF(J12&gt;30, "No", IF(J12&lt;-30, "No", "Yes"))))</f>
        <v>N/A</v>
      </c>
    </row>
    <row r="13" spans="1:11" x14ac:dyDescent="0.25">
      <c r="A13" s="66" t="s">
        <v>654</v>
      </c>
      <c r="B13" s="85" t="s">
        <v>217</v>
      </c>
      <c r="C13" s="9" t="s">
        <v>217</v>
      </c>
      <c r="D13" s="9" t="str">
        <f t="shared" si="4"/>
        <v>N/A</v>
      </c>
      <c r="E13" s="9" t="s">
        <v>1742</v>
      </c>
      <c r="F13" s="9" t="str">
        <f t="shared" si="5"/>
        <v>N/A</v>
      </c>
      <c r="G13" s="9" t="s">
        <v>1742</v>
      </c>
      <c r="H13" s="9" t="str">
        <f t="shared" si="6"/>
        <v>N/A</v>
      </c>
      <c r="I13" s="10" t="s">
        <v>217</v>
      </c>
      <c r="J13" s="10" t="s">
        <v>1742</v>
      </c>
      <c r="K13" s="9" t="str">
        <f t="shared" si="7"/>
        <v>N/A</v>
      </c>
    </row>
    <row r="14" spans="1:11" x14ac:dyDescent="0.25">
      <c r="A14" s="66" t="s">
        <v>849</v>
      </c>
      <c r="B14" s="85" t="s">
        <v>217</v>
      </c>
      <c r="C14" s="10" t="s">
        <v>217</v>
      </c>
      <c r="D14" s="9" t="str">
        <f t="shared" si="4"/>
        <v>N/A</v>
      </c>
      <c r="E14" s="10" t="s">
        <v>1742</v>
      </c>
      <c r="F14" s="9" t="str">
        <f t="shared" si="5"/>
        <v>N/A</v>
      </c>
      <c r="G14" s="10" t="s">
        <v>1742</v>
      </c>
      <c r="H14" s="9" t="str">
        <f t="shared" si="6"/>
        <v>N/A</v>
      </c>
      <c r="I14" s="10" t="s">
        <v>217</v>
      </c>
      <c r="J14" s="10" t="s">
        <v>1742</v>
      </c>
      <c r="K14" s="9" t="str">
        <f t="shared" si="7"/>
        <v>N/A</v>
      </c>
    </row>
    <row r="15" spans="1:11" x14ac:dyDescent="0.25">
      <c r="A15" s="66" t="s">
        <v>656</v>
      </c>
      <c r="B15" s="85" t="s">
        <v>217</v>
      </c>
      <c r="C15" s="9" t="s">
        <v>217</v>
      </c>
      <c r="D15" s="9" t="str">
        <f t="shared" si="4"/>
        <v>N/A</v>
      </c>
      <c r="E15" s="9" t="s">
        <v>1742</v>
      </c>
      <c r="F15" s="9" t="str">
        <f t="shared" si="5"/>
        <v>N/A</v>
      </c>
      <c r="G15" s="9" t="s">
        <v>1742</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t="s">
        <v>1742</v>
      </c>
      <c r="F18" s="9" t="str">
        <f t="shared" si="5"/>
        <v>N/A</v>
      </c>
      <c r="G18" s="9" t="s">
        <v>1742</v>
      </c>
      <c r="H18" s="9" t="str">
        <f t="shared" si="6"/>
        <v>N/A</v>
      </c>
      <c r="I18" s="10" t="s">
        <v>217</v>
      </c>
      <c r="J18" s="10" t="s">
        <v>1742</v>
      </c>
      <c r="K18" s="9" t="str">
        <f t="shared" si="7"/>
        <v>N/A</v>
      </c>
    </row>
    <row r="19" spans="1:11" x14ac:dyDescent="0.25">
      <c r="A19" s="66" t="s">
        <v>209</v>
      </c>
      <c r="B19" s="85" t="s">
        <v>217</v>
      </c>
      <c r="C19" s="9" t="s">
        <v>217</v>
      </c>
      <c r="D19" s="9" t="str">
        <f t="shared" si="4"/>
        <v>N/A</v>
      </c>
      <c r="E19" s="9" t="s">
        <v>1742</v>
      </c>
      <c r="F19" s="9" t="str">
        <f t="shared" si="5"/>
        <v>N/A</v>
      </c>
      <c r="G19" s="9" t="s">
        <v>1742</v>
      </c>
      <c r="H19" s="9" t="str">
        <f t="shared" si="6"/>
        <v>N/A</v>
      </c>
      <c r="I19" s="10" t="s">
        <v>217</v>
      </c>
      <c r="J19" s="10" t="s">
        <v>1742</v>
      </c>
      <c r="K19" s="9" t="str">
        <f t="shared" si="7"/>
        <v>N/A</v>
      </c>
    </row>
    <row r="20" spans="1:11" x14ac:dyDescent="0.25">
      <c r="A20" s="66" t="s">
        <v>851</v>
      </c>
      <c r="B20" s="85" t="s">
        <v>217</v>
      </c>
      <c r="C20" s="10" t="s">
        <v>217</v>
      </c>
      <c r="D20" s="9" t="str">
        <f t="shared" si="4"/>
        <v>N/A</v>
      </c>
      <c r="E20" s="10" t="s">
        <v>1742</v>
      </c>
      <c r="F20" s="9" t="str">
        <f t="shared" si="5"/>
        <v>N/A</v>
      </c>
      <c r="G20" s="10" t="s">
        <v>1742</v>
      </c>
      <c r="H20" s="9" t="str">
        <f t="shared" si="6"/>
        <v>N/A</v>
      </c>
      <c r="I20" s="10" t="s">
        <v>217</v>
      </c>
      <c r="J20" s="10" t="s">
        <v>1742</v>
      </c>
      <c r="K20" s="9" t="str">
        <f t="shared" si="7"/>
        <v>N/A</v>
      </c>
    </row>
    <row r="21" spans="1:11" x14ac:dyDescent="0.25">
      <c r="A21" s="66" t="s">
        <v>658</v>
      </c>
      <c r="B21" s="85" t="s">
        <v>217</v>
      </c>
      <c r="C21" s="9" t="s">
        <v>217</v>
      </c>
      <c r="D21" s="9" t="str">
        <f t="shared" si="4"/>
        <v>N/A</v>
      </c>
      <c r="E21" s="9" t="s">
        <v>1742</v>
      </c>
      <c r="F21" s="9" t="str">
        <f t="shared" si="5"/>
        <v>N/A</v>
      </c>
      <c r="G21" s="9" t="s">
        <v>1742</v>
      </c>
      <c r="H21" s="9" t="str">
        <f t="shared" si="6"/>
        <v>N/A</v>
      </c>
      <c r="I21" s="10" t="s">
        <v>217</v>
      </c>
      <c r="J21" s="10" t="s">
        <v>1742</v>
      </c>
      <c r="K21" s="9" t="str">
        <f t="shared" si="7"/>
        <v>N/A</v>
      </c>
    </row>
    <row r="22" spans="1:11" x14ac:dyDescent="0.25">
      <c r="A22" s="66" t="s">
        <v>1720</v>
      </c>
      <c r="B22" s="85" t="s">
        <v>217</v>
      </c>
      <c r="C22" s="9" t="s">
        <v>217</v>
      </c>
      <c r="D22" s="9" t="str">
        <f t="shared" si="4"/>
        <v>N/A</v>
      </c>
      <c r="E22" s="9" t="s">
        <v>1742</v>
      </c>
      <c r="F22" s="9" t="str">
        <f t="shared" si="5"/>
        <v>N/A</v>
      </c>
      <c r="G22" s="9" t="s">
        <v>1742</v>
      </c>
      <c r="H22" s="9" t="str">
        <f t="shared" si="6"/>
        <v>N/A</v>
      </c>
      <c r="I22" s="10" t="s">
        <v>217</v>
      </c>
      <c r="J22" s="10" t="s">
        <v>1742</v>
      </c>
      <c r="K22" s="9" t="str">
        <f t="shared" si="7"/>
        <v>N/A</v>
      </c>
    </row>
    <row r="23" spans="1:11" x14ac:dyDescent="0.25">
      <c r="A23" s="66" t="s">
        <v>852</v>
      </c>
      <c r="B23" s="85" t="s">
        <v>217</v>
      </c>
      <c r="C23" s="10" t="s">
        <v>217</v>
      </c>
      <c r="D23" s="9" t="str">
        <f t="shared" si="4"/>
        <v>N/A</v>
      </c>
      <c r="E23" s="10" t="s">
        <v>1742</v>
      </c>
      <c r="F23" s="9" t="str">
        <f t="shared" si="5"/>
        <v>N/A</v>
      </c>
      <c r="G23" s="10" t="s">
        <v>1742</v>
      </c>
      <c r="H23" s="9" t="str">
        <f t="shared" si="6"/>
        <v>N/A</v>
      </c>
      <c r="I23" s="10" t="s">
        <v>217</v>
      </c>
      <c r="J23" s="10" t="s">
        <v>1742</v>
      </c>
      <c r="K23" s="9" t="str">
        <f t="shared" si="7"/>
        <v>N/A</v>
      </c>
    </row>
    <row r="24" spans="1:11" x14ac:dyDescent="0.25">
      <c r="A24" s="66" t="s">
        <v>15</v>
      </c>
      <c r="B24" s="85" t="s">
        <v>217</v>
      </c>
      <c r="C24" s="9" t="s">
        <v>217</v>
      </c>
      <c r="D24" s="9" t="str">
        <f>IF($B24="N/A","N/A",IF(C24&lt;0,"No","Yes"))</f>
        <v>N/A</v>
      </c>
      <c r="E24" s="9" t="s">
        <v>1742</v>
      </c>
      <c r="F24" s="9" t="str">
        <f>IF($B24="N/A","N/A",IF(E24&lt;0,"No","Yes"))</f>
        <v>N/A</v>
      </c>
      <c r="G24" s="9" t="s">
        <v>1742</v>
      </c>
      <c r="H24" s="9" t="str">
        <f>IF($B24="N/A","N/A",IF(G24&lt;0,"No","Yes"))</f>
        <v>N/A</v>
      </c>
      <c r="I24" s="10" t="s">
        <v>217</v>
      </c>
      <c r="J24" s="10" t="s">
        <v>1742</v>
      </c>
      <c r="K24" s="9" t="str">
        <f t="shared" ref="K24:K30" si="8">IF(J24="Div by 0", "N/A", IF(J24="N/A","N/A", IF(J24&gt;30, "No", IF(J24&lt;-30, "No", "Yes"))))</f>
        <v>N/A</v>
      </c>
    </row>
    <row r="25" spans="1:11" x14ac:dyDescent="0.25">
      <c r="A25" s="66" t="s">
        <v>163</v>
      </c>
      <c r="B25" s="85" t="s">
        <v>217</v>
      </c>
      <c r="C25" s="9" t="s">
        <v>217</v>
      </c>
      <c r="D25" s="9" t="str">
        <f>IF($B25="N/A","N/A",IF(C25&lt;0,"No","Yes"))</f>
        <v>N/A</v>
      </c>
      <c r="E25" s="9" t="s">
        <v>1742</v>
      </c>
      <c r="F25" s="9" t="str">
        <f>IF($B25="N/A","N/A",IF(E25&lt;0,"No","Yes"))</f>
        <v>N/A</v>
      </c>
      <c r="G25" s="9" t="s">
        <v>1742</v>
      </c>
      <c r="H25" s="9" t="str">
        <f>IF($B25="N/A","N/A",IF(G25&lt;0,"No","Yes"))</f>
        <v>N/A</v>
      </c>
      <c r="I25" s="10" t="s">
        <v>217</v>
      </c>
      <c r="J25" s="10" t="s">
        <v>1742</v>
      </c>
      <c r="K25" s="9" t="str">
        <f t="shared" si="8"/>
        <v>N/A</v>
      </c>
    </row>
    <row r="26" spans="1:11" x14ac:dyDescent="0.25">
      <c r="A26" s="66" t="s">
        <v>32</v>
      </c>
      <c r="B26" s="85" t="s">
        <v>217</v>
      </c>
      <c r="C26" s="9" t="s">
        <v>217</v>
      </c>
      <c r="D26" s="9" t="str">
        <f>IF($B26="N/A","N/A",IF(C26&lt;0,"No","Yes"))</f>
        <v>N/A</v>
      </c>
      <c r="E26" s="9" t="s">
        <v>1742</v>
      </c>
      <c r="F26" s="9" t="str">
        <f>IF($B26="N/A","N/A",IF(E26&lt;0,"No","Yes"))</f>
        <v>N/A</v>
      </c>
      <c r="G26" s="9" t="s">
        <v>1742</v>
      </c>
      <c r="H26" s="9" t="str">
        <f>IF($B26="N/A","N/A",IF(G26&lt;0,"No","Yes"))</f>
        <v>N/A</v>
      </c>
      <c r="I26" s="10" t="s">
        <v>217</v>
      </c>
      <c r="J26" s="10" t="s">
        <v>1742</v>
      </c>
      <c r="K26" s="9" t="str">
        <f t="shared" si="8"/>
        <v>N/A</v>
      </c>
    </row>
    <row r="27" spans="1:11" x14ac:dyDescent="0.25">
      <c r="A27" s="66" t="s">
        <v>164</v>
      </c>
      <c r="B27" s="85" t="s">
        <v>217</v>
      </c>
      <c r="C27" s="9" t="s">
        <v>217</v>
      </c>
      <c r="D27" s="9" t="str">
        <f t="shared" ref="D27:D30" si="9">IF($B27="N/A","N/A",IF(C27&lt;0,"No","Yes"))</f>
        <v>N/A</v>
      </c>
      <c r="E27" s="9" t="s">
        <v>1742</v>
      </c>
      <c r="F27" s="9" t="str">
        <f t="shared" ref="F27:F30" si="10">IF($B27="N/A","N/A",IF(E27&lt;0,"No","Yes"))</f>
        <v>N/A</v>
      </c>
      <c r="G27" s="9" t="s">
        <v>1742</v>
      </c>
      <c r="H27" s="9" t="str">
        <f t="shared" ref="H27:H30" si="11">IF($B27="N/A","N/A",IF(G27&lt;0,"No","Yes"))</f>
        <v>N/A</v>
      </c>
      <c r="I27" s="10" t="s">
        <v>217</v>
      </c>
      <c r="J27" s="10" t="s">
        <v>1742</v>
      </c>
      <c r="K27" s="9" t="str">
        <f t="shared" si="8"/>
        <v>N/A</v>
      </c>
    </row>
    <row r="28" spans="1:11" x14ac:dyDescent="0.25">
      <c r="A28" s="27" t="s">
        <v>373</v>
      </c>
      <c r="B28" s="85" t="s">
        <v>217</v>
      </c>
      <c r="C28" s="9" t="s">
        <v>217</v>
      </c>
      <c r="D28" s="9" t="str">
        <f t="shared" si="9"/>
        <v>N/A</v>
      </c>
      <c r="E28" s="9" t="s">
        <v>1742</v>
      </c>
      <c r="F28" s="9" t="str">
        <f t="shared" si="10"/>
        <v>N/A</v>
      </c>
      <c r="G28" s="9" t="s">
        <v>1742</v>
      </c>
      <c r="H28" s="9" t="str">
        <f t="shared" si="11"/>
        <v>N/A</v>
      </c>
      <c r="I28" s="10" t="s">
        <v>217</v>
      </c>
      <c r="J28" s="10" t="s">
        <v>1742</v>
      </c>
      <c r="K28" s="9" t="str">
        <f t="shared" si="8"/>
        <v>N/A</v>
      </c>
    </row>
    <row r="29" spans="1:11" x14ac:dyDescent="0.25">
      <c r="A29" s="27" t="s">
        <v>375</v>
      </c>
      <c r="B29" s="85" t="s">
        <v>217</v>
      </c>
      <c r="C29" s="9" t="s">
        <v>217</v>
      </c>
      <c r="D29" s="9" t="str">
        <f t="shared" si="9"/>
        <v>N/A</v>
      </c>
      <c r="E29" s="9" t="s">
        <v>1742</v>
      </c>
      <c r="F29" s="9" t="str">
        <f t="shared" si="10"/>
        <v>N/A</v>
      </c>
      <c r="G29" s="9" t="s">
        <v>1742</v>
      </c>
      <c r="H29" s="9" t="str">
        <f t="shared" si="11"/>
        <v>N/A</v>
      </c>
      <c r="I29" s="10" t="s">
        <v>217</v>
      </c>
      <c r="J29" s="10" t="s">
        <v>1742</v>
      </c>
      <c r="K29" s="9" t="str">
        <f t="shared" si="8"/>
        <v>N/A</v>
      </c>
    </row>
    <row r="30" spans="1:11" x14ac:dyDescent="0.25">
      <c r="A30" s="27" t="s">
        <v>376</v>
      </c>
      <c r="B30" s="85" t="s">
        <v>217</v>
      </c>
      <c r="C30" s="9" t="s">
        <v>217</v>
      </c>
      <c r="D30" s="9" t="str">
        <f t="shared" si="9"/>
        <v>N/A</v>
      </c>
      <c r="E30" s="9" t="s">
        <v>1742</v>
      </c>
      <c r="F30" s="9" t="str">
        <f t="shared" si="10"/>
        <v>N/A</v>
      </c>
      <c r="G30" s="9" t="s">
        <v>1742</v>
      </c>
      <c r="H30" s="9" t="str">
        <f t="shared" si="11"/>
        <v>N/A</v>
      </c>
      <c r="I30" s="10" t="s">
        <v>217</v>
      </c>
      <c r="J30" s="10" t="s">
        <v>1742</v>
      </c>
      <c r="K30" s="9" t="str">
        <f t="shared" si="8"/>
        <v>N/A</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4598367</v>
      </c>
      <c r="D7" s="30" t="str">
        <f>IF($B7="N/A","N/A",IF(C7&gt;15,"No",IF(C7&lt;-15,"No","Yes")))</f>
        <v>N/A</v>
      </c>
      <c r="E7" s="29">
        <v>5045397</v>
      </c>
      <c r="F7" s="30" t="str">
        <f>IF($B7="N/A","N/A",IF(E7&gt;15,"No",IF(E7&lt;-15,"No","Yes")))</f>
        <v>N/A</v>
      </c>
      <c r="G7" s="29">
        <v>5738048</v>
      </c>
      <c r="H7" s="30" t="str">
        <f>IF($B7="N/A","N/A",IF(G7&gt;15,"No",IF(G7&lt;-15,"No","Yes")))</f>
        <v>N/A</v>
      </c>
      <c r="I7" s="31">
        <v>9.7210000000000001</v>
      </c>
      <c r="J7" s="31">
        <v>13.73</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99.990867975</v>
      </c>
      <c r="H8" s="30" t="str">
        <f>IF($B8="N/A","N/A",IF(G8&gt;15,"No",IF(G8&lt;-15,"No","Yes")))</f>
        <v>N/A</v>
      </c>
      <c r="I8" s="31" t="s">
        <v>217</v>
      </c>
      <c r="J8" s="31" t="s">
        <v>217</v>
      </c>
      <c r="K8" s="30" t="str">
        <f t="shared" si="0"/>
        <v>N/A</v>
      </c>
    </row>
    <row r="9" spans="1:11" x14ac:dyDescent="0.25">
      <c r="A9" s="69" t="s">
        <v>119</v>
      </c>
      <c r="B9" s="33" t="s">
        <v>217</v>
      </c>
      <c r="C9" s="78">
        <v>2.26602183E-2</v>
      </c>
      <c r="D9" s="9" t="str">
        <f>IF($B9="N/A","N/A",IF(C9&gt;15,"No",IF(C9&lt;-15,"No","Yes")))</f>
        <v>N/A</v>
      </c>
      <c r="E9" s="9">
        <v>1.40325925E-2</v>
      </c>
      <c r="F9" s="9" t="str">
        <f>IF($B9="N/A","N/A",IF(E9&gt;15,"No",IF(E9&lt;-15,"No","Yes")))</f>
        <v>N/A</v>
      </c>
      <c r="G9" s="9">
        <v>9.1320254000000003E-3</v>
      </c>
      <c r="H9" s="9" t="str">
        <f>IF($B9="N/A","N/A",IF(G9&gt;15,"No",IF(G9&lt;-15,"No","Yes")))</f>
        <v>N/A</v>
      </c>
      <c r="I9" s="10">
        <v>-38.1</v>
      </c>
      <c r="J9" s="10">
        <v>-34.9</v>
      </c>
      <c r="K9" s="9" t="str">
        <f t="shared" si="0"/>
        <v>No</v>
      </c>
    </row>
    <row r="10" spans="1:11" x14ac:dyDescent="0.25">
      <c r="A10" s="69" t="s">
        <v>120</v>
      </c>
      <c r="B10" s="33" t="s">
        <v>217</v>
      </c>
      <c r="C10" s="78">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69" t="s">
        <v>853</v>
      </c>
      <c r="B11" s="33" t="s">
        <v>217</v>
      </c>
      <c r="C11" s="78">
        <v>0</v>
      </c>
      <c r="D11" s="9" t="str">
        <f>IF($B11="N/A","N/A",IF(C11&gt;15,"No",IF(C11&lt;-15,"No","Yes")))</f>
        <v>N/A</v>
      </c>
      <c r="E11" s="9">
        <v>0</v>
      </c>
      <c r="F11" s="9" t="str">
        <f>IF($B11="N/A","N/A",IF(E11&gt;15,"No",IF(E11&lt;-15,"No","Yes")))</f>
        <v>N/A</v>
      </c>
      <c r="G11" s="9">
        <v>0</v>
      </c>
      <c r="H11" s="9" t="str">
        <f>IF($B11="N/A","N/A",IF(G11&gt;15,"No",IF(G11&lt;-15,"No","Yes")))</f>
        <v>N/A</v>
      </c>
      <c r="I11" s="10" t="s">
        <v>1742</v>
      </c>
      <c r="J11" s="10" t="s">
        <v>1742</v>
      </c>
      <c r="K11" s="9" t="str">
        <f t="shared" si="0"/>
        <v>N/A</v>
      </c>
    </row>
    <row r="12" spans="1:11" x14ac:dyDescent="0.25">
      <c r="A12" s="69" t="s">
        <v>854</v>
      </c>
      <c r="B12" s="80" t="s">
        <v>218</v>
      </c>
      <c r="C12" s="78" t="s">
        <v>217</v>
      </c>
      <c r="D12" s="9" t="str">
        <f>IF(OR($B12="N/A",$C12="N/A"),"N/A",IF(C12&gt;100,"No",IF(C12&lt;95,"No","Yes")))</f>
        <v>N/A</v>
      </c>
      <c r="E12" s="78">
        <v>99.867443532999999</v>
      </c>
      <c r="F12" s="9" t="str">
        <f>IF(OR($B12="N/A",$E12="N/A"),"N/A",IF(E12&gt;100,"No",IF(E12&lt;95,"No","Yes")))</f>
        <v>Yes</v>
      </c>
      <c r="G12" s="78">
        <v>99.989491200000003</v>
      </c>
      <c r="H12" s="9" t="str">
        <f>IF($B12="N/A","N/A",IF(G12&gt;100,"No",IF(G12&lt;95,"No","Yes")))</f>
        <v>Yes</v>
      </c>
      <c r="I12" s="81" t="s">
        <v>217</v>
      </c>
      <c r="J12" s="81">
        <v>0.1222</v>
      </c>
      <c r="K12" s="9" t="str">
        <f t="shared" si="0"/>
        <v>Yes</v>
      </c>
    </row>
    <row r="13" spans="1:11" x14ac:dyDescent="0.25">
      <c r="A13" s="69" t="s">
        <v>351</v>
      </c>
      <c r="B13" s="80" t="s">
        <v>217</v>
      </c>
      <c r="C13" s="78" t="s">
        <v>217</v>
      </c>
      <c r="D13" s="9" t="str">
        <f>IF($B13="N/A","N/A",IF(C13&gt;100,"No",IF(C13&lt;95,"No","Yes")))</f>
        <v>N/A</v>
      </c>
      <c r="E13" s="78">
        <v>0</v>
      </c>
      <c r="F13" s="9" t="str">
        <f>IF($B13="N/A","N/A",IF(E13&gt;100,"No",IF(E13&lt;95,"No","Yes")))</f>
        <v>N/A</v>
      </c>
      <c r="G13" s="78">
        <v>0</v>
      </c>
      <c r="H13" s="9" t="str">
        <f>IF($B13="N/A","N/A",IF(G13&gt;100,"No",IF(G13&lt;95,"No","Yes")))</f>
        <v>N/A</v>
      </c>
      <c r="I13" s="81" t="s">
        <v>217</v>
      </c>
      <c r="J13" s="81" t="s">
        <v>1742</v>
      </c>
      <c r="K13" s="9" t="str">
        <f t="shared" si="0"/>
        <v>N/A</v>
      </c>
    </row>
    <row r="14" spans="1:11" x14ac:dyDescent="0.25">
      <c r="A14" s="69" t="s">
        <v>352</v>
      </c>
      <c r="B14" s="80" t="s">
        <v>217</v>
      </c>
      <c r="C14" s="78" t="s">
        <v>217</v>
      </c>
      <c r="D14" s="9" t="str">
        <f t="shared" ref="D14" si="1">IF($B14="N/A","N/A",IF(C14&lt;0,"No","Yes"))</f>
        <v>N/A</v>
      </c>
      <c r="E14" s="78">
        <v>8.6597777327000003</v>
      </c>
      <c r="F14" s="9" t="str">
        <f t="shared" ref="F14" si="2">IF($B14="N/A","N/A",IF(E14&lt;0,"No","Yes"))</f>
        <v>N/A</v>
      </c>
      <c r="G14" s="78">
        <v>7.7276383477000001</v>
      </c>
      <c r="H14" s="9" t="str">
        <f t="shared" ref="H14" si="3">IF($B14="N/A","N/A",IF(G14&lt;0,"No","Yes"))</f>
        <v>N/A</v>
      </c>
      <c r="I14" s="81" t="s">
        <v>217</v>
      </c>
      <c r="J14" s="81">
        <v>-10.8</v>
      </c>
      <c r="K14" s="9" t="str">
        <f t="shared" si="0"/>
        <v>Yes</v>
      </c>
    </row>
    <row r="15" spans="1:11" x14ac:dyDescent="0.25">
      <c r="A15" s="69" t="s">
        <v>855</v>
      </c>
      <c r="B15" s="80" t="s">
        <v>218</v>
      </c>
      <c r="C15" s="78" t="s">
        <v>217</v>
      </c>
      <c r="D15" s="9" t="str">
        <f>IF(OR($B15="N/A",$C15="N/A"),"N/A",IF(C15&gt;100,"No",IF(C15&lt;95,"No","Yes")))</f>
        <v>N/A</v>
      </c>
      <c r="E15" s="78">
        <v>0</v>
      </c>
      <c r="F15" s="9" t="str">
        <f>IF(OR($B15="N/A",$E15="N/A"),"N/A",IF(E15&gt;100,"No",IF(E15&lt;95,"No","Yes")))</f>
        <v>No</v>
      </c>
      <c r="G15" s="78">
        <v>0</v>
      </c>
      <c r="H15" s="9" t="str">
        <f>IF($B15="N/A","N/A",IF(G15&gt;100,"No",IF(G15&lt;95,"No","Yes")))</f>
        <v>No</v>
      </c>
      <c r="I15" s="81" t="s">
        <v>217</v>
      </c>
      <c r="J15" s="81" t="s">
        <v>1742</v>
      </c>
      <c r="K15" s="9" t="str">
        <f t="shared" si="0"/>
        <v>N/A</v>
      </c>
    </row>
    <row r="16" spans="1:11" x14ac:dyDescent="0.25">
      <c r="A16" s="69" t="s">
        <v>335</v>
      </c>
      <c r="B16" s="33" t="s">
        <v>217</v>
      </c>
      <c r="C16" s="67">
        <v>4597325</v>
      </c>
      <c r="D16" s="9" t="str">
        <f>IF($B16="N/A","N/A",IF(C16&gt;15,"No",IF(C16&lt;-15,"No","Yes")))</f>
        <v>N/A</v>
      </c>
      <c r="E16" s="34">
        <v>5044689</v>
      </c>
      <c r="F16" s="9" t="str">
        <f>IF($B16="N/A","N/A",IF(E16&gt;15,"No",IF(E16&lt;-15,"No","Yes")))</f>
        <v>N/A</v>
      </c>
      <c r="G16" s="34">
        <v>5737524</v>
      </c>
      <c r="H16" s="9" t="str">
        <f>IF($B16="N/A","N/A",IF(G16&gt;15,"No",IF(G16&lt;-15,"No","Yes")))</f>
        <v>N/A</v>
      </c>
      <c r="I16" s="10">
        <v>9.7309999999999999</v>
      </c>
      <c r="J16" s="10">
        <v>13.73</v>
      </c>
      <c r="K16" s="9" t="str">
        <f t="shared" si="0"/>
        <v>Yes</v>
      </c>
    </row>
    <row r="17" spans="1:11" x14ac:dyDescent="0.25">
      <c r="A17" s="69" t="s">
        <v>442</v>
      </c>
      <c r="B17" s="33" t="s">
        <v>219</v>
      </c>
      <c r="C17" s="78">
        <v>7.4530515028000002</v>
      </c>
      <c r="D17" s="9" t="str">
        <f>IF($B17="N/A","N/A",IF(C17&gt;20,"No",IF(C17&lt;5,"No","Yes")))</f>
        <v>Yes</v>
      </c>
      <c r="E17" s="9">
        <v>7.0670362434999996</v>
      </c>
      <c r="F17" s="9" t="str">
        <f>IF($B17="N/A","N/A",IF(E17&gt;20,"No",IF(E17&lt;5,"No","Yes")))</f>
        <v>Yes</v>
      </c>
      <c r="G17" s="9">
        <v>6.6319025418999997</v>
      </c>
      <c r="H17" s="9" t="str">
        <f>IF($B17="N/A","N/A",IF(G17&gt;20,"No",IF(G17&lt;5,"No","Yes")))</f>
        <v>Yes</v>
      </c>
      <c r="I17" s="10">
        <v>-5.18</v>
      </c>
      <c r="J17" s="10">
        <v>-6.16</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93.368097457999994</v>
      </c>
      <c r="H18" s="9" t="str">
        <f>IF($B18="N/A","N/A",IF(G18&gt;15,"No",IF(G18&lt;-15,"No","Yes")))</f>
        <v>N/A</v>
      </c>
      <c r="I18" s="10" t="s">
        <v>217</v>
      </c>
      <c r="J18" s="10" t="s">
        <v>217</v>
      </c>
      <c r="K18" s="9" t="str">
        <f t="shared" si="0"/>
        <v>N/A</v>
      </c>
    </row>
    <row r="19" spans="1:11" x14ac:dyDescent="0.25">
      <c r="A19" s="69" t="s">
        <v>444</v>
      </c>
      <c r="B19" s="33" t="s">
        <v>220</v>
      </c>
      <c r="C19" s="78">
        <v>2.3983512150999999</v>
      </c>
      <c r="D19" s="9" t="str">
        <f>IF($B19="N/A","N/A",IF(C19&gt;1,"Yes","No"))</f>
        <v>Yes</v>
      </c>
      <c r="E19" s="9">
        <v>2.3791159376</v>
      </c>
      <c r="F19" s="9" t="str">
        <f>IF($B19="N/A","N/A",IF(E19&gt;1,"Yes","No"))</f>
        <v>Yes</v>
      </c>
      <c r="G19" s="9">
        <v>1.7168381344000001</v>
      </c>
      <c r="H19" s="9" t="str">
        <f>IF($B19="N/A","N/A",IF(G19&gt;1,"Yes","No"))</f>
        <v>Yes</v>
      </c>
      <c r="I19" s="10">
        <v>-0.80200000000000005</v>
      </c>
      <c r="J19" s="10">
        <v>-27.8</v>
      </c>
      <c r="K19" s="9" t="str">
        <f t="shared" si="0"/>
        <v>Yes</v>
      </c>
    </row>
    <row r="20" spans="1:11" x14ac:dyDescent="0.25">
      <c r="A20" s="69" t="s">
        <v>856</v>
      </c>
      <c r="B20" s="33" t="s">
        <v>217</v>
      </c>
      <c r="C20" s="71">
        <v>306.92928533000003</v>
      </c>
      <c r="D20" s="9" t="str">
        <f>IF($B20="N/A","N/A",IF(C20&gt;15,"No",IF(C20&lt;-15,"No","Yes")))</f>
        <v>N/A</v>
      </c>
      <c r="E20" s="35">
        <v>334.77385247000001</v>
      </c>
      <c r="F20" s="9" t="str">
        <f>IF($B20="N/A","N/A",IF(E20&gt;15,"No",IF(E20&lt;-15,"No","Yes")))</f>
        <v>N/A</v>
      </c>
      <c r="G20" s="35">
        <v>247.61603590000001</v>
      </c>
      <c r="H20" s="9" t="str">
        <f>IF($B20="N/A","N/A",IF(G20&gt;15,"No",IF(G20&lt;-15,"No","Yes")))</f>
        <v>N/A</v>
      </c>
      <c r="I20" s="10">
        <v>9.0719999999999992</v>
      </c>
      <c r="J20" s="10">
        <v>-26</v>
      </c>
      <c r="K20" s="9" t="str">
        <f t="shared" si="0"/>
        <v>Yes</v>
      </c>
    </row>
    <row r="21" spans="1:11" x14ac:dyDescent="0.25">
      <c r="A21" s="69" t="s">
        <v>34</v>
      </c>
      <c r="B21" s="33" t="s">
        <v>217</v>
      </c>
      <c r="C21" s="82">
        <v>0</v>
      </c>
      <c r="D21" s="9" t="str">
        <f>IF($B21="N/A","N/A",IF(C21&gt;15,"No",IF(C21&lt;-15,"No","Yes")))</f>
        <v>N/A</v>
      </c>
      <c r="E21" s="83">
        <v>0</v>
      </c>
      <c r="F21" s="9" t="str">
        <f>IF($B21="N/A","N/A",IF(E21&gt;15,"No",IF(E21&lt;-15,"No","Yes")))</f>
        <v>N/A</v>
      </c>
      <c r="G21" s="83">
        <v>0</v>
      </c>
      <c r="H21" s="9" t="str">
        <f>IF($B21="N/A","N/A",IF(G21&gt;15,"No",IF(G21&lt;-15,"No","Yes")))</f>
        <v>N/A</v>
      </c>
      <c r="I21" s="10" t="s">
        <v>1742</v>
      </c>
      <c r="J21" s="10" t="s">
        <v>1742</v>
      </c>
      <c r="K21" s="9" t="str">
        <f t="shared" si="0"/>
        <v>N/A</v>
      </c>
    </row>
    <row r="22" spans="1:11" x14ac:dyDescent="0.25">
      <c r="A22" s="69" t="s">
        <v>1721</v>
      </c>
      <c r="B22" s="33" t="s">
        <v>217</v>
      </c>
      <c r="C22" s="82">
        <v>0</v>
      </c>
      <c r="D22" s="9" t="str">
        <f>IF($B22="N/A","N/A",IF(C22&gt;15,"No",IF(C22&lt;-15,"No","Yes")))</f>
        <v>N/A</v>
      </c>
      <c r="E22" s="83">
        <v>0</v>
      </c>
      <c r="F22" s="9" t="str">
        <f>IF($B22="N/A","N/A",IF(E22&gt;15,"No",IF(E22&lt;-15,"No","Yes")))</f>
        <v>N/A</v>
      </c>
      <c r="G22" s="83">
        <v>0</v>
      </c>
      <c r="H22" s="9" t="str">
        <f>IF($B22="N/A","N/A",IF(G22&gt;15,"No",IF(G22&lt;-15,"No","Yes")))</f>
        <v>N/A</v>
      </c>
      <c r="I22" s="10" t="s">
        <v>1742</v>
      </c>
      <c r="J22" s="10" t="s">
        <v>1742</v>
      </c>
      <c r="K22" s="9" t="str">
        <f t="shared" si="0"/>
        <v>N/A</v>
      </c>
    </row>
    <row r="23" spans="1:11" x14ac:dyDescent="0.25">
      <c r="A23" s="69" t="s">
        <v>35</v>
      </c>
      <c r="B23" s="33" t="s">
        <v>217</v>
      </c>
      <c r="C23" s="82">
        <v>0</v>
      </c>
      <c r="D23" s="9" t="str">
        <f>IF($B23="N/A","N/A",IF(C23&gt;15,"No",IF(C23&lt;-15,"No","Yes")))</f>
        <v>N/A</v>
      </c>
      <c r="E23" s="83">
        <v>0</v>
      </c>
      <c r="F23" s="9" t="str">
        <f>IF($B23="N/A","N/A",IF(E23&gt;15,"No",IF(E23&lt;-15,"No","Yes")))</f>
        <v>N/A</v>
      </c>
      <c r="G23" s="83">
        <v>0</v>
      </c>
      <c r="H23" s="9" t="str">
        <f>IF($B23="N/A","N/A",IF(G23&gt;15,"No",IF(G23&lt;-15,"No","Yes")))</f>
        <v>N/A</v>
      </c>
      <c r="I23" s="10" t="s">
        <v>1742</v>
      </c>
      <c r="J23" s="10" t="s">
        <v>1742</v>
      </c>
      <c r="K23" s="9" t="str">
        <f t="shared" si="0"/>
        <v>N/A</v>
      </c>
    </row>
    <row r="24" spans="1:11" x14ac:dyDescent="0.25">
      <c r="A24" s="69" t="s">
        <v>857</v>
      </c>
      <c r="B24" s="33" t="s">
        <v>247</v>
      </c>
      <c r="C24" s="71" t="s">
        <v>1742</v>
      </c>
      <c r="D24" s="9" t="str">
        <f>IF($B24="N/A","N/A",IF(C24&gt;300,"No",IF(C24&lt;75,"No","Yes")))</f>
        <v>No</v>
      </c>
      <c r="E24" s="35" t="s">
        <v>1742</v>
      </c>
      <c r="F24" s="9" t="str">
        <f>IF($B24="N/A","N/A",IF(E24&gt;300,"No",IF(E24&lt;75,"No","Yes")))</f>
        <v>No</v>
      </c>
      <c r="G24" s="35" t="s">
        <v>1742</v>
      </c>
      <c r="H24" s="9" t="str">
        <f>IF($B24="N/A","N/A",IF(G24&gt;300,"No",IF(G24&lt;75,"No","Yes")))</f>
        <v>No</v>
      </c>
      <c r="I24" s="10" t="s">
        <v>1742</v>
      </c>
      <c r="J24" s="10" t="s">
        <v>1742</v>
      </c>
      <c r="K24" s="9" t="str">
        <f t="shared" si="0"/>
        <v>N/A</v>
      </c>
    </row>
    <row r="25" spans="1:11" x14ac:dyDescent="0.25">
      <c r="A25" s="69" t="s">
        <v>858</v>
      </c>
      <c r="B25" s="33" t="s">
        <v>248</v>
      </c>
      <c r="C25" s="71" t="s">
        <v>1742</v>
      </c>
      <c r="D25" s="9" t="str">
        <f>IF($B25="N/A","N/A",IF(C25&gt;250,"No",IF(C25&lt;20,"No","Yes")))</f>
        <v>No</v>
      </c>
      <c r="E25" s="35" t="s">
        <v>1742</v>
      </c>
      <c r="F25" s="9" t="str">
        <f>IF($B25="N/A","N/A",IF(E25&gt;250,"No",IF(E25&lt;20,"No","Yes")))</f>
        <v>No</v>
      </c>
      <c r="G25" s="35" t="s">
        <v>1742</v>
      </c>
      <c r="H25" s="9" t="str">
        <f>IF($B25="N/A","N/A",IF(G25&gt;250,"No",IF(G25&lt;20,"No","Yes")))</f>
        <v>No</v>
      </c>
      <c r="I25" s="10" t="s">
        <v>1742</v>
      </c>
      <c r="J25" s="10" t="s">
        <v>1742</v>
      </c>
      <c r="K25" s="9" t="str">
        <f t="shared" si="0"/>
        <v>N/A</v>
      </c>
    </row>
    <row r="26" spans="1:11" x14ac:dyDescent="0.25">
      <c r="A26" s="69" t="s">
        <v>859</v>
      </c>
      <c r="B26" s="33" t="s">
        <v>249</v>
      </c>
      <c r="C26" s="71" t="s">
        <v>1742</v>
      </c>
      <c r="D26" s="9" t="str">
        <f>IF($B26="N/A","N/A",IF(C26&gt;5,"No",IF(C26&lt;3,"No","Yes")))</f>
        <v>No</v>
      </c>
      <c r="E26" s="35" t="s">
        <v>1742</v>
      </c>
      <c r="F26" s="9" t="str">
        <f>IF($B26="N/A","N/A",IF(E26&gt;5,"No",IF(E26&lt;3,"No","Yes")))</f>
        <v>No</v>
      </c>
      <c r="G26" s="35" t="s">
        <v>1742</v>
      </c>
      <c r="H26" s="9" t="str">
        <f>IF($B26="N/A","N/A",IF(G26&gt;5,"No",IF(G26&lt;3,"No","Yes")))</f>
        <v>No</v>
      </c>
      <c r="I26" s="10" t="s">
        <v>1742</v>
      </c>
      <c r="J26" s="10" t="s">
        <v>1742</v>
      </c>
      <c r="K26" s="9" t="str">
        <f t="shared" si="0"/>
        <v>N/A</v>
      </c>
    </row>
    <row r="27" spans="1:11" x14ac:dyDescent="0.25">
      <c r="A27" s="69" t="s">
        <v>131</v>
      </c>
      <c r="B27" s="33" t="s">
        <v>217</v>
      </c>
      <c r="C27" s="67">
        <v>38014</v>
      </c>
      <c r="D27" s="33" t="s">
        <v>217</v>
      </c>
      <c r="E27" s="34">
        <v>51109</v>
      </c>
      <c r="F27" s="33" t="s">
        <v>217</v>
      </c>
      <c r="G27" s="34">
        <v>63762</v>
      </c>
      <c r="H27" s="9" t="str">
        <f>IF($B27="N/A","N/A",IF(G27&gt;15,"No",IF(G27&lt;-15,"No","Yes")))</f>
        <v>N/A</v>
      </c>
      <c r="I27" s="10">
        <v>34.450000000000003</v>
      </c>
      <c r="J27" s="10">
        <v>24.76</v>
      </c>
      <c r="K27" s="9" t="str">
        <f t="shared" si="0"/>
        <v>Yes</v>
      </c>
    </row>
    <row r="28" spans="1:11" x14ac:dyDescent="0.25">
      <c r="A28" s="69" t="s">
        <v>350</v>
      </c>
      <c r="B28" s="33" t="s">
        <v>217</v>
      </c>
      <c r="C28" s="67" t="s">
        <v>217</v>
      </c>
      <c r="D28" s="33" t="s">
        <v>217</v>
      </c>
      <c r="E28" s="34" t="s">
        <v>217</v>
      </c>
      <c r="F28" s="33" t="s">
        <v>217</v>
      </c>
      <c r="G28" s="8">
        <v>1.1112141272</v>
      </c>
      <c r="H28" s="9" t="str">
        <f>IF($B28="N/A","N/A",IF(G28&gt;15,"No",IF(G28&lt;-15,"No","Yes")))</f>
        <v>N/A</v>
      </c>
      <c r="I28" s="10" t="s">
        <v>217</v>
      </c>
      <c r="J28" s="10" t="s">
        <v>217</v>
      </c>
      <c r="K28" s="9" t="str">
        <f t="shared" si="0"/>
        <v>N/A</v>
      </c>
    </row>
    <row r="29" spans="1:11" ht="25" x14ac:dyDescent="0.25">
      <c r="A29" s="69" t="s">
        <v>835</v>
      </c>
      <c r="B29" s="33" t="s">
        <v>217</v>
      </c>
      <c r="C29" s="35">
        <v>115.52664808</v>
      </c>
      <c r="D29" s="33" t="s">
        <v>217</v>
      </c>
      <c r="E29" s="35">
        <v>126.85268739</v>
      </c>
      <c r="F29" s="33" t="s">
        <v>217</v>
      </c>
      <c r="G29" s="35">
        <v>127.87389039999999</v>
      </c>
      <c r="H29" s="33" t="s">
        <v>217</v>
      </c>
      <c r="I29" s="10">
        <v>9.8040000000000003</v>
      </c>
      <c r="J29" s="10">
        <v>0.80500000000000005</v>
      </c>
      <c r="K29" s="9" t="str">
        <f t="shared" si="0"/>
        <v>Yes</v>
      </c>
    </row>
    <row r="30" spans="1:11" x14ac:dyDescent="0.25">
      <c r="A30" s="69" t="s">
        <v>27</v>
      </c>
      <c r="B30" s="33" t="s">
        <v>221</v>
      </c>
      <c r="C30" s="34">
        <v>0</v>
      </c>
      <c r="D30" s="9" t="str">
        <f>IF($B30="N/A","N/A",IF(C30="N/A","N/A",IF(C30=0,"Yes","No")))</f>
        <v>Yes</v>
      </c>
      <c r="E30" s="34">
        <v>0</v>
      </c>
      <c r="F30" s="9" t="str">
        <f>IF($B30="N/A","N/A",IF(E30="N/A","N/A",IF(E30=0,"Yes","No")))</f>
        <v>Yes</v>
      </c>
      <c r="G30" s="34">
        <v>0</v>
      </c>
      <c r="H30" s="9" t="str">
        <f>IF($B30="N/A","N/A",IF(G30=0,"Yes","No"))</f>
        <v>Yes</v>
      </c>
      <c r="I30" s="10" t="s">
        <v>1742</v>
      </c>
      <c r="J30" s="10" t="s">
        <v>1742</v>
      </c>
      <c r="K30" s="9" t="str">
        <f t="shared" si="0"/>
        <v>N/A</v>
      </c>
    </row>
    <row r="31" spans="1:11" x14ac:dyDescent="0.25">
      <c r="A31" s="69" t="s">
        <v>210</v>
      </c>
      <c r="B31" s="84" t="s">
        <v>217</v>
      </c>
      <c r="C31" s="67" t="s">
        <v>217</v>
      </c>
      <c r="D31" s="9" t="str">
        <f t="shared" ref="D31:F50" si="4">IF($B31="N/A","N/A",IF(C31&lt;0,"No","Yes"))</f>
        <v>N/A</v>
      </c>
      <c r="E31" s="67">
        <v>0</v>
      </c>
      <c r="F31" s="9" t="str">
        <f t="shared" si="4"/>
        <v>N/A</v>
      </c>
      <c r="G31" s="67">
        <v>0</v>
      </c>
      <c r="H31" s="9" t="str">
        <f t="shared" ref="H31:H50" si="5">IF($B31="N/A","N/A",IF(G31&lt;0,"No","Yes"))</f>
        <v>N/A</v>
      </c>
      <c r="I31" s="10" t="s">
        <v>217</v>
      </c>
      <c r="J31" s="10" t="s">
        <v>1742</v>
      </c>
      <c r="K31" s="9" t="str">
        <f t="shared" si="0"/>
        <v>N/A</v>
      </c>
    </row>
    <row r="32" spans="1:11" x14ac:dyDescent="0.25">
      <c r="A32" s="2" t="s">
        <v>659</v>
      </c>
      <c r="B32" s="84" t="s">
        <v>217</v>
      </c>
      <c r="C32" s="68" t="s">
        <v>217</v>
      </c>
      <c r="D32" s="9" t="str">
        <f t="shared" si="4"/>
        <v>N/A</v>
      </c>
      <c r="E32" s="68" t="s">
        <v>1742</v>
      </c>
      <c r="F32" s="9" t="str">
        <f t="shared" si="4"/>
        <v>N/A</v>
      </c>
      <c r="G32" s="68" t="s">
        <v>1742</v>
      </c>
      <c r="H32" s="9" t="str">
        <f t="shared" si="5"/>
        <v>N/A</v>
      </c>
      <c r="I32" s="10" t="s">
        <v>217</v>
      </c>
      <c r="J32" s="10" t="s">
        <v>1742</v>
      </c>
      <c r="K32" s="9" t="str">
        <f t="shared" si="0"/>
        <v>N/A</v>
      </c>
    </row>
    <row r="33" spans="1:11" x14ac:dyDescent="0.25">
      <c r="A33" s="2" t="s">
        <v>660</v>
      </c>
      <c r="B33" s="84" t="s">
        <v>217</v>
      </c>
      <c r="C33" s="68" t="s">
        <v>217</v>
      </c>
      <c r="D33" s="9" t="str">
        <f t="shared" si="4"/>
        <v>N/A</v>
      </c>
      <c r="E33" s="68" t="s">
        <v>1742</v>
      </c>
      <c r="F33" s="9" t="str">
        <f t="shared" si="4"/>
        <v>N/A</v>
      </c>
      <c r="G33" s="68" t="s">
        <v>1742</v>
      </c>
      <c r="H33" s="9" t="str">
        <f t="shared" si="5"/>
        <v>N/A</v>
      </c>
      <c r="I33" s="10" t="s">
        <v>217</v>
      </c>
      <c r="J33" s="10" t="s">
        <v>1742</v>
      </c>
      <c r="K33" s="9" t="str">
        <f t="shared" si="0"/>
        <v>N/A</v>
      </c>
    </row>
    <row r="34" spans="1:11" x14ac:dyDescent="0.25">
      <c r="A34" s="2" t="s">
        <v>661</v>
      </c>
      <c r="B34" s="84" t="s">
        <v>217</v>
      </c>
      <c r="C34" s="68" t="s">
        <v>217</v>
      </c>
      <c r="D34" s="9" t="str">
        <f t="shared" si="4"/>
        <v>N/A</v>
      </c>
      <c r="E34" s="68" t="s">
        <v>1742</v>
      </c>
      <c r="F34" s="9" t="str">
        <f t="shared" si="4"/>
        <v>N/A</v>
      </c>
      <c r="G34" s="68" t="s">
        <v>1742</v>
      </c>
      <c r="H34" s="9" t="str">
        <f t="shared" si="5"/>
        <v>N/A</v>
      </c>
      <c r="I34" s="10" t="s">
        <v>217</v>
      </c>
      <c r="J34" s="10" t="s">
        <v>1742</v>
      </c>
      <c r="K34" s="9" t="str">
        <f t="shared" si="0"/>
        <v>N/A</v>
      </c>
    </row>
    <row r="35" spans="1:11" x14ac:dyDescent="0.25">
      <c r="A35" s="2" t="s">
        <v>662</v>
      </c>
      <c r="B35" s="84" t="s">
        <v>217</v>
      </c>
      <c r="C35" s="68" t="s">
        <v>217</v>
      </c>
      <c r="D35" s="9" t="str">
        <f t="shared" si="4"/>
        <v>N/A</v>
      </c>
      <c r="E35" s="68" t="s">
        <v>1742</v>
      </c>
      <c r="F35" s="9" t="str">
        <f t="shared" si="4"/>
        <v>N/A</v>
      </c>
      <c r="G35" s="68" t="s">
        <v>1742</v>
      </c>
      <c r="H35" s="9" t="str">
        <f t="shared" si="5"/>
        <v>N/A</v>
      </c>
      <c r="I35" s="10" t="s">
        <v>217</v>
      </c>
      <c r="J35" s="10" t="s">
        <v>1742</v>
      </c>
      <c r="K35" s="9" t="str">
        <f t="shared" si="0"/>
        <v>N/A</v>
      </c>
    </row>
    <row r="36" spans="1:11" x14ac:dyDescent="0.25">
      <c r="A36" s="2" t="s">
        <v>353</v>
      </c>
      <c r="B36" s="84" t="s">
        <v>217</v>
      </c>
      <c r="C36" s="67" t="s">
        <v>217</v>
      </c>
      <c r="D36" s="9" t="str">
        <f t="shared" si="4"/>
        <v>N/A</v>
      </c>
      <c r="E36" s="67">
        <v>0</v>
      </c>
      <c r="F36" s="9" t="str">
        <f t="shared" si="4"/>
        <v>N/A</v>
      </c>
      <c r="G36" s="67">
        <v>0</v>
      </c>
      <c r="H36" s="9" t="str">
        <f t="shared" si="5"/>
        <v>N/A</v>
      </c>
      <c r="I36" s="10" t="s">
        <v>217</v>
      </c>
      <c r="J36" s="10" t="s">
        <v>1742</v>
      </c>
      <c r="K36" s="9" t="str">
        <f t="shared" si="0"/>
        <v>N/A</v>
      </c>
    </row>
    <row r="37" spans="1:11" x14ac:dyDescent="0.25">
      <c r="A37" s="2" t="s">
        <v>663</v>
      </c>
      <c r="B37" s="84" t="s">
        <v>217</v>
      </c>
      <c r="C37" s="68" t="s">
        <v>217</v>
      </c>
      <c r="D37" s="9" t="str">
        <f t="shared" si="4"/>
        <v>N/A</v>
      </c>
      <c r="E37" s="68" t="s">
        <v>1742</v>
      </c>
      <c r="F37" s="9" t="str">
        <f t="shared" si="4"/>
        <v>N/A</v>
      </c>
      <c r="G37" s="68" t="s">
        <v>1742</v>
      </c>
      <c r="H37" s="9" t="str">
        <f t="shared" si="5"/>
        <v>N/A</v>
      </c>
      <c r="I37" s="10" t="s">
        <v>217</v>
      </c>
      <c r="J37" s="10" t="s">
        <v>1742</v>
      </c>
      <c r="K37" s="9" t="str">
        <f t="shared" si="0"/>
        <v>N/A</v>
      </c>
    </row>
    <row r="38" spans="1:11" x14ac:dyDescent="0.25">
      <c r="A38" s="2" t="s">
        <v>664</v>
      </c>
      <c r="B38" s="84" t="s">
        <v>217</v>
      </c>
      <c r="C38" s="68" t="s">
        <v>217</v>
      </c>
      <c r="D38" s="9" t="str">
        <f t="shared" si="4"/>
        <v>N/A</v>
      </c>
      <c r="E38" s="68" t="s">
        <v>1742</v>
      </c>
      <c r="F38" s="9" t="str">
        <f t="shared" si="4"/>
        <v>N/A</v>
      </c>
      <c r="G38" s="68" t="s">
        <v>1742</v>
      </c>
      <c r="H38" s="9" t="str">
        <f t="shared" si="5"/>
        <v>N/A</v>
      </c>
      <c r="I38" s="10" t="s">
        <v>217</v>
      </c>
      <c r="J38" s="10" t="s">
        <v>1742</v>
      </c>
      <c r="K38" s="9" t="str">
        <f t="shared" si="0"/>
        <v>N/A</v>
      </c>
    </row>
    <row r="39" spans="1:11" x14ac:dyDescent="0.25">
      <c r="A39" s="2" t="s">
        <v>665</v>
      </c>
      <c r="B39" s="84" t="s">
        <v>217</v>
      </c>
      <c r="C39" s="68" t="s">
        <v>217</v>
      </c>
      <c r="D39" s="9" t="str">
        <f t="shared" si="4"/>
        <v>N/A</v>
      </c>
      <c r="E39" s="68" t="s">
        <v>1742</v>
      </c>
      <c r="F39" s="9" t="str">
        <f t="shared" si="4"/>
        <v>N/A</v>
      </c>
      <c r="G39" s="68" t="s">
        <v>1742</v>
      </c>
      <c r="H39" s="9" t="str">
        <f t="shared" si="5"/>
        <v>N/A</v>
      </c>
      <c r="I39" s="10" t="s">
        <v>217</v>
      </c>
      <c r="J39" s="10" t="s">
        <v>1742</v>
      </c>
      <c r="K39" s="9" t="str">
        <f t="shared" si="0"/>
        <v>N/A</v>
      </c>
    </row>
    <row r="40" spans="1:11" x14ac:dyDescent="0.25">
      <c r="A40" s="2" t="s">
        <v>666</v>
      </c>
      <c r="B40" s="84" t="s">
        <v>217</v>
      </c>
      <c r="C40" s="68" t="s">
        <v>217</v>
      </c>
      <c r="D40" s="9" t="str">
        <f t="shared" si="4"/>
        <v>N/A</v>
      </c>
      <c r="E40" s="68" t="s">
        <v>1742</v>
      </c>
      <c r="F40" s="9" t="str">
        <f t="shared" si="4"/>
        <v>N/A</v>
      </c>
      <c r="G40" s="68" t="s">
        <v>1742</v>
      </c>
      <c r="H40" s="9" t="str">
        <f t="shared" si="5"/>
        <v>N/A</v>
      </c>
      <c r="I40" s="10" t="s">
        <v>217</v>
      </c>
      <c r="J40" s="10" t="s">
        <v>1742</v>
      </c>
      <c r="K40" s="9" t="str">
        <f t="shared" si="0"/>
        <v>N/A</v>
      </c>
    </row>
    <row r="41" spans="1:11" x14ac:dyDescent="0.25">
      <c r="A41" s="2" t="s">
        <v>667</v>
      </c>
      <c r="B41" s="84" t="s">
        <v>217</v>
      </c>
      <c r="C41" s="68" t="s">
        <v>217</v>
      </c>
      <c r="D41" s="9" t="str">
        <f t="shared" si="4"/>
        <v>N/A</v>
      </c>
      <c r="E41" s="68" t="s">
        <v>1742</v>
      </c>
      <c r="F41" s="9" t="str">
        <f t="shared" si="4"/>
        <v>N/A</v>
      </c>
      <c r="G41" s="68" t="s">
        <v>1742</v>
      </c>
      <c r="H41" s="9" t="str">
        <f t="shared" si="5"/>
        <v>N/A</v>
      </c>
      <c r="I41" s="10" t="s">
        <v>217</v>
      </c>
      <c r="J41" s="10" t="s">
        <v>1742</v>
      </c>
      <c r="K41" s="9" t="str">
        <f t="shared" si="0"/>
        <v>N/A</v>
      </c>
    </row>
    <row r="42" spans="1:11" x14ac:dyDescent="0.25">
      <c r="A42" s="2" t="s">
        <v>668</v>
      </c>
      <c r="B42" s="84" t="s">
        <v>217</v>
      </c>
      <c r="C42" s="68" t="s">
        <v>217</v>
      </c>
      <c r="D42" s="9" t="str">
        <f t="shared" si="4"/>
        <v>N/A</v>
      </c>
      <c r="E42" s="68" t="s">
        <v>1742</v>
      </c>
      <c r="F42" s="9" t="str">
        <f t="shared" si="4"/>
        <v>N/A</v>
      </c>
      <c r="G42" s="68" t="s">
        <v>1742</v>
      </c>
      <c r="H42" s="9" t="str">
        <f t="shared" si="5"/>
        <v>N/A</v>
      </c>
      <c r="I42" s="10" t="s">
        <v>217</v>
      </c>
      <c r="J42" s="10" t="s">
        <v>1742</v>
      </c>
      <c r="K42" s="9" t="str">
        <f t="shared" si="0"/>
        <v>N/A</v>
      </c>
    </row>
    <row r="43" spans="1:11" x14ac:dyDescent="0.25">
      <c r="A43" s="2" t="s">
        <v>669</v>
      </c>
      <c r="B43" s="84" t="s">
        <v>217</v>
      </c>
      <c r="C43" s="68" t="s">
        <v>217</v>
      </c>
      <c r="D43" s="9" t="str">
        <f t="shared" si="4"/>
        <v>N/A</v>
      </c>
      <c r="E43" s="68" t="s">
        <v>1742</v>
      </c>
      <c r="F43" s="9" t="str">
        <f t="shared" si="4"/>
        <v>N/A</v>
      </c>
      <c r="G43" s="68" t="s">
        <v>1742</v>
      </c>
      <c r="H43" s="9" t="str">
        <f t="shared" si="5"/>
        <v>N/A</v>
      </c>
      <c r="I43" s="10" t="s">
        <v>217</v>
      </c>
      <c r="J43" s="10" t="s">
        <v>1742</v>
      </c>
      <c r="K43" s="9" t="str">
        <f t="shared" si="0"/>
        <v>N/A</v>
      </c>
    </row>
    <row r="44" spans="1:11" x14ac:dyDescent="0.25">
      <c r="A44" s="2" t="s">
        <v>670</v>
      </c>
      <c r="B44" s="84" t="s">
        <v>217</v>
      </c>
      <c r="C44" s="68" t="s">
        <v>217</v>
      </c>
      <c r="D44" s="9" t="str">
        <f t="shared" si="4"/>
        <v>N/A</v>
      </c>
      <c r="E44" s="68" t="s">
        <v>1742</v>
      </c>
      <c r="F44" s="9" t="str">
        <f t="shared" si="4"/>
        <v>N/A</v>
      </c>
      <c r="G44" s="68" t="s">
        <v>1742</v>
      </c>
      <c r="H44" s="9" t="str">
        <f t="shared" si="5"/>
        <v>N/A</v>
      </c>
      <c r="I44" s="10" t="s">
        <v>217</v>
      </c>
      <c r="J44" s="10" t="s">
        <v>1742</v>
      </c>
      <c r="K44" s="9" t="str">
        <f t="shared" si="0"/>
        <v>N/A</v>
      </c>
    </row>
    <row r="45" spans="1:11" x14ac:dyDescent="0.25">
      <c r="A45" s="2" t="s">
        <v>671</v>
      </c>
      <c r="B45" s="84" t="s">
        <v>217</v>
      </c>
      <c r="C45" s="68" t="s">
        <v>217</v>
      </c>
      <c r="D45" s="9" t="str">
        <f t="shared" si="4"/>
        <v>N/A</v>
      </c>
      <c r="E45" s="68" t="s">
        <v>1742</v>
      </c>
      <c r="F45" s="9" t="str">
        <f t="shared" si="4"/>
        <v>N/A</v>
      </c>
      <c r="G45" s="68" t="s">
        <v>1742</v>
      </c>
      <c r="H45" s="9" t="str">
        <f t="shared" si="5"/>
        <v>N/A</v>
      </c>
      <c r="I45" s="10" t="s">
        <v>217</v>
      </c>
      <c r="J45" s="10" t="s">
        <v>1742</v>
      </c>
      <c r="K45" s="9" t="str">
        <f t="shared" si="0"/>
        <v>N/A</v>
      </c>
    </row>
    <row r="46" spans="1:11" x14ac:dyDescent="0.25">
      <c r="A46" s="2" t="s">
        <v>354</v>
      </c>
      <c r="B46" s="84" t="s">
        <v>217</v>
      </c>
      <c r="C46" s="67" t="s">
        <v>217</v>
      </c>
      <c r="D46" s="9" t="str">
        <f t="shared" si="4"/>
        <v>N/A</v>
      </c>
      <c r="E46" s="67">
        <v>0</v>
      </c>
      <c r="F46" s="9" t="str">
        <f t="shared" si="4"/>
        <v>N/A</v>
      </c>
      <c r="G46" s="67">
        <v>0</v>
      </c>
      <c r="H46" s="9" t="str">
        <f t="shared" si="5"/>
        <v>N/A</v>
      </c>
      <c r="I46" s="10" t="s">
        <v>217</v>
      </c>
      <c r="J46" s="10" t="s">
        <v>1742</v>
      </c>
      <c r="K46" s="9" t="str">
        <f t="shared" si="0"/>
        <v>N/A</v>
      </c>
    </row>
    <row r="47" spans="1:11" x14ac:dyDescent="0.25">
      <c r="A47" s="2" t="s">
        <v>672</v>
      </c>
      <c r="B47" s="84" t="s">
        <v>217</v>
      </c>
      <c r="C47" s="68" t="s">
        <v>217</v>
      </c>
      <c r="D47" s="9" t="str">
        <f t="shared" si="4"/>
        <v>N/A</v>
      </c>
      <c r="E47" s="68" t="s">
        <v>1742</v>
      </c>
      <c r="F47" s="9" t="str">
        <f t="shared" si="4"/>
        <v>N/A</v>
      </c>
      <c r="G47" s="68" t="s">
        <v>1742</v>
      </c>
      <c r="H47" s="9" t="str">
        <f t="shared" si="5"/>
        <v>N/A</v>
      </c>
      <c r="I47" s="10" t="s">
        <v>217</v>
      </c>
      <c r="J47" s="10" t="s">
        <v>1742</v>
      </c>
      <c r="K47" s="9" t="str">
        <f t="shared" si="0"/>
        <v>N/A</v>
      </c>
    </row>
    <row r="48" spans="1:11" x14ac:dyDescent="0.25">
      <c r="A48" s="2" t="s">
        <v>673</v>
      </c>
      <c r="B48" s="84" t="s">
        <v>217</v>
      </c>
      <c r="C48" s="68" t="s">
        <v>217</v>
      </c>
      <c r="D48" s="9" t="str">
        <f t="shared" si="4"/>
        <v>N/A</v>
      </c>
      <c r="E48" s="68" t="s">
        <v>1742</v>
      </c>
      <c r="F48" s="9" t="str">
        <f t="shared" si="4"/>
        <v>N/A</v>
      </c>
      <c r="G48" s="68" t="s">
        <v>1742</v>
      </c>
      <c r="H48" s="9" t="str">
        <f t="shared" si="5"/>
        <v>N/A</v>
      </c>
      <c r="I48" s="10" t="s">
        <v>217</v>
      </c>
      <c r="J48" s="10" t="s">
        <v>1742</v>
      </c>
      <c r="K48" s="9" t="str">
        <f t="shared" si="0"/>
        <v>N/A</v>
      </c>
    </row>
    <row r="49" spans="1:11" x14ac:dyDescent="0.25">
      <c r="A49" s="2" t="s">
        <v>674</v>
      </c>
      <c r="B49" s="84" t="s">
        <v>217</v>
      </c>
      <c r="C49" s="68" t="s">
        <v>217</v>
      </c>
      <c r="D49" s="9" t="str">
        <f t="shared" si="4"/>
        <v>N/A</v>
      </c>
      <c r="E49" s="68" t="s">
        <v>1742</v>
      </c>
      <c r="F49" s="9" t="str">
        <f t="shared" si="4"/>
        <v>N/A</v>
      </c>
      <c r="G49" s="68" t="s">
        <v>1742</v>
      </c>
      <c r="H49" s="9" t="str">
        <f t="shared" si="5"/>
        <v>N/A</v>
      </c>
      <c r="I49" s="10" t="s">
        <v>217</v>
      </c>
      <c r="J49" s="10" t="s">
        <v>1742</v>
      </c>
      <c r="K49" s="9" t="str">
        <f t="shared" si="0"/>
        <v>N/A</v>
      </c>
    </row>
    <row r="50" spans="1:11" x14ac:dyDescent="0.25">
      <c r="A50" s="2" t="s">
        <v>675</v>
      </c>
      <c r="B50" s="84" t="s">
        <v>217</v>
      </c>
      <c r="C50" s="68" t="s">
        <v>217</v>
      </c>
      <c r="D50" s="9" t="str">
        <f t="shared" si="4"/>
        <v>N/A</v>
      </c>
      <c r="E50" s="68" t="s">
        <v>1742</v>
      </c>
      <c r="F50" s="9" t="str">
        <f t="shared" si="4"/>
        <v>N/A</v>
      </c>
      <c r="G50" s="68" t="s">
        <v>1742</v>
      </c>
      <c r="H50" s="9" t="str">
        <f t="shared" si="5"/>
        <v>N/A</v>
      </c>
      <c r="I50" s="10" t="s">
        <v>217</v>
      </c>
      <c r="J50" s="10" t="s">
        <v>1742</v>
      </c>
      <c r="K50" s="9" t="str">
        <f t="shared" si="0"/>
        <v>N/A</v>
      </c>
    </row>
    <row r="51" spans="1:11" x14ac:dyDescent="0.25">
      <c r="A51" s="2" t="s">
        <v>355</v>
      </c>
      <c r="B51" s="33" t="s">
        <v>217</v>
      </c>
      <c r="C51" s="67">
        <v>1042</v>
      </c>
      <c r="D51" s="33" t="s">
        <v>217</v>
      </c>
      <c r="E51" s="34">
        <v>708</v>
      </c>
      <c r="F51" s="33" t="s">
        <v>217</v>
      </c>
      <c r="G51" s="34">
        <v>524</v>
      </c>
      <c r="H51" s="33" t="s">
        <v>217</v>
      </c>
      <c r="I51" s="10">
        <v>-32.1</v>
      </c>
      <c r="J51" s="10">
        <v>-26</v>
      </c>
      <c r="K51" s="9" t="str">
        <f t="shared" si="0"/>
        <v>Yes</v>
      </c>
    </row>
    <row r="52" spans="1:11" x14ac:dyDescent="0.25">
      <c r="A52" s="2" t="s">
        <v>356</v>
      </c>
      <c r="B52" s="33" t="s">
        <v>217</v>
      </c>
      <c r="C52" s="68">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1742</v>
      </c>
      <c r="J52" s="10" t="s">
        <v>1742</v>
      </c>
      <c r="K52" s="9" t="str">
        <f t="shared" si="0"/>
        <v>N/A</v>
      </c>
    </row>
    <row r="53" spans="1:11" x14ac:dyDescent="0.25">
      <c r="A53" s="2" t="s">
        <v>357</v>
      </c>
      <c r="B53" s="33" t="s">
        <v>217</v>
      </c>
      <c r="C53" s="68">
        <v>0</v>
      </c>
      <c r="D53" s="9" t="str">
        <f t="shared" si="6"/>
        <v>N/A</v>
      </c>
      <c r="E53" s="8">
        <v>0</v>
      </c>
      <c r="F53" s="9" t="str">
        <f t="shared" si="7"/>
        <v>N/A</v>
      </c>
      <c r="G53" s="8">
        <v>0</v>
      </c>
      <c r="H53" s="9" t="str">
        <f t="shared" si="8"/>
        <v>N/A</v>
      </c>
      <c r="I53" s="10" t="s">
        <v>1742</v>
      </c>
      <c r="J53" s="10" t="s">
        <v>1742</v>
      </c>
      <c r="K53" s="9" t="str">
        <f t="shared" si="0"/>
        <v>N/A</v>
      </c>
    </row>
    <row r="54" spans="1:11" x14ac:dyDescent="0.25">
      <c r="A54" s="2" t="s">
        <v>358</v>
      </c>
      <c r="B54" s="33" t="s">
        <v>217</v>
      </c>
      <c r="C54" s="68" t="s">
        <v>217</v>
      </c>
      <c r="D54" s="9" t="str">
        <f t="shared" si="6"/>
        <v>N/A</v>
      </c>
      <c r="E54" s="8" t="s">
        <v>217</v>
      </c>
      <c r="F54" s="9" t="str">
        <f t="shared" si="7"/>
        <v>N/A</v>
      </c>
      <c r="G54" s="8">
        <v>100</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4254684</v>
      </c>
      <c r="D6" s="9" t="str">
        <f>IF($B6="N/A","N/A",IF(C6&gt;15,"No",IF(C6&lt;-15,"No","Yes")))</f>
        <v>N/A</v>
      </c>
      <c r="E6" s="34">
        <v>4688179</v>
      </c>
      <c r="F6" s="9" t="str">
        <f>IF($B6="N/A","N/A",IF(E6&gt;15,"No",IF(E6&lt;-15,"No","Yes")))</f>
        <v>N/A</v>
      </c>
      <c r="G6" s="34">
        <v>5357017</v>
      </c>
      <c r="H6" s="9" t="str">
        <f>IF($B6="N/A","N/A",IF(G6&gt;15,"No",IF(G6&lt;-15,"No","Yes")))</f>
        <v>N/A</v>
      </c>
      <c r="I6" s="10">
        <v>10.19</v>
      </c>
      <c r="J6" s="10">
        <v>14.27</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5.4096144391000003</v>
      </c>
      <c r="D9" s="9" t="str">
        <f t="shared" ref="D9:D15" si="1">IF($B9="N/A","N/A",IF(C9&gt;15,"No",IF(C9&lt;-15,"No","Yes")))</f>
        <v>N/A</v>
      </c>
      <c r="E9" s="8">
        <v>4.7898128463000003</v>
      </c>
      <c r="F9" s="9" t="str">
        <f t="shared" ref="F9:F15" si="2">IF($B9="N/A","N/A",IF(E9&gt;15,"No",IF(E9&lt;-15,"No","Yes")))</f>
        <v>N/A</v>
      </c>
      <c r="G9" s="8">
        <v>4.5707153813000003</v>
      </c>
      <c r="H9" s="9" t="str">
        <f t="shared" ref="H9:H15" si="3">IF($B9="N/A","N/A",IF(G9&gt;15,"No",IF(G9&lt;-15,"No","Yes")))</f>
        <v>N/A</v>
      </c>
      <c r="I9" s="10">
        <v>-11.5</v>
      </c>
      <c r="J9" s="10">
        <v>-4.57</v>
      </c>
      <c r="K9" s="9" t="str">
        <f t="shared" si="0"/>
        <v>Yes</v>
      </c>
    </row>
    <row r="10" spans="1:11" x14ac:dyDescent="0.25">
      <c r="A10" s="69" t="s">
        <v>36</v>
      </c>
      <c r="B10" s="33" t="s">
        <v>217</v>
      </c>
      <c r="C10" s="68">
        <v>7.7120245689000004</v>
      </c>
      <c r="D10" s="9" t="str">
        <f t="shared" si="1"/>
        <v>N/A</v>
      </c>
      <c r="E10" s="8">
        <v>7.4010888909999997</v>
      </c>
      <c r="F10" s="9" t="str">
        <f t="shared" si="2"/>
        <v>N/A</v>
      </c>
      <c r="G10" s="8">
        <v>7.3082235753999996</v>
      </c>
      <c r="H10" s="9" t="str">
        <f t="shared" si="3"/>
        <v>N/A</v>
      </c>
      <c r="I10" s="10">
        <v>-4.03</v>
      </c>
      <c r="J10" s="10">
        <v>-1.25</v>
      </c>
      <c r="K10" s="9" t="str">
        <f t="shared" si="0"/>
        <v>Yes</v>
      </c>
    </row>
    <row r="11" spans="1:11" x14ac:dyDescent="0.25">
      <c r="A11" s="69" t="s">
        <v>37</v>
      </c>
      <c r="B11" s="33" t="s">
        <v>217</v>
      </c>
      <c r="C11" s="68">
        <v>58.354755783999998</v>
      </c>
      <c r="D11" s="9" t="str">
        <f t="shared" si="1"/>
        <v>N/A</v>
      </c>
      <c r="E11" s="8">
        <v>60.847018149999997</v>
      </c>
      <c r="F11" s="9" t="str">
        <f t="shared" si="2"/>
        <v>N/A</v>
      </c>
      <c r="G11" s="8">
        <v>68.700787402000003</v>
      </c>
      <c r="H11" s="9" t="str">
        <f t="shared" si="3"/>
        <v>N/A</v>
      </c>
      <c r="I11" s="10">
        <v>4.2709999999999999</v>
      </c>
      <c r="J11" s="10">
        <v>12.91</v>
      </c>
      <c r="K11" s="9" t="str">
        <f t="shared" si="0"/>
        <v>Yes</v>
      </c>
    </row>
    <row r="12" spans="1:11" x14ac:dyDescent="0.25">
      <c r="A12" s="69" t="s">
        <v>38</v>
      </c>
      <c r="B12" s="33" t="s">
        <v>217</v>
      </c>
      <c r="C12" s="68">
        <v>5.3480366440999996</v>
      </c>
      <c r="D12" s="9" t="str">
        <f t="shared" si="1"/>
        <v>N/A</v>
      </c>
      <c r="E12" s="8">
        <v>4.7216904472000003</v>
      </c>
      <c r="F12" s="9" t="str">
        <f t="shared" si="2"/>
        <v>N/A</v>
      </c>
      <c r="G12" s="8">
        <v>4.5047408254999999</v>
      </c>
      <c r="H12" s="9" t="str">
        <f t="shared" si="3"/>
        <v>N/A</v>
      </c>
      <c r="I12" s="10">
        <v>-11.7</v>
      </c>
      <c r="J12" s="10">
        <v>-4.59</v>
      </c>
      <c r="K12" s="9" t="str">
        <f t="shared" si="0"/>
        <v>Yes</v>
      </c>
    </row>
    <row r="13" spans="1:11" x14ac:dyDescent="0.25">
      <c r="A13" s="69" t="s">
        <v>860</v>
      </c>
      <c r="B13" s="33" t="s">
        <v>217</v>
      </c>
      <c r="C13" s="68">
        <v>12.088044648</v>
      </c>
      <c r="D13" s="9" t="str">
        <f t="shared" si="1"/>
        <v>N/A</v>
      </c>
      <c r="E13" s="8">
        <v>10.612630713</v>
      </c>
      <c r="F13" s="9" t="str">
        <f t="shared" si="2"/>
        <v>N/A</v>
      </c>
      <c r="G13" s="8">
        <v>9.4125813775000005</v>
      </c>
      <c r="H13" s="9" t="str">
        <f t="shared" si="3"/>
        <v>N/A</v>
      </c>
      <c r="I13" s="10">
        <v>-12.2</v>
      </c>
      <c r="J13" s="10">
        <v>-11.3</v>
      </c>
      <c r="K13" s="9" t="str">
        <f t="shared" si="0"/>
        <v>Yes</v>
      </c>
    </row>
    <row r="14" spans="1:11" x14ac:dyDescent="0.25">
      <c r="A14" s="69" t="s">
        <v>861</v>
      </c>
      <c r="B14" s="33" t="s">
        <v>217</v>
      </c>
      <c r="C14" s="68">
        <v>5.1232534289</v>
      </c>
      <c r="D14" s="9" t="str">
        <f t="shared" si="1"/>
        <v>N/A</v>
      </c>
      <c r="E14" s="8">
        <v>4.7447039136000004</v>
      </c>
      <c r="F14" s="9" t="str">
        <f t="shared" si="2"/>
        <v>N/A</v>
      </c>
      <c r="G14" s="8">
        <v>4.2935278297000004</v>
      </c>
      <c r="H14" s="9" t="str">
        <f t="shared" si="3"/>
        <v>N/A</v>
      </c>
      <c r="I14" s="10">
        <v>-7.39</v>
      </c>
      <c r="J14" s="10">
        <v>-9.51</v>
      </c>
      <c r="K14" s="9" t="str">
        <f t="shared" si="0"/>
        <v>Yes</v>
      </c>
    </row>
    <row r="15" spans="1:11" x14ac:dyDescent="0.25">
      <c r="A15" s="69" t="s">
        <v>165</v>
      </c>
      <c r="B15" s="33" t="s">
        <v>217</v>
      </c>
      <c r="C15" s="68">
        <v>8.8140740887</v>
      </c>
      <c r="D15" s="9" t="str">
        <f t="shared" si="1"/>
        <v>N/A</v>
      </c>
      <c r="E15" s="8">
        <v>7.4374933209999998</v>
      </c>
      <c r="F15" s="9" t="str">
        <f t="shared" si="2"/>
        <v>N/A</v>
      </c>
      <c r="G15" s="8">
        <v>7.0699980978000001</v>
      </c>
      <c r="H15" s="9" t="str">
        <f t="shared" si="3"/>
        <v>N/A</v>
      </c>
      <c r="I15" s="10">
        <v>-15.6</v>
      </c>
      <c r="J15" s="10">
        <v>-4.9400000000000004</v>
      </c>
      <c r="K15" s="9" t="str">
        <f t="shared" si="0"/>
        <v>Yes</v>
      </c>
    </row>
    <row r="16" spans="1:11" x14ac:dyDescent="0.25">
      <c r="A16" s="69" t="s">
        <v>166</v>
      </c>
      <c r="B16" s="33" t="s">
        <v>250</v>
      </c>
      <c r="C16" s="68">
        <v>91.496994841000003</v>
      </c>
      <c r="D16" s="9" t="str">
        <f>IF($B16="N/A","N/A",IF(C16&gt;95,"Yes","No"))</f>
        <v>No</v>
      </c>
      <c r="E16" s="8">
        <v>91.805709637000007</v>
      </c>
      <c r="F16" s="9" t="str">
        <f>IF($B16="N/A","N/A",IF(E16&gt;95,"Yes","No"))</f>
        <v>No</v>
      </c>
      <c r="G16" s="8">
        <v>91.281267167999999</v>
      </c>
      <c r="H16" s="9" t="str">
        <f>IF($B16="N/A","N/A",IF(G16&gt;95,"Yes","No"))</f>
        <v>No</v>
      </c>
      <c r="I16" s="10">
        <v>0.33739999999999998</v>
      </c>
      <c r="J16" s="10">
        <v>-0.57099999999999995</v>
      </c>
      <c r="K16" s="9" t="str">
        <f t="shared" ref="K16:K26" si="4">IF(J16="Div by 0", "N/A", IF(J16="N/A","N/A", IF(J16&gt;30, "No", IF(J16&lt;-30, "No", "Yes"))))</f>
        <v>Yes</v>
      </c>
    </row>
    <row r="17" spans="1:11" x14ac:dyDescent="0.25">
      <c r="A17" s="69" t="s">
        <v>862</v>
      </c>
      <c r="B17" s="49" t="s">
        <v>251</v>
      </c>
      <c r="C17" s="68">
        <v>25.622607930000001</v>
      </c>
      <c r="D17" s="9" t="str">
        <f>IF($B17="N/A","N/A",IF(C17&gt;90,"No",IF(C17&lt;50,"No","Yes")))</f>
        <v>No</v>
      </c>
      <c r="E17" s="8">
        <v>25.598702609</v>
      </c>
      <c r="F17" s="9" t="str">
        <f>IF($B17="N/A","N/A",IF(E17&gt;90,"No",IF(E17&lt;50,"No","Yes")))</f>
        <v>No</v>
      </c>
      <c r="G17" s="8">
        <v>24.852842543000001</v>
      </c>
      <c r="H17" s="9" t="str">
        <f>IF($B17="N/A","N/A",IF(G17&gt;90,"No",IF(G17&lt;50,"No","Yes")))</f>
        <v>No</v>
      </c>
      <c r="I17" s="10">
        <v>-9.2999999999999999E-2</v>
      </c>
      <c r="J17" s="10">
        <v>-2.91</v>
      </c>
      <c r="K17" s="9" t="str">
        <f t="shared" si="4"/>
        <v>Yes</v>
      </c>
    </row>
    <row r="18" spans="1:11" x14ac:dyDescent="0.25">
      <c r="A18" s="69" t="s">
        <v>863</v>
      </c>
      <c r="B18" s="49" t="s">
        <v>228</v>
      </c>
      <c r="C18" s="68">
        <v>40.725374668999997</v>
      </c>
      <c r="D18" s="9" t="str">
        <f t="shared" ref="D18:D23" si="5">IF($B18="N/A","N/A",IF(C18&gt;5,"No",IF(C18&lt;=0,"No","Yes")))</f>
        <v>No</v>
      </c>
      <c r="E18" s="8">
        <v>41.660866618</v>
      </c>
      <c r="F18" s="9" t="str">
        <f t="shared" ref="F18:F23" si="6">IF($B18="N/A","N/A",IF(E18&gt;5,"No",IF(E18&lt;=0,"No","Yes")))</f>
        <v>No</v>
      </c>
      <c r="G18" s="8">
        <v>42.491688938000003</v>
      </c>
      <c r="H18" s="9" t="str">
        <f t="shared" ref="H18:H23" si="7">IF($B18="N/A","N/A",IF(G18&gt;5,"No",IF(G18&lt;=0,"No","Yes")))</f>
        <v>No</v>
      </c>
      <c r="I18" s="10">
        <v>2.2970000000000002</v>
      </c>
      <c r="J18" s="10">
        <v>1.994</v>
      </c>
      <c r="K18" s="9" t="str">
        <f t="shared" si="4"/>
        <v>Yes</v>
      </c>
    </row>
    <row r="19" spans="1:11" x14ac:dyDescent="0.25">
      <c r="A19" s="69" t="s">
        <v>864</v>
      </c>
      <c r="B19" s="49" t="s">
        <v>228</v>
      </c>
      <c r="C19" s="68">
        <v>3.1646533562000001</v>
      </c>
      <c r="D19" s="9" t="str">
        <f t="shared" si="5"/>
        <v>Yes</v>
      </c>
      <c r="E19" s="8">
        <v>3.1545723830000001</v>
      </c>
      <c r="F19" s="9" t="str">
        <f t="shared" si="6"/>
        <v>Yes</v>
      </c>
      <c r="G19" s="8">
        <v>3.0421408034000001</v>
      </c>
      <c r="H19" s="9" t="str">
        <f t="shared" si="7"/>
        <v>Yes</v>
      </c>
      <c r="I19" s="10">
        <v>-0.31900000000000001</v>
      </c>
      <c r="J19" s="10">
        <v>-3.56</v>
      </c>
      <c r="K19" s="9" t="str">
        <f t="shared" si="4"/>
        <v>Yes</v>
      </c>
    </row>
    <row r="20" spans="1:11" x14ac:dyDescent="0.25">
      <c r="A20" s="69" t="s">
        <v>865</v>
      </c>
      <c r="B20" s="49" t="s">
        <v>228</v>
      </c>
      <c r="C20" s="68">
        <v>2.0612576600000002E-2</v>
      </c>
      <c r="D20" s="9" t="str">
        <f t="shared" si="5"/>
        <v>Yes</v>
      </c>
      <c r="E20" s="8">
        <v>2.2631388400000001E-2</v>
      </c>
      <c r="F20" s="9" t="str">
        <f t="shared" si="6"/>
        <v>Yes</v>
      </c>
      <c r="G20" s="8">
        <v>2.0197807799999998E-2</v>
      </c>
      <c r="H20" s="9" t="str">
        <f t="shared" si="7"/>
        <v>Yes</v>
      </c>
      <c r="I20" s="10">
        <v>9.7940000000000005</v>
      </c>
      <c r="J20" s="10">
        <v>-10.8</v>
      </c>
      <c r="K20" s="9" t="str">
        <f t="shared" si="4"/>
        <v>Yes</v>
      </c>
    </row>
    <row r="21" spans="1:11" x14ac:dyDescent="0.25">
      <c r="A21" s="69" t="s">
        <v>866</v>
      </c>
      <c r="B21" s="33" t="s">
        <v>217</v>
      </c>
      <c r="C21" s="68">
        <v>0</v>
      </c>
      <c r="D21" s="9" t="str">
        <f t="shared" si="5"/>
        <v>N/A</v>
      </c>
      <c r="E21" s="8">
        <v>0</v>
      </c>
      <c r="F21" s="9" t="str">
        <f t="shared" si="6"/>
        <v>N/A</v>
      </c>
      <c r="G21" s="8">
        <v>0</v>
      </c>
      <c r="H21" s="9" t="str">
        <f t="shared" si="7"/>
        <v>N/A</v>
      </c>
      <c r="I21" s="10" t="s">
        <v>1742</v>
      </c>
      <c r="J21" s="10" t="s">
        <v>1742</v>
      </c>
      <c r="K21" s="9" t="str">
        <f t="shared" si="4"/>
        <v>N/A</v>
      </c>
    </row>
    <row r="22" spans="1:11" x14ac:dyDescent="0.25">
      <c r="A22" s="66" t="s">
        <v>1728</v>
      </c>
      <c r="B22" s="33" t="s">
        <v>217</v>
      </c>
      <c r="C22" s="68">
        <v>0</v>
      </c>
      <c r="D22" s="9" t="str">
        <f t="shared" si="5"/>
        <v>N/A</v>
      </c>
      <c r="E22" s="8">
        <v>0</v>
      </c>
      <c r="F22" s="9" t="str">
        <f t="shared" si="6"/>
        <v>N/A</v>
      </c>
      <c r="G22" s="8">
        <v>0</v>
      </c>
      <c r="H22" s="9" t="str">
        <f t="shared" si="7"/>
        <v>N/A</v>
      </c>
      <c r="I22" s="10" t="s">
        <v>1742</v>
      </c>
      <c r="J22" s="10" t="s">
        <v>1742</v>
      </c>
      <c r="K22" s="9" t="str">
        <f t="shared" si="4"/>
        <v>N/A</v>
      </c>
    </row>
    <row r="23" spans="1:11" x14ac:dyDescent="0.25">
      <c r="A23" s="69" t="s">
        <v>867</v>
      </c>
      <c r="B23" s="33" t="s">
        <v>217</v>
      </c>
      <c r="C23" s="68">
        <v>0</v>
      </c>
      <c r="D23" s="9" t="str">
        <f t="shared" si="5"/>
        <v>N/A</v>
      </c>
      <c r="E23" s="8">
        <v>0</v>
      </c>
      <c r="F23" s="9" t="str">
        <f t="shared" si="6"/>
        <v>N/A</v>
      </c>
      <c r="G23" s="8">
        <v>0</v>
      </c>
      <c r="H23" s="9" t="str">
        <f t="shared" si="7"/>
        <v>N/A</v>
      </c>
      <c r="I23" s="10" t="s">
        <v>1742</v>
      </c>
      <c r="J23" s="10" t="s">
        <v>1742</v>
      </c>
      <c r="K23" s="9" t="str">
        <f t="shared" si="4"/>
        <v>N/A</v>
      </c>
    </row>
    <row r="24" spans="1:11" x14ac:dyDescent="0.25">
      <c r="A24" s="69" t="s">
        <v>868</v>
      </c>
      <c r="B24" s="33" t="s">
        <v>236</v>
      </c>
      <c r="C24" s="68">
        <v>2.3279519701</v>
      </c>
      <c r="D24" s="9" t="str">
        <f>IF($B24="N/A","N/A",IF(C24&gt;10,"No",IF(C24&lt;1,"No","Yes")))</f>
        <v>Yes</v>
      </c>
      <c r="E24" s="8">
        <v>2.2171508382999998</v>
      </c>
      <c r="F24" s="9" t="str">
        <f>IF($B24="N/A","N/A",IF(E24&gt;10,"No",IF(E24&lt;1,"No","Yes")))</f>
        <v>Yes</v>
      </c>
      <c r="G24" s="8">
        <v>1.8634064443</v>
      </c>
      <c r="H24" s="9" t="str">
        <f>IF($B24="N/A","N/A",IF(G24&gt;10,"No",IF(G24&lt;1,"No","Yes")))</f>
        <v>Yes</v>
      </c>
      <c r="I24" s="10">
        <v>-4.76</v>
      </c>
      <c r="J24" s="10">
        <v>-16</v>
      </c>
      <c r="K24" s="9" t="str">
        <f t="shared" si="4"/>
        <v>Yes</v>
      </c>
    </row>
    <row r="25" spans="1:11" x14ac:dyDescent="0.25">
      <c r="A25" s="69" t="s">
        <v>869</v>
      </c>
      <c r="B25" s="72" t="s">
        <v>243</v>
      </c>
      <c r="C25" s="68">
        <v>6.095893373</v>
      </c>
      <c r="D25" s="9" t="str">
        <f>IF($B25="N/A","N/A",IF(C25&gt;10,"No",IF(C25&lt;=0,"No","Yes")))</f>
        <v>Yes</v>
      </c>
      <c r="E25" s="8">
        <v>5.9094586618999996</v>
      </c>
      <c r="F25" s="9" t="str">
        <f>IF($B25="N/A","N/A",IF(E25&gt;10,"No",IF(E25&lt;=0,"No","Yes")))</f>
        <v>Yes</v>
      </c>
      <c r="G25" s="8">
        <v>5.7678928404000001</v>
      </c>
      <c r="H25" s="9" t="str">
        <f>IF($B25="N/A","N/A",IF(G25&gt;10,"No",IF(G25&lt;=0,"No","Yes")))</f>
        <v>Yes</v>
      </c>
      <c r="I25" s="10">
        <v>-3.06</v>
      </c>
      <c r="J25" s="10">
        <v>-2.4</v>
      </c>
      <c r="K25" s="9" t="str">
        <f t="shared" si="4"/>
        <v>Yes</v>
      </c>
    </row>
    <row r="26" spans="1:11" x14ac:dyDescent="0.25">
      <c r="A26" s="69" t="s">
        <v>870</v>
      </c>
      <c r="B26" s="49" t="s">
        <v>252</v>
      </c>
      <c r="C26" s="68">
        <v>8.3696697569000005</v>
      </c>
      <c r="D26" s="9" t="str">
        <f>IF($B26="N/A","N/A",IF(C26&gt;=5,"No",IF(C26&lt;0,"No","Yes")))</f>
        <v>No</v>
      </c>
      <c r="E26" s="8">
        <v>8.0373850912999991</v>
      </c>
      <c r="F26" s="9" t="str">
        <f>IF($B26="N/A","N/A",IF(E26&gt;=5,"No",IF(E26&lt;0,"No","Yes")))</f>
        <v>No</v>
      </c>
      <c r="G26" s="8">
        <v>8.6044341467999992</v>
      </c>
      <c r="H26" s="9" t="str">
        <f>IF($B26="N/A","N/A",IF(G26&gt;=5,"No",IF(G26&lt;0,"No","Yes")))</f>
        <v>No</v>
      </c>
      <c r="I26" s="10">
        <v>-3.97</v>
      </c>
      <c r="J26" s="10">
        <v>7.0549999999999997</v>
      </c>
      <c r="K26" s="9" t="str">
        <f t="shared" si="4"/>
        <v>Yes</v>
      </c>
    </row>
    <row r="27" spans="1:11" x14ac:dyDescent="0.25">
      <c r="A27" s="69" t="s">
        <v>14</v>
      </c>
      <c r="B27" s="49" t="s">
        <v>253</v>
      </c>
      <c r="C27" s="68">
        <v>0.44898751590000002</v>
      </c>
      <c r="D27" s="9" t="str">
        <f>IF($B27="N/A","N/A",IF(C27&gt;15,"No",IF(C27&lt;=0,"No","Yes")))</f>
        <v>Yes</v>
      </c>
      <c r="E27" s="8">
        <v>0.49014766710000002</v>
      </c>
      <c r="F27" s="9" t="str">
        <f>IF($B27="N/A","N/A",IF(E27&gt;15,"No",IF(E27&lt;=0,"No","Yes")))</f>
        <v>Yes</v>
      </c>
      <c r="G27" s="8">
        <v>0.48062195810000002</v>
      </c>
      <c r="H27" s="9" t="str">
        <f>IF($B27="N/A","N/A",IF(G27&gt;15,"No",IF(G27&lt;=0,"No","Yes")))</f>
        <v>Yes</v>
      </c>
      <c r="I27" s="10">
        <v>9.1669999999999998</v>
      </c>
      <c r="J27" s="10">
        <v>-1.94</v>
      </c>
      <c r="K27" s="9" t="str">
        <f>IF(J27="Div by 0", "N/A", IF(J27="N/A","N/A", IF(J27&gt;30, "No", IF(J27&lt;-30, "No", "Yes"))))</f>
        <v>Yes</v>
      </c>
    </row>
    <row r="28" spans="1:11" x14ac:dyDescent="0.25">
      <c r="A28" s="69" t="s">
        <v>871</v>
      </c>
      <c r="B28" s="33" t="s">
        <v>217</v>
      </c>
      <c r="C28" s="71">
        <v>124.68151598999999</v>
      </c>
      <c r="D28" s="9" t="str">
        <f>IF($B28="N/A","N/A",IF(C28&gt;15,"No",IF(C28&lt;-15,"No","Yes")))</f>
        <v>N/A</v>
      </c>
      <c r="E28" s="35">
        <v>141.56551633999999</v>
      </c>
      <c r="F28" s="9" t="str">
        <f>IF($B28="N/A","N/A",IF(E28&gt;15,"No",IF(E28&lt;-15,"No","Yes")))</f>
        <v>N/A</v>
      </c>
      <c r="G28" s="35">
        <v>144.17147628999999</v>
      </c>
      <c r="H28" s="9" t="str">
        <f>IF($B28="N/A","N/A",IF(G28&gt;15,"No",IF(G28&lt;-15,"No","Yes")))</f>
        <v>N/A</v>
      </c>
      <c r="I28" s="10">
        <v>13.54</v>
      </c>
      <c r="J28" s="10">
        <v>1.841</v>
      </c>
      <c r="K28" s="9" t="str">
        <f>IF(J28="Div by 0", "N/A", IF(J28="N/A","N/A", IF(J28&gt;30, "No", IF(J28&lt;-30, "No", "Yes"))))</f>
        <v>Yes</v>
      </c>
    </row>
    <row r="29" spans="1:11" x14ac:dyDescent="0.25">
      <c r="A29" s="69" t="s">
        <v>377</v>
      </c>
      <c r="B29" s="33" t="s">
        <v>254</v>
      </c>
      <c r="C29" s="68">
        <v>11.553878032</v>
      </c>
      <c r="D29" s="9" t="str">
        <f>IF($B29="N/A","N/A",IF(C29&gt;35,"No",IF(C29&lt;10,"No","Yes")))</f>
        <v>Yes</v>
      </c>
      <c r="E29" s="8">
        <v>11.257547972999999</v>
      </c>
      <c r="F29" s="9" t="str">
        <f>IF($B29="N/A","N/A",IF(E29&gt;35,"No",IF(E29&lt;10,"No","Yes")))</f>
        <v>Yes</v>
      </c>
      <c r="G29" s="8">
        <v>10.363286134999999</v>
      </c>
      <c r="H29" s="9" t="str">
        <f>IF($B29="N/A","N/A",IF(G29&gt;35,"No",IF(G29&lt;10,"No","Yes")))</f>
        <v>Yes</v>
      </c>
      <c r="I29" s="10">
        <v>-2.56</v>
      </c>
      <c r="J29" s="10">
        <v>-7.94</v>
      </c>
      <c r="K29" s="9" t="str">
        <f t="shared" ref="K29:K54" si="8">IF(J29="Div by 0", "N/A", IF(J29="N/A","N/A", IF(J29&gt;30, "No", IF(J29&lt;-30, "No", "Yes"))))</f>
        <v>Yes</v>
      </c>
    </row>
    <row r="30" spans="1:11" x14ac:dyDescent="0.25">
      <c r="A30" s="69" t="s">
        <v>378</v>
      </c>
      <c r="B30" s="33" t="s">
        <v>255</v>
      </c>
      <c r="C30" s="68">
        <v>7.7006423979000003</v>
      </c>
      <c r="D30" s="9" t="str">
        <f>IF($B30="N/A","N/A",IF(C30&gt;20,"No",IF(C30&lt;2,"No","Yes")))</f>
        <v>Yes</v>
      </c>
      <c r="E30" s="8">
        <v>8.0031287200999994</v>
      </c>
      <c r="F30" s="9" t="str">
        <f>IF($B30="N/A","N/A",IF(E30&gt;20,"No",IF(E30&lt;2,"No","Yes")))</f>
        <v>Yes</v>
      </c>
      <c r="G30" s="8">
        <v>8.8196658699999997</v>
      </c>
      <c r="H30" s="9" t="str">
        <f>IF($B30="N/A","N/A",IF(G30&gt;20,"No",IF(G30&lt;2,"No","Yes")))</f>
        <v>Yes</v>
      </c>
      <c r="I30" s="10">
        <v>3.9279999999999999</v>
      </c>
      <c r="J30" s="10">
        <v>10.199999999999999</v>
      </c>
      <c r="K30" s="9" t="str">
        <f t="shared" si="8"/>
        <v>Yes</v>
      </c>
    </row>
    <row r="31" spans="1:11" x14ac:dyDescent="0.25">
      <c r="A31" s="69" t="s">
        <v>379</v>
      </c>
      <c r="B31" s="33" t="s">
        <v>256</v>
      </c>
      <c r="C31" s="68">
        <v>1.1209058063999999</v>
      </c>
      <c r="D31" s="9" t="str">
        <f>IF($B31="N/A","N/A",IF(C31&gt;8,"No",IF(C31&lt;0.5,"No","Yes")))</f>
        <v>Yes</v>
      </c>
      <c r="E31" s="8">
        <v>1.0780091801</v>
      </c>
      <c r="F31" s="9" t="str">
        <f>IF($B31="N/A","N/A",IF(E31&gt;8,"No",IF(E31&lt;0.5,"No","Yes")))</f>
        <v>Yes</v>
      </c>
      <c r="G31" s="8">
        <v>0.74468682850000001</v>
      </c>
      <c r="H31" s="9" t="str">
        <f>IF($B31="N/A","N/A",IF(G31&gt;8,"No",IF(G31&lt;0.5,"No","Yes")))</f>
        <v>Yes</v>
      </c>
      <c r="I31" s="10">
        <v>-3.83</v>
      </c>
      <c r="J31" s="10">
        <v>-30.9</v>
      </c>
      <c r="K31" s="9" t="str">
        <f t="shared" si="8"/>
        <v>No</v>
      </c>
    </row>
    <row r="32" spans="1:11" x14ac:dyDescent="0.25">
      <c r="A32" s="69" t="s">
        <v>380</v>
      </c>
      <c r="B32" s="33" t="s">
        <v>257</v>
      </c>
      <c r="C32" s="68">
        <v>1.9898069986</v>
      </c>
      <c r="D32" s="9" t="str">
        <f>IF($B32="N/A","N/A",IF(C32&gt;25,"No",IF(C32&lt;3,"No","Yes")))</f>
        <v>No</v>
      </c>
      <c r="E32" s="8">
        <v>2.0254985998000001</v>
      </c>
      <c r="F32" s="9" t="str">
        <f>IF($B32="N/A","N/A",IF(E32&gt;25,"No",IF(E32&lt;3,"No","Yes")))</f>
        <v>No</v>
      </c>
      <c r="G32" s="8">
        <v>1.9190157507000001</v>
      </c>
      <c r="H32" s="9" t="str">
        <f>IF($B32="N/A","N/A",IF(G32&gt;25,"No",IF(G32&lt;3,"No","Yes")))</f>
        <v>No</v>
      </c>
      <c r="I32" s="10">
        <v>1.794</v>
      </c>
      <c r="J32" s="10">
        <v>-5.26</v>
      </c>
      <c r="K32" s="9" t="str">
        <f t="shared" si="8"/>
        <v>Yes</v>
      </c>
    </row>
    <row r="33" spans="1:11" x14ac:dyDescent="0.25">
      <c r="A33" s="69" t="s">
        <v>381</v>
      </c>
      <c r="B33" s="33" t="s">
        <v>258</v>
      </c>
      <c r="C33" s="68">
        <v>3.4890017684000001</v>
      </c>
      <c r="D33" s="9" t="str">
        <f>IF($B33="N/A","N/A",IF(C33&gt;25,"No",IF(C33&lt;2,"No","Yes")))</f>
        <v>Yes</v>
      </c>
      <c r="E33" s="8">
        <v>3.4784508015000002</v>
      </c>
      <c r="F33" s="9" t="str">
        <f>IF($B33="N/A","N/A",IF(E33&gt;25,"No",IF(E33&lt;2,"No","Yes")))</f>
        <v>Yes</v>
      </c>
      <c r="G33" s="8">
        <v>8.6224479033999994</v>
      </c>
      <c r="H33" s="9" t="str">
        <f>IF($B33="N/A","N/A",IF(G33&gt;25,"No",IF(G33&lt;2,"No","Yes")))</f>
        <v>Yes</v>
      </c>
      <c r="I33" s="10">
        <v>-0.30199999999999999</v>
      </c>
      <c r="J33" s="10">
        <v>147.9</v>
      </c>
      <c r="K33" s="9" t="str">
        <f t="shared" si="8"/>
        <v>No</v>
      </c>
    </row>
    <row r="34" spans="1:11" x14ac:dyDescent="0.25">
      <c r="A34" s="69" t="s">
        <v>382</v>
      </c>
      <c r="B34" s="33" t="s">
        <v>259</v>
      </c>
      <c r="C34" s="68">
        <v>2.7428594000000001E-2</v>
      </c>
      <c r="D34" s="9" t="str">
        <f>IF($B34="N/A","N/A",IF(C34&gt;25,"No",IF(C34&lt;=0,"No","Yes")))</f>
        <v>Yes</v>
      </c>
      <c r="E34" s="8">
        <v>2.46790918E-2</v>
      </c>
      <c r="F34" s="9" t="str">
        <f>IF($B34="N/A","N/A",IF(E34&gt;25,"No",IF(E34&lt;=0,"No","Yes")))</f>
        <v>Yes</v>
      </c>
      <c r="G34" s="8">
        <v>1.8965778900000001E-2</v>
      </c>
      <c r="H34" s="9" t="str">
        <f>IF($B34="N/A","N/A",IF(G34&gt;25,"No",IF(G34&lt;=0,"No","Yes")))</f>
        <v>Yes</v>
      </c>
      <c r="I34" s="10">
        <v>-10</v>
      </c>
      <c r="J34" s="10">
        <v>-23.2</v>
      </c>
      <c r="K34" s="9" t="str">
        <f t="shared" si="8"/>
        <v>Yes</v>
      </c>
    </row>
    <row r="35" spans="1:11" x14ac:dyDescent="0.25">
      <c r="A35" s="69" t="s">
        <v>383</v>
      </c>
      <c r="B35" s="33" t="s">
        <v>260</v>
      </c>
      <c r="C35" s="68">
        <v>7.1895821169999996</v>
      </c>
      <c r="D35" s="9" t="str">
        <f>IF($B35="N/A","N/A",IF(C35&gt;20,"No",IF(C35&lt;4,"No","Yes")))</f>
        <v>Yes</v>
      </c>
      <c r="E35" s="8">
        <v>7.0346716709999999</v>
      </c>
      <c r="F35" s="9" t="str">
        <f>IF($B35="N/A","N/A",IF(E35&gt;20,"No",IF(E35&lt;4,"No","Yes")))</f>
        <v>Yes</v>
      </c>
      <c r="G35" s="8">
        <v>6.7385076433000002</v>
      </c>
      <c r="H35" s="9" t="str">
        <f>IF($B35="N/A","N/A",IF(G35&gt;20,"No",IF(G35&lt;4,"No","Yes")))</f>
        <v>Yes</v>
      </c>
      <c r="I35" s="10">
        <v>-2.15</v>
      </c>
      <c r="J35" s="10">
        <v>-4.21</v>
      </c>
      <c r="K35" s="9" t="str">
        <f t="shared" si="8"/>
        <v>Yes</v>
      </c>
    </row>
    <row r="36" spans="1:11" x14ac:dyDescent="0.25">
      <c r="A36" s="69" t="s">
        <v>384</v>
      </c>
      <c r="B36" s="33" t="s">
        <v>261</v>
      </c>
      <c r="C36" s="68">
        <v>2.58068519E-2</v>
      </c>
      <c r="D36" s="9" t="str">
        <f>IF($B36="N/A","N/A",IF(C36&gt;=3,"No",IF(C36&lt;0,"No","Yes")))</f>
        <v>Yes</v>
      </c>
      <c r="E36" s="8">
        <v>0</v>
      </c>
      <c r="F36" s="9" t="str">
        <f>IF($B36="N/A","N/A",IF(E36&gt;=3,"No",IF(E36&lt;0,"No","Yes")))</f>
        <v>Yes</v>
      </c>
      <c r="G36" s="8">
        <v>9.7068950000000001E-4</v>
      </c>
      <c r="H36" s="9" t="str">
        <f>IF($B36="N/A","N/A",IF(G36&gt;=3,"No",IF(G36&lt;0,"No","Yes")))</f>
        <v>Yes</v>
      </c>
      <c r="I36" s="10">
        <v>-100</v>
      </c>
      <c r="J36" s="10" t="s">
        <v>1742</v>
      </c>
      <c r="K36" s="9" t="str">
        <f t="shared" si="8"/>
        <v>N/A</v>
      </c>
    </row>
    <row r="37" spans="1:11" x14ac:dyDescent="0.25">
      <c r="A37" s="69" t="s">
        <v>385</v>
      </c>
      <c r="B37" s="33" t="s">
        <v>262</v>
      </c>
      <c r="C37" s="68">
        <v>5.3904355763999998</v>
      </c>
      <c r="D37" s="9" t="str">
        <f>IF($B37="N/A","N/A",IF(C37&gt;=25,"No",IF(C37&lt;0,"No","Yes")))</f>
        <v>Yes</v>
      </c>
      <c r="E37" s="8">
        <v>6.1579346693000003</v>
      </c>
      <c r="F37" s="9" t="str">
        <f>IF($B37="N/A","N/A",IF(E37&gt;=25,"No",IF(E37&lt;0,"No","Yes")))</f>
        <v>Yes</v>
      </c>
      <c r="G37" s="8">
        <v>7.2472982632000003</v>
      </c>
      <c r="H37" s="9" t="str">
        <f>IF($B37="N/A","N/A",IF(G37&gt;=25,"No",IF(G37&lt;0,"No","Yes")))</f>
        <v>Yes</v>
      </c>
      <c r="I37" s="10">
        <v>14.24</v>
      </c>
      <c r="J37" s="10">
        <v>17.690000000000001</v>
      </c>
      <c r="K37" s="9" t="str">
        <f t="shared" si="8"/>
        <v>Yes</v>
      </c>
    </row>
    <row r="38" spans="1:11" x14ac:dyDescent="0.25">
      <c r="A38" s="69" t="s">
        <v>386</v>
      </c>
      <c r="B38" s="33" t="s">
        <v>225</v>
      </c>
      <c r="C38" s="68">
        <v>5.1302987484000004</v>
      </c>
      <c r="D38" s="9" t="str">
        <f>IF($B38="N/A","N/A",IF(C38&gt;3,"Yes","No"))</f>
        <v>Yes</v>
      </c>
      <c r="E38" s="8">
        <v>5.0716706848999999</v>
      </c>
      <c r="F38" s="9" t="str">
        <f>IF($B38="N/A","N/A",IF(E38&gt;3,"Yes","No"))</f>
        <v>Yes</v>
      </c>
      <c r="G38" s="8">
        <v>4.5989773785999999</v>
      </c>
      <c r="H38" s="9" t="str">
        <f>IF($B38="N/A","N/A",IF(G38&gt;3,"Yes","No"))</f>
        <v>Yes</v>
      </c>
      <c r="I38" s="10">
        <v>-1.1399999999999999</v>
      </c>
      <c r="J38" s="10">
        <v>-9.32</v>
      </c>
      <c r="K38" s="9" t="str">
        <f t="shared" si="8"/>
        <v>Yes</v>
      </c>
    </row>
    <row r="39" spans="1:11" x14ac:dyDescent="0.25">
      <c r="A39" s="69" t="s">
        <v>387</v>
      </c>
      <c r="B39" s="33" t="s">
        <v>224</v>
      </c>
      <c r="C39" s="68">
        <v>8.7851177667000009</v>
      </c>
      <c r="D39" s="9" t="str">
        <f>IF($B39="N/A","N/A",IF(C39&gt;1,"Yes","No"))</f>
        <v>Yes</v>
      </c>
      <c r="E39" s="8">
        <v>8.2697354345999994</v>
      </c>
      <c r="F39" s="9" t="str">
        <f>IF($B39="N/A","N/A",IF(E39&gt;1,"Yes","No"))</f>
        <v>Yes</v>
      </c>
      <c r="G39" s="8">
        <v>8.1249695492999994</v>
      </c>
      <c r="H39" s="9" t="str">
        <f>IF($B39="N/A","N/A",IF(G39&gt;1,"Yes","No"))</f>
        <v>Yes</v>
      </c>
      <c r="I39" s="10">
        <v>-5.87</v>
      </c>
      <c r="J39" s="10">
        <v>-1.75</v>
      </c>
      <c r="K39" s="9" t="str">
        <f t="shared" si="8"/>
        <v>Yes</v>
      </c>
    </row>
    <row r="40" spans="1:11" x14ac:dyDescent="0.25">
      <c r="A40" s="69" t="s">
        <v>388</v>
      </c>
      <c r="B40" s="33" t="s">
        <v>217</v>
      </c>
      <c r="C40" s="68">
        <v>1.17752576E-2</v>
      </c>
      <c r="D40" s="9" t="str">
        <f>IF($B40="N/A","N/A",IF(C40&gt;15,"No",IF(C40&lt;-15,"No","Yes")))</f>
        <v>N/A</v>
      </c>
      <c r="E40" s="8">
        <v>1.09637452E-2</v>
      </c>
      <c r="F40" s="9" t="str">
        <f>IF($B40="N/A","N/A",IF(E40&gt;15,"No",IF(E40&lt;-15,"No","Yes")))</f>
        <v>N/A</v>
      </c>
      <c r="G40" s="8">
        <v>8.7922065999999997E-3</v>
      </c>
      <c r="H40" s="9" t="str">
        <f>IF($B40="N/A","N/A",IF(G40&gt;15,"No",IF(G40&lt;-15,"No","Yes")))</f>
        <v>N/A</v>
      </c>
      <c r="I40" s="10">
        <v>-6.89</v>
      </c>
      <c r="J40" s="10">
        <v>-19.8</v>
      </c>
      <c r="K40" s="9" t="str">
        <f t="shared" si="8"/>
        <v>Yes</v>
      </c>
    </row>
    <row r="41" spans="1:11" x14ac:dyDescent="0.25">
      <c r="A41" s="69" t="s">
        <v>389</v>
      </c>
      <c r="B41" s="33" t="s">
        <v>217</v>
      </c>
      <c r="C41" s="68">
        <v>0</v>
      </c>
      <c r="D41" s="9" t="str">
        <f>IF($B41="N/A","N/A",IF(C41&gt;15,"No",IF(C41&lt;-15,"No","Yes")))</f>
        <v>N/A</v>
      </c>
      <c r="E41" s="8">
        <v>0</v>
      </c>
      <c r="F41" s="9" t="str">
        <f>IF($B41="N/A","N/A",IF(E41&gt;15,"No",IF(E41&lt;-15,"No","Yes")))</f>
        <v>N/A</v>
      </c>
      <c r="G41" s="8">
        <v>0</v>
      </c>
      <c r="H41" s="9" t="str">
        <f>IF($B41="N/A","N/A",IF(G41&gt;15,"No",IF(G41&lt;-15,"No","Yes")))</f>
        <v>N/A</v>
      </c>
      <c r="I41" s="10" t="s">
        <v>1742</v>
      </c>
      <c r="J41" s="10" t="s">
        <v>1742</v>
      </c>
      <c r="K41" s="9" t="str">
        <f t="shared" si="8"/>
        <v>N/A</v>
      </c>
    </row>
    <row r="42" spans="1:11" x14ac:dyDescent="0.25">
      <c r="A42" s="69" t="s">
        <v>390</v>
      </c>
      <c r="B42" s="33" t="s">
        <v>263</v>
      </c>
      <c r="C42" s="68">
        <v>25.302889708999999</v>
      </c>
      <c r="D42" s="9" t="str">
        <f>IF($B42="N/A","N/A",IF(C42&gt;0,"Yes","No"))</f>
        <v>Yes</v>
      </c>
      <c r="E42" s="8">
        <v>26.080680792999999</v>
      </c>
      <c r="F42" s="9" t="str">
        <f>IF($B42="N/A","N/A",IF(E42&gt;0,"Yes","No"))</f>
        <v>Yes</v>
      </c>
      <c r="G42" s="8">
        <v>27.276336812</v>
      </c>
      <c r="H42" s="9" t="str">
        <f>IF($B42="N/A","N/A",IF(G42&gt;0,"Yes","No"))</f>
        <v>Yes</v>
      </c>
      <c r="I42" s="10">
        <v>3.0739999999999998</v>
      </c>
      <c r="J42" s="10">
        <v>4.5839999999999996</v>
      </c>
      <c r="K42" s="9" t="str">
        <f t="shared" si="8"/>
        <v>Yes</v>
      </c>
    </row>
    <row r="43" spans="1:11" x14ac:dyDescent="0.25">
      <c r="A43" s="69" t="s">
        <v>391</v>
      </c>
      <c r="B43" s="33" t="s">
        <v>263</v>
      </c>
      <c r="C43" s="68">
        <v>1.1174272872</v>
      </c>
      <c r="D43" s="9" t="str">
        <f>IF($B43="N/A","N/A",IF(C43&gt;0,"Yes","No"))</f>
        <v>Yes</v>
      </c>
      <c r="E43" s="8">
        <v>1.0887382926</v>
      </c>
      <c r="F43" s="9" t="str">
        <f>IF($B43="N/A","N/A",IF(E43&gt;0,"Yes","No"))</f>
        <v>Yes</v>
      </c>
      <c r="G43" s="8">
        <v>1.0442005318000001</v>
      </c>
      <c r="H43" s="9" t="str">
        <f>IF($B43="N/A","N/A",IF(G43&gt;0,"Yes","No"))</f>
        <v>Yes</v>
      </c>
      <c r="I43" s="10">
        <v>-2.57</v>
      </c>
      <c r="J43" s="10">
        <v>-4.09</v>
      </c>
      <c r="K43" s="9" t="str">
        <f t="shared" si="8"/>
        <v>Yes</v>
      </c>
    </row>
    <row r="44" spans="1:11" x14ac:dyDescent="0.25">
      <c r="A44" s="69" t="s">
        <v>392</v>
      </c>
      <c r="B44" s="33" t="s">
        <v>263</v>
      </c>
      <c r="C44" s="68">
        <v>8.3672489000000006E-3</v>
      </c>
      <c r="D44" s="9" t="str">
        <f>IF($B44="N/A","N/A",IF(C44&gt;0,"Yes","No"))</f>
        <v>Yes</v>
      </c>
      <c r="E44" s="8">
        <v>4.4153604000000003E-3</v>
      </c>
      <c r="F44" s="9" t="str">
        <f>IF($B44="N/A","N/A",IF(E44&gt;0,"Yes","No"))</f>
        <v>Yes</v>
      </c>
      <c r="G44" s="8">
        <v>9.1468816000000001E-3</v>
      </c>
      <c r="H44" s="9" t="str">
        <f>IF($B44="N/A","N/A",IF(G44&gt;0,"Yes","No"))</f>
        <v>Yes</v>
      </c>
      <c r="I44" s="10">
        <v>-47.2</v>
      </c>
      <c r="J44" s="10">
        <v>107.2</v>
      </c>
      <c r="K44" s="9" t="str">
        <f t="shared" si="8"/>
        <v>No</v>
      </c>
    </row>
    <row r="45" spans="1:11" x14ac:dyDescent="0.25">
      <c r="A45" s="69" t="s">
        <v>393</v>
      </c>
      <c r="B45" s="33" t="s">
        <v>224</v>
      </c>
      <c r="C45" s="68">
        <v>2.1532503942000001</v>
      </c>
      <c r="D45" s="9" t="str">
        <f>IF($B45="N/A","N/A",IF(C45&gt;1,"Yes","No"))</f>
        <v>Yes</v>
      </c>
      <c r="E45" s="8">
        <v>1.7173619011000001</v>
      </c>
      <c r="F45" s="9" t="str">
        <f>IF($B45="N/A","N/A",IF(E45&gt;1,"Yes","No"))</f>
        <v>Yes</v>
      </c>
      <c r="G45" s="8">
        <v>0.84687056250000003</v>
      </c>
      <c r="H45" s="9" t="str">
        <f>IF($B45="N/A","N/A",IF(G45&gt;1,"Yes","No"))</f>
        <v>No</v>
      </c>
      <c r="I45" s="10">
        <v>-20.2</v>
      </c>
      <c r="J45" s="10">
        <v>-50.7</v>
      </c>
      <c r="K45" s="9" t="str">
        <f t="shared" si="8"/>
        <v>No</v>
      </c>
    </row>
    <row r="46" spans="1:11" x14ac:dyDescent="0.25">
      <c r="A46" s="69" t="s">
        <v>394</v>
      </c>
      <c r="B46" s="33" t="s">
        <v>263</v>
      </c>
      <c r="C46" s="68">
        <v>1.8802807E-3</v>
      </c>
      <c r="D46" s="9" t="str">
        <f>IF($B46="N/A","N/A",IF(C46&gt;0,"Yes","No"))</f>
        <v>Yes</v>
      </c>
      <c r="E46" s="8">
        <v>1.2371540999999999E-3</v>
      </c>
      <c r="F46" s="9" t="str">
        <f>IF($B46="N/A","N/A",IF(E46&gt;0,"Yes","No"))</f>
        <v>Yes</v>
      </c>
      <c r="G46" s="8">
        <v>1.1386934E-3</v>
      </c>
      <c r="H46" s="9" t="str">
        <f>IF($B46="N/A","N/A",IF(G46&gt;0,"Yes","No"))</f>
        <v>Yes</v>
      </c>
      <c r="I46" s="10">
        <v>-34.200000000000003</v>
      </c>
      <c r="J46" s="10">
        <v>-7.96</v>
      </c>
      <c r="K46" s="9" t="str">
        <f t="shared" si="8"/>
        <v>Yes</v>
      </c>
    </row>
    <row r="47" spans="1:11" x14ac:dyDescent="0.25">
      <c r="A47" s="69" t="s">
        <v>395</v>
      </c>
      <c r="B47" s="33" t="s">
        <v>217</v>
      </c>
      <c r="C47" s="68">
        <v>0.20158958930000001</v>
      </c>
      <c r="D47" s="9" t="str">
        <f>IF($B47="N/A","N/A",IF(C47&gt;15,"No",IF(C47&lt;-15,"No","Yes")))</f>
        <v>N/A</v>
      </c>
      <c r="E47" s="8">
        <v>0.18041120020000001</v>
      </c>
      <c r="F47" s="9" t="str">
        <f>IF($B47="N/A","N/A",IF(E47&gt;15,"No",IF(E47&lt;-15,"No","Yes")))</f>
        <v>N/A</v>
      </c>
      <c r="G47" s="8">
        <v>0.1676866062</v>
      </c>
      <c r="H47" s="9" t="str">
        <f>IF($B47="N/A","N/A",IF(G47&gt;15,"No",IF(G47&lt;-15,"No","Yes")))</f>
        <v>N/A</v>
      </c>
      <c r="I47" s="10">
        <v>-10.5</v>
      </c>
      <c r="J47" s="10">
        <v>-7.05</v>
      </c>
      <c r="K47" s="9" t="str">
        <f t="shared" si="8"/>
        <v>Yes</v>
      </c>
    </row>
    <row r="48" spans="1:11" x14ac:dyDescent="0.25">
      <c r="A48" s="69" t="s">
        <v>396</v>
      </c>
      <c r="B48" s="33" t="s">
        <v>217</v>
      </c>
      <c r="C48" s="68">
        <v>0.83500913349999994</v>
      </c>
      <c r="D48" s="9" t="str">
        <f>IF($B48="N/A","N/A",IF(C48&gt;15,"No",IF(C48&lt;-15,"No","Yes")))</f>
        <v>N/A</v>
      </c>
      <c r="E48" s="8">
        <v>1.1148038503</v>
      </c>
      <c r="F48" s="9" t="str">
        <f>IF($B48="N/A","N/A",IF(E48&gt;15,"No",IF(E48&lt;-15,"No","Yes")))</f>
        <v>N/A</v>
      </c>
      <c r="G48" s="8">
        <v>1.4182146519000001</v>
      </c>
      <c r="H48" s="9" t="str">
        <f>IF($B48="N/A","N/A",IF(G48&gt;15,"No",IF(G48&lt;-15,"No","Yes")))</f>
        <v>N/A</v>
      </c>
      <c r="I48" s="10">
        <v>33.51</v>
      </c>
      <c r="J48" s="10">
        <v>27.22</v>
      </c>
      <c r="K48" s="9" t="str">
        <f t="shared" si="8"/>
        <v>Yes</v>
      </c>
    </row>
    <row r="49" spans="1:11" x14ac:dyDescent="0.25">
      <c r="A49" s="69" t="s">
        <v>397</v>
      </c>
      <c r="B49" s="33" t="s">
        <v>217</v>
      </c>
      <c r="C49" s="68">
        <v>4.3646014599999998E-2</v>
      </c>
      <c r="D49" s="9" t="str">
        <f>IF($B49="N/A","N/A",IF(C49&gt;15,"No",IF(C49&lt;-15,"No","Yes")))</f>
        <v>N/A</v>
      </c>
      <c r="E49" s="8">
        <v>7.3098744699999996E-2</v>
      </c>
      <c r="F49" s="9" t="str">
        <f>IF($B49="N/A","N/A",IF(E49&gt;15,"No",IF(E49&lt;-15,"No","Yes")))</f>
        <v>N/A</v>
      </c>
      <c r="G49" s="8">
        <v>9.7908966900000005E-2</v>
      </c>
      <c r="H49" s="9" t="str">
        <f>IF($B49="N/A","N/A",IF(G49&gt;15,"No",IF(G49&lt;-15,"No","Yes")))</f>
        <v>N/A</v>
      </c>
      <c r="I49" s="10">
        <v>67.48</v>
      </c>
      <c r="J49" s="10">
        <v>33.94</v>
      </c>
      <c r="K49" s="9" t="str">
        <f t="shared" si="8"/>
        <v>No</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3.4534879676000001</v>
      </c>
      <c r="D51" s="9" t="str">
        <f>IF($B51="N/A","N/A",IF(C51&gt;15,"No",IF(C51&lt;-15,"No","Yes")))</f>
        <v>N/A</v>
      </c>
      <c r="E51" s="8">
        <v>3.6511404535</v>
      </c>
      <c r="F51" s="9" t="str">
        <f>IF($B51="N/A","N/A",IF(E51&gt;15,"No",IF(E51&lt;-15,"No","Yes")))</f>
        <v>N/A</v>
      </c>
      <c r="G51" s="8">
        <v>3.7071377597000001</v>
      </c>
      <c r="H51" s="9" t="str">
        <f>IF($B51="N/A","N/A",IF(G51&gt;15,"No",IF(G51&lt;-15,"No","Yes")))</f>
        <v>N/A</v>
      </c>
      <c r="I51" s="10">
        <v>5.7229999999999999</v>
      </c>
      <c r="J51" s="10">
        <v>1.534</v>
      </c>
      <c r="K51" s="9" t="str">
        <f t="shared" si="8"/>
        <v>Yes</v>
      </c>
    </row>
    <row r="52" spans="1:11" x14ac:dyDescent="0.25">
      <c r="A52" s="69" t="s">
        <v>400</v>
      </c>
      <c r="B52" s="33" t="s">
        <v>224</v>
      </c>
      <c r="C52" s="68">
        <v>14.193510023</v>
      </c>
      <c r="D52" s="9" t="str">
        <f>IF($B52="N/A","N/A",IF(C52&gt;1,"Yes","No"))</f>
        <v>Yes</v>
      </c>
      <c r="E52" s="8">
        <v>13.388801921000001</v>
      </c>
      <c r="F52" s="9" t="str">
        <f>IF($B52="N/A","N/A",IF(E52&gt;1,"Yes","No"))</f>
        <v>Yes</v>
      </c>
      <c r="G52" s="8">
        <v>7.9691552220000004</v>
      </c>
      <c r="H52" s="9" t="str">
        <f>IF($B52="N/A","N/A",IF(G52&gt;1,"Yes","No"))</f>
        <v>Yes</v>
      </c>
      <c r="I52" s="10">
        <v>-5.67</v>
      </c>
      <c r="J52" s="10">
        <v>-40.5</v>
      </c>
      <c r="K52" s="9" t="str">
        <f t="shared" si="8"/>
        <v>No</v>
      </c>
    </row>
    <row r="53" spans="1:11" x14ac:dyDescent="0.25">
      <c r="A53" s="69" t="s">
        <v>401</v>
      </c>
      <c r="B53" s="33" t="s">
        <v>263</v>
      </c>
      <c r="C53" s="68">
        <v>0.27426243639999998</v>
      </c>
      <c r="D53" s="9" t="str">
        <f>IF($B53="N/A","N/A",IF(C53&gt;0,"Yes","No"))</f>
        <v>Yes</v>
      </c>
      <c r="E53" s="8">
        <v>0.28701975759999998</v>
      </c>
      <c r="F53" s="9" t="str">
        <f>IF($B53="N/A","N/A",IF(E53&gt;0,"Yes","No"))</f>
        <v>Yes</v>
      </c>
      <c r="G53" s="8">
        <v>0.25461931519999997</v>
      </c>
      <c r="H53" s="9" t="str">
        <f>IF($B53="N/A","N/A",IF(G53&gt;0,"Yes","No"))</f>
        <v>Yes</v>
      </c>
      <c r="I53" s="10">
        <v>4.6520000000000001</v>
      </c>
      <c r="J53" s="10">
        <v>-11.3</v>
      </c>
      <c r="K53" s="9" t="str">
        <f t="shared" si="8"/>
        <v>Yes</v>
      </c>
    </row>
    <row r="54" spans="1:11" x14ac:dyDescent="0.25">
      <c r="A54" s="69" t="s">
        <v>402</v>
      </c>
      <c r="B54" s="33" t="s">
        <v>264</v>
      </c>
      <c r="C54" s="68">
        <v>0</v>
      </c>
      <c r="D54" s="9" t="str">
        <f>IF($B54="N/A","N/A",IF(C54&gt;=1,"No",IF(C54&lt;0,"No","Yes")))</f>
        <v>Yes</v>
      </c>
      <c r="E54" s="8">
        <v>0</v>
      </c>
      <c r="F54" s="9" t="str">
        <f>IF($B54="N/A","N/A",IF(E54&gt;=1,"No",IF(E54&lt;0,"No","Yes")))</f>
        <v>Yes</v>
      </c>
      <c r="G54" s="8">
        <v>0</v>
      </c>
      <c r="H54" s="9" t="str">
        <f>IF($B54="N/A","N/A",IF(G54&gt;=1,"No",IF(G54&lt;0,"No","Yes")))</f>
        <v>Yes</v>
      </c>
      <c r="I54" s="10" t="s">
        <v>1742</v>
      </c>
      <c r="J54" s="10" t="s">
        <v>1742</v>
      </c>
      <c r="K54" s="9" t="str">
        <f t="shared" si="8"/>
        <v>N/A</v>
      </c>
    </row>
    <row r="55" spans="1:11" x14ac:dyDescent="0.25">
      <c r="A55" s="69" t="s">
        <v>872</v>
      </c>
      <c r="B55" s="33" t="s">
        <v>217</v>
      </c>
      <c r="C55" s="71">
        <v>141.35218879000001</v>
      </c>
      <c r="D55" s="9" t="str">
        <f>IF($B55="N/A","N/A",IF(C55&gt;15,"No",IF(C55&lt;-15,"No","Yes")))</f>
        <v>N/A</v>
      </c>
      <c r="E55" s="35">
        <v>152.42174883000001</v>
      </c>
      <c r="F55" s="9" t="str">
        <f>IF($B55="N/A","N/A",IF(E55&gt;15,"No",IF(E55&lt;-15,"No","Yes")))</f>
        <v>N/A</v>
      </c>
      <c r="G55" s="35">
        <v>152.34474261</v>
      </c>
      <c r="H55" s="9" t="str">
        <f>IF($B55="N/A","N/A",IF(G55&gt;15,"No",IF(G55&lt;-15,"No","Yes")))</f>
        <v>N/A</v>
      </c>
      <c r="I55" s="10">
        <v>7.8310000000000004</v>
      </c>
      <c r="J55" s="10">
        <v>-5.0999999999999997E-2</v>
      </c>
      <c r="K55" s="9" t="str">
        <f t="shared" ref="K55:K74" si="9">IF(J55="Div by 0", "N/A", IF(J55="N/A","N/A", IF(J55&gt;30, "No", IF(J55&lt;-30, "No", "Yes"))))</f>
        <v>Yes</v>
      </c>
    </row>
    <row r="56" spans="1:11" x14ac:dyDescent="0.25">
      <c r="A56" s="69" t="s">
        <v>873</v>
      </c>
      <c r="B56" s="33" t="s">
        <v>265</v>
      </c>
      <c r="C56" s="71">
        <v>129.33999482999999</v>
      </c>
      <c r="D56" s="9" t="str">
        <f>IF($B56="N/A","N/A",IF(C56&gt;90,"No",IF(C56&lt;20,"No","Yes")))</f>
        <v>No</v>
      </c>
      <c r="E56" s="35">
        <v>147.04224725</v>
      </c>
      <c r="F56" s="9" t="str">
        <f>IF($B56="N/A","N/A",IF(E56&gt;90,"No",IF(E56&lt;20,"No","Yes")))</f>
        <v>No</v>
      </c>
      <c r="G56" s="35">
        <v>151.43302598</v>
      </c>
      <c r="H56" s="9" t="str">
        <f>IF($B56="N/A","N/A",IF(G56&gt;90,"No",IF(G56&lt;20,"No","Yes")))</f>
        <v>No</v>
      </c>
      <c r="I56" s="10">
        <v>13.69</v>
      </c>
      <c r="J56" s="10">
        <v>2.9860000000000002</v>
      </c>
      <c r="K56" s="9" t="str">
        <f t="shared" si="9"/>
        <v>Yes</v>
      </c>
    </row>
    <row r="57" spans="1:11" x14ac:dyDescent="0.25">
      <c r="A57" s="69" t="s">
        <v>874</v>
      </c>
      <c r="B57" s="33" t="s">
        <v>266</v>
      </c>
      <c r="C57" s="71">
        <v>84.85299019</v>
      </c>
      <c r="D57" s="9" t="str">
        <f>IF($B57="N/A","N/A",IF(C57&gt;60,"No",IF(C57&lt;10,"No","Yes")))</f>
        <v>No</v>
      </c>
      <c r="E57" s="35">
        <v>99.991090108999998</v>
      </c>
      <c r="F57" s="9" t="str">
        <f>IF($B57="N/A","N/A",IF(E57&gt;60,"No",IF(E57&lt;10,"No","Yes")))</f>
        <v>No</v>
      </c>
      <c r="G57" s="35">
        <v>103.29603722</v>
      </c>
      <c r="H57" s="9" t="str">
        <f>IF($B57="N/A","N/A",IF(G57&gt;60,"No",IF(G57&lt;10,"No","Yes")))</f>
        <v>No</v>
      </c>
      <c r="I57" s="10">
        <v>17.84</v>
      </c>
      <c r="J57" s="10">
        <v>3.3050000000000002</v>
      </c>
      <c r="K57" s="9" t="str">
        <f t="shared" si="9"/>
        <v>Yes</v>
      </c>
    </row>
    <row r="58" spans="1:11" ht="25" x14ac:dyDescent="0.25">
      <c r="A58" s="69" t="s">
        <v>875</v>
      </c>
      <c r="B58" s="33" t="s">
        <v>267</v>
      </c>
      <c r="C58" s="71">
        <v>86.650437189000002</v>
      </c>
      <c r="D58" s="9" t="str">
        <f>IF($B58="N/A","N/A",IF(C58&gt;100,"No",IF(C58&lt;10,"No","Yes")))</f>
        <v>Yes</v>
      </c>
      <c r="E58" s="35">
        <v>107.38396090000001</v>
      </c>
      <c r="F58" s="9" t="str">
        <f>IF($B58="N/A","N/A",IF(E58&gt;100,"No",IF(E58&lt;10,"No","Yes")))</f>
        <v>No</v>
      </c>
      <c r="G58" s="35">
        <v>125.72215677</v>
      </c>
      <c r="H58" s="9" t="str">
        <f>IF($B58="N/A","N/A",IF(G58&gt;100,"No",IF(G58&lt;10,"No","Yes")))</f>
        <v>No</v>
      </c>
      <c r="I58" s="10">
        <v>23.93</v>
      </c>
      <c r="J58" s="10">
        <v>17.079999999999998</v>
      </c>
      <c r="K58" s="9" t="str">
        <f t="shared" si="9"/>
        <v>Yes</v>
      </c>
    </row>
    <row r="59" spans="1:11" x14ac:dyDescent="0.25">
      <c r="A59" s="69" t="s">
        <v>876</v>
      </c>
      <c r="B59" s="33" t="s">
        <v>268</v>
      </c>
      <c r="C59" s="71">
        <v>551.10614222000004</v>
      </c>
      <c r="D59" s="9" t="str">
        <f>IF($B59="N/A","N/A",IF(C59&gt;100,"No",IF(C59&lt;20,"No","Yes")))</f>
        <v>No</v>
      </c>
      <c r="E59" s="35">
        <v>581.38678798000001</v>
      </c>
      <c r="F59" s="9" t="str">
        <f>IF($B59="N/A","N/A",IF(E59&gt;100,"No",IF(E59&lt;20,"No","Yes")))</f>
        <v>No</v>
      </c>
      <c r="G59" s="35">
        <v>631.09372385999995</v>
      </c>
      <c r="H59" s="9" t="str">
        <f>IF($B59="N/A","N/A",IF(G59&gt;100,"No",IF(G59&lt;20,"No","Yes")))</f>
        <v>No</v>
      </c>
      <c r="I59" s="10">
        <v>5.4950000000000001</v>
      </c>
      <c r="J59" s="10">
        <v>8.5500000000000007</v>
      </c>
      <c r="K59" s="9" t="str">
        <f t="shared" si="9"/>
        <v>Yes</v>
      </c>
    </row>
    <row r="60" spans="1:11" x14ac:dyDescent="0.25">
      <c r="A60" s="69" t="s">
        <v>877</v>
      </c>
      <c r="B60" s="33" t="s">
        <v>268</v>
      </c>
      <c r="C60" s="71">
        <v>276.01069075999999</v>
      </c>
      <c r="D60" s="9" t="str">
        <f>IF($B60="N/A","N/A",IF(C60&gt;100,"No",IF(C60&lt;20,"No","Yes")))</f>
        <v>No</v>
      </c>
      <c r="E60" s="35">
        <v>314.50215850000001</v>
      </c>
      <c r="F60" s="9" t="str">
        <f>IF($B60="N/A","N/A",IF(E60&gt;100,"No",IF(E60&lt;20,"No","Yes")))</f>
        <v>No</v>
      </c>
      <c r="G60" s="35">
        <v>229.79939641000001</v>
      </c>
      <c r="H60" s="9" t="str">
        <f>IF($B60="N/A","N/A",IF(G60&gt;100,"No",IF(G60&lt;20,"No","Yes")))</f>
        <v>No</v>
      </c>
      <c r="I60" s="10">
        <v>13.95</v>
      </c>
      <c r="J60" s="10">
        <v>-26.9</v>
      </c>
      <c r="K60" s="9" t="str">
        <f t="shared" si="9"/>
        <v>Yes</v>
      </c>
    </row>
    <row r="61" spans="1:11" x14ac:dyDescent="0.25">
      <c r="A61" s="69" t="s">
        <v>878</v>
      </c>
      <c r="B61" s="33" t="s">
        <v>217</v>
      </c>
      <c r="C61" s="71">
        <v>789.64267352000002</v>
      </c>
      <c r="D61" s="9" t="str">
        <f>IF($B61="N/A","N/A",IF(C61&gt;15,"No",IF(C61&lt;-15,"No","Yes")))</f>
        <v>N/A</v>
      </c>
      <c r="E61" s="35">
        <v>940.78305964000003</v>
      </c>
      <c r="F61" s="9" t="str">
        <f>IF($B61="N/A","N/A",IF(E61&gt;15,"No",IF(E61&lt;-15,"No","Yes")))</f>
        <v>N/A</v>
      </c>
      <c r="G61" s="35">
        <v>1019.7972440999999</v>
      </c>
      <c r="H61" s="9" t="str">
        <f>IF($B61="N/A","N/A",IF(G61&gt;15,"No",IF(G61&lt;-15,"No","Yes")))</f>
        <v>N/A</v>
      </c>
      <c r="I61" s="10">
        <v>19.14</v>
      </c>
      <c r="J61" s="10">
        <v>8.3989999999999991</v>
      </c>
      <c r="K61" s="9" t="str">
        <f t="shared" si="9"/>
        <v>Yes</v>
      </c>
    </row>
    <row r="62" spans="1:11" x14ac:dyDescent="0.25">
      <c r="A62" s="69" t="s">
        <v>879</v>
      </c>
      <c r="B62" s="33" t="s">
        <v>269</v>
      </c>
      <c r="C62" s="71">
        <v>108.73689906</v>
      </c>
      <c r="D62" s="9" t="str">
        <f>IF($B62="N/A","N/A",IF(C62&gt;60,"No",IF(C62&lt;10,"No","Yes")))</f>
        <v>No</v>
      </c>
      <c r="E62" s="35">
        <v>111.67417025</v>
      </c>
      <c r="F62" s="9" t="str">
        <f>IF($B62="N/A","N/A",IF(E62&gt;60,"No",IF(E62&lt;10,"No","Yes")))</f>
        <v>No</v>
      </c>
      <c r="G62" s="35">
        <v>114.20087650000001</v>
      </c>
      <c r="H62" s="9" t="str">
        <f>IF($B62="N/A","N/A",IF(G62&gt;60,"No",IF(G62&lt;10,"No","Yes")))</f>
        <v>No</v>
      </c>
      <c r="I62" s="10">
        <v>2.7010000000000001</v>
      </c>
      <c r="J62" s="10">
        <v>2.2629999999999999</v>
      </c>
      <c r="K62" s="9" t="str">
        <f t="shared" si="9"/>
        <v>Yes</v>
      </c>
    </row>
    <row r="63" spans="1:11" x14ac:dyDescent="0.25">
      <c r="A63" s="69" t="s">
        <v>880</v>
      </c>
      <c r="B63" s="33" t="s">
        <v>269</v>
      </c>
      <c r="C63" s="71">
        <v>84.795992713999993</v>
      </c>
      <c r="D63" s="9" t="str">
        <f>IF($B63="N/A","N/A",IF(C63&gt;60,"No",IF(C63&lt;10,"No","Yes")))</f>
        <v>No</v>
      </c>
      <c r="E63" s="35" t="s">
        <v>1742</v>
      </c>
      <c r="F63" s="9" t="str">
        <f>IF($B63="N/A","N/A",IF(E63&gt;60,"No",IF(E63&lt;10,"No","Yes")))</f>
        <v>No</v>
      </c>
      <c r="G63" s="35">
        <v>46.211538462</v>
      </c>
      <c r="H63" s="9" t="str">
        <f>IF($B63="N/A","N/A",IF(G63&gt;60,"No",IF(G63&lt;10,"No","Yes")))</f>
        <v>Yes</v>
      </c>
      <c r="I63" s="10" t="s">
        <v>1742</v>
      </c>
      <c r="J63" s="10" t="s">
        <v>1742</v>
      </c>
      <c r="K63" s="9" t="str">
        <f t="shared" si="9"/>
        <v>N/A</v>
      </c>
    </row>
    <row r="64" spans="1:11" x14ac:dyDescent="0.25">
      <c r="A64" s="69" t="s">
        <v>881</v>
      </c>
      <c r="B64" s="33" t="s">
        <v>217</v>
      </c>
      <c r="C64" s="71">
        <v>291.07839246999998</v>
      </c>
      <c r="D64" s="9" t="str">
        <f t="shared" ref="D64:D74" si="10">IF($B64="N/A","N/A",IF(C64&gt;15,"No",IF(C64&lt;-15,"No","Yes")))</f>
        <v>N/A</v>
      </c>
      <c r="E64" s="35">
        <v>266.23068983000002</v>
      </c>
      <c r="F64" s="9" t="str">
        <f>IF($B64="N/A","N/A",IF(E64&gt;15,"No",IF(E64&lt;-15,"No","Yes")))</f>
        <v>N/A</v>
      </c>
      <c r="G64" s="35">
        <v>227.95047381000001</v>
      </c>
      <c r="H64" s="9" t="str">
        <f>IF($B64="N/A","N/A",IF(G64&gt;15,"No",IF(G64&lt;-15,"No","Yes")))</f>
        <v>N/A</v>
      </c>
      <c r="I64" s="10">
        <v>-8.5399999999999991</v>
      </c>
      <c r="J64" s="10">
        <v>-14.4</v>
      </c>
      <c r="K64" s="9" t="str">
        <f t="shared" si="9"/>
        <v>Yes</v>
      </c>
    </row>
    <row r="65" spans="1:11" ht="15.75" customHeight="1" x14ac:dyDescent="0.25">
      <c r="A65" s="69" t="s">
        <v>882</v>
      </c>
      <c r="B65" s="33" t="s">
        <v>217</v>
      </c>
      <c r="C65" s="71">
        <v>85.821415809000001</v>
      </c>
      <c r="D65" s="9" t="str">
        <f t="shared" si="10"/>
        <v>N/A</v>
      </c>
      <c r="E65" s="35">
        <v>86.549180086999996</v>
      </c>
      <c r="F65" s="9" t="str">
        <f t="shared" ref="F65:F73" si="11">IF($B65="N/A","N/A",IF(E65&gt;15,"No",IF(E65&lt;-15,"No","Yes")))</f>
        <v>N/A</v>
      </c>
      <c r="G65" s="35">
        <v>93.541259417000006</v>
      </c>
      <c r="H65" s="9" t="str">
        <f t="shared" ref="H65:H86" si="12">IF($B65="N/A","N/A",IF(G65&gt;15,"No",IF(G65&lt;-15,"No","Yes")))</f>
        <v>N/A</v>
      </c>
      <c r="I65" s="10">
        <v>0.84799999999999998</v>
      </c>
      <c r="J65" s="10">
        <v>8.0790000000000006</v>
      </c>
      <c r="K65" s="9" t="str">
        <f t="shared" si="9"/>
        <v>Yes</v>
      </c>
    </row>
    <row r="66" spans="1:11" x14ac:dyDescent="0.25">
      <c r="A66" s="69" t="s">
        <v>883</v>
      </c>
      <c r="B66" s="33" t="s">
        <v>217</v>
      </c>
      <c r="C66" s="71">
        <v>138.78618114</v>
      </c>
      <c r="D66" s="9" t="str">
        <f t="shared" si="10"/>
        <v>N/A</v>
      </c>
      <c r="E66" s="35">
        <v>147.58566933</v>
      </c>
      <c r="F66" s="9" t="str">
        <f t="shared" si="11"/>
        <v>N/A</v>
      </c>
      <c r="G66" s="35">
        <v>145.20026146000001</v>
      </c>
      <c r="H66" s="9" t="str">
        <f t="shared" si="12"/>
        <v>N/A</v>
      </c>
      <c r="I66" s="10">
        <v>6.34</v>
      </c>
      <c r="J66" s="10">
        <v>-1.62</v>
      </c>
      <c r="K66" s="9" t="str">
        <f t="shared" si="9"/>
        <v>Yes</v>
      </c>
    </row>
    <row r="67" spans="1:11" x14ac:dyDescent="0.25">
      <c r="A67" s="69" t="s">
        <v>884</v>
      </c>
      <c r="B67" s="33" t="s">
        <v>217</v>
      </c>
      <c r="C67" s="71">
        <v>79.665639009000003</v>
      </c>
      <c r="D67" s="9" t="str">
        <f t="shared" si="10"/>
        <v>N/A</v>
      </c>
      <c r="E67" s="35">
        <v>82.788847551000003</v>
      </c>
      <c r="F67" s="9" t="str">
        <f t="shared" si="11"/>
        <v>N/A</v>
      </c>
      <c r="G67" s="35">
        <v>82.790845594000004</v>
      </c>
      <c r="H67" s="9" t="str">
        <f t="shared" si="12"/>
        <v>N/A</v>
      </c>
      <c r="I67" s="10">
        <v>3.92</v>
      </c>
      <c r="J67" s="10">
        <v>2.3999999999999998E-3</v>
      </c>
      <c r="K67" s="9" t="str">
        <f t="shared" si="9"/>
        <v>Yes</v>
      </c>
    </row>
    <row r="68" spans="1:11" ht="25" x14ac:dyDescent="0.25">
      <c r="A68" s="69" t="s">
        <v>885</v>
      </c>
      <c r="B68" s="33" t="s">
        <v>217</v>
      </c>
      <c r="C68" s="71">
        <v>215.51854111</v>
      </c>
      <c r="D68" s="9" t="str">
        <f t="shared" si="10"/>
        <v>N/A</v>
      </c>
      <c r="E68" s="35">
        <v>223.22414874</v>
      </c>
      <c r="F68" s="9" t="str">
        <f t="shared" si="11"/>
        <v>N/A</v>
      </c>
      <c r="G68" s="35">
        <v>226.30565984</v>
      </c>
      <c r="H68" s="9" t="str">
        <f t="shared" si="12"/>
        <v>N/A</v>
      </c>
      <c r="I68" s="10">
        <v>3.5750000000000002</v>
      </c>
      <c r="J68" s="10">
        <v>1.38</v>
      </c>
      <c r="K68" s="9" t="str">
        <f t="shared" si="9"/>
        <v>Yes</v>
      </c>
    </row>
    <row r="69" spans="1:11" x14ac:dyDescent="0.25">
      <c r="A69" s="69" t="s">
        <v>886</v>
      </c>
      <c r="B69" s="33" t="s">
        <v>217</v>
      </c>
      <c r="C69" s="71">
        <v>576.91292135000003</v>
      </c>
      <c r="D69" s="9" t="str">
        <f t="shared" si="10"/>
        <v>N/A</v>
      </c>
      <c r="E69" s="35">
        <v>537.39613526999995</v>
      </c>
      <c r="F69" s="9" t="str">
        <f t="shared" si="11"/>
        <v>N/A</v>
      </c>
      <c r="G69" s="35">
        <v>290.96122449000001</v>
      </c>
      <c r="H69" s="9" t="str">
        <f t="shared" si="12"/>
        <v>N/A</v>
      </c>
      <c r="I69" s="10">
        <v>-6.85</v>
      </c>
      <c r="J69" s="10">
        <v>-45.9</v>
      </c>
      <c r="K69" s="9" t="str">
        <f t="shared" si="9"/>
        <v>No</v>
      </c>
    </row>
    <row r="70" spans="1:11" ht="25" x14ac:dyDescent="0.25">
      <c r="A70" s="69" t="s">
        <v>887</v>
      </c>
      <c r="B70" s="33" t="s">
        <v>217</v>
      </c>
      <c r="C70" s="71">
        <v>85.498864802</v>
      </c>
      <c r="D70" s="9" t="str">
        <f t="shared" si="10"/>
        <v>N/A</v>
      </c>
      <c r="E70" s="35">
        <v>100.39383702000001</v>
      </c>
      <c r="F70" s="9" t="str">
        <f t="shared" si="11"/>
        <v>N/A</v>
      </c>
      <c r="G70" s="35">
        <v>113.47561002</v>
      </c>
      <c r="H70" s="9" t="str">
        <f t="shared" si="12"/>
        <v>N/A</v>
      </c>
      <c r="I70" s="10">
        <v>17.420000000000002</v>
      </c>
      <c r="J70" s="10">
        <v>13.03</v>
      </c>
      <c r="K70" s="9" t="str">
        <f t="shared" si="9"/>
        <v>Yes</v>
      </c>
    </row>
    <row r="71" spans="1:11" x14ac:dyDescent="0.25">
      <c r="A71" s="69" t="s">
        <v>888</v>
      </c>
      <c r="B71" s="33" t="s">
        <v>217</v>
      </c>
      <c r="C71" s="71">
        <v>2613.7874999999999</v>
      </c>
      <c r="D71" s="9" t="str">
        <f t="shared" si="10"/>
        <v>N/A</v>
      </c>
      <c r="E71" s="35">
        <v>2760.4827586000001</v>
      </c>
      <c r="F71" s="9" t="str">
        <f t="shared" si="11"/>
        <v>N/A</v>
      </c>
      <c r="G71" s="35">
        <v>2736.0163934000002</v>
      </c>
      <c r="H71" s="9" t="str">
        <f t="shared" si="12"/>
        <v>N/A</v>
      </c>
      <c r="I71" s="10">
        <v>5.6120000000000001</v>
      </c>
      <c r="J71" s="10">
        <v>-0.88600000000000001</v>
      </c>
      <c r="K71" s="9" t="str">
        <f t="shared" si="9"/>
        <v>Yes</v>
      </c>
    </row>
    <row r="72" spans="1:11" ht="25" x14ac:dyDescent="0.25">
      <c r="A72" s="69" t="s">
        <v>889</v>
      </c>
      <c r="B72" s="33" t="s">
        <v>217</v>
      </c>
      <c r="C72" s="71">
        <v>379.84613604999998</v>
      </c>
      <c r="D72" s="9" t="str">
        <f t="shared" si="10"/>
        <v>N/A</v>
      </c>
      <c r="E72" s="35">
        <v>366.45586895000002</v>
      </c>
      <c r="F72" s="9" t="str">
        <f t="shared" si="11"/>
        <v>N/A</v>
      </c>
      <c r="G72" s="35">
        <v>347.21825149</v>
      </c>
      <c r="H72" s="9" t="str">
        <f t="shared" si="12"/>
        <v>N/A</v>
      </c>
      <c r="I72" s="10">
        <v>-3.53</v>
      </c>
      <c r="J72" s="10">
        <v>-5.25</v>
      </c>
      <c r="K72" s="9" t="str">
        <f t="shared" si="9"/>
        <v>Yes</v>
      </c>
    </row>
    <row r="73" spans="1:11" x14ac:dyDescent="0.25">
      <c r="A73" s="69" t="s">
        <v>890</v>
      </c>
      <c r="B73" s="33" t="s">
        <v>217</v>
      </c>
      <c r="C73" s="71">
        <v>130.95480461</v>
      </c>
      <c r="D73" s="9" t="str">
        <f t="shared" si="10"/>
        <v>N/A</v>
      </c>
      <c r="E73" s="35">
        <v>157.91464748999999</v>
      </c>
      <c r="F73" s="9" t="str">
        <f t="shared" si="11"/>
        <v>N/A</v>
      </c>
      <c r="G73" s="35">
        <v>152.49976692999999</v>
      </c>
      <c r="H73" s="9" t="str">
        <f t="shared" si="12"/>
        <v>N/A</v>
      </c>
      <c r="I73" s="10">
        <v>20.59</v>
      </c>
      <c r="J73" s="10">
        <v>-3.43</v>
      </c>
      <c r="K73" s="9" t="str">
        <f t="shared" si="9"/>
        <v>Yes</v>
      </c>
    </row>
    <row r="74" spans="1:11" x14ac:dyDescent="0.25">
      <c r="A74" s="69" t="s">
        <v>891</v>
      </c>
      <c r="B74" s="33" t="s">
        <v>217</v>
      </c>
      <c r="C74" s="71">
        <v>180.33644699999999</v>
      </c>
      <c r="D74" s="9" t="str">
        <f t="shared" si="10"/>
        <v>N/A</v>
      </c>
      <c r="E74" s="35">
        <v>180.80506836999999</v>
      </c>
      <c r="F74" s="9" t="str">
        <f>IF($B74="N/A","N/A",IF(E74&gt;15,"No",IF(E74&lt;-15,"No","Yes")))</f>
        <v>N/A</v>
      </c>
      <c r="G74" s="35">
        <v>185.73057184999999</v>
      </c>
      <c r="H74" s="9" t="str">
        <f t="shared" si="12"/>
        <v>N/A</v>
      </c>
      <c r="I74" s="10">
        <v>0.25990000000000002</v>
      </c>
      <c r="J74" s="10">
        <v>2.7240000000000002</v>
      </c>
      <c r="K74" s="9" t="str">
        <f t="shared" si="9"/>
        <v>Yes</v>
      </c>
    </row>
    <row r="75" spans="1:11" x14ac:dyDescent="0.25">
      <c r="A75" s="69" t="s">
        <v>892</v>
      </c>
      <c r="B75" s="33" t="s">
        <v>217</v>
      </c>
      <c r="C75" s="68">
        <v>0.14809560469999999</v>
      </c>
      <c r="D75" s="9" t="str">
        <f t="shared" ref="D75:D80" si="13">IF($B75="N/A","N/A",IF(C75&gt;15,"No",IF(C75&lt;-15,"No","Yes")))</f>
        <v>N/A</v>
      </c>
      <c r="E75" s="8">
        <v>0.14737065290000001</v>
      </c>
      <c r="F75" s="9" t="str">
        <f>IF($B75="N/A","N/A",IF(E75&gt;15,"No",IF(E75&lt;-15,"No","Yes")))</f>
        <v>N/A</v>
      </c>
      <c r="G75" s="8">
        <v>0.1564303417</v>
      </c>
      <c r="H75" s="9" t="str">
        <f t="shared" si="12"/>
        <v>N/A</v>
      </c>
      <c r="I75" s="10">
        <v>-0.49</v>
      </c>
      <c r="J75" s="10">
        <v>6.1479999999999997</v>
      </c>
      <c r="K75" s="9" t="str">
        <f t="shared" ref="K75:K80" si="14">IF(J75="Div by 0", "N/A", IF(J75="N/A","N/A", IF(J75&gt;30, "No", IF(J75&lt;-30, "No", "Yes"))))</f>
        <v>Yes</v>
      </c>
    </row>
    <row r="76" spans="1:11" x14ac:dyDescent="0.25">
      <c r="A76" s="69" t="s">
        <v>893</v>
      </c>
      <c r="B76" s="33" t="s">
        <v>217</v>
      </c>
      <c r="C76" s="68">
        <v>0</v>
      </c>
      <c r="D76" s="9" t="str">
        <f t="shared" si="13"/>
        <v>N/A</v>
      </c>
      <c r="E76" s="8">
        <v>0</v>
      </c>
      <c r="F76" s="9" t="str">
        <f t="shared" ref="F76:F86" si="15">IF($B76="N/A","N/A",IF(E76&gt;15,"No",IF(E76&lt;-15,"No","Yes")))</f>
        <v>N/A</v>
      </c>
      <c r="G76" s="8">
        <v>1.866711E-4</v>
      </c>
      <c r="H76" s="9" t="str">
        <f t="shared" si="12"/>
        <v>N/A</v>
      </c>
      <c r="I76" s="10" t="s">
        <v>1742</v>
      </c>
      <c r="J76" s="10" t="s">
        <v>1742</v>
      </c>
      <c r="K76" s="9" t="str">
        <f t="shared" si="14"/>
        <v>N/A</v>
      </c>
    </row>
    <row r="77" spans="1:11" x14ac:dyDescent="0.25">
      <c r="A77" s="69" t="s">
        <v>894</v>
      </c>
      <c r="B77" s="33" t="s">
        <v>217</v>
      </c>
      <c r="C77" s="68">
        <v>0.3830601756</v>
      </c>
      <c r="D77" s="9" t="str">
        <f t="shared" si="13"/>
        <v>N/A</v>
      </c>
      <c r="E77" s="8">
        <v>0.40674641480000001</v>
      </c>
      <c r="F77" s="9" t="str">
        <f t="shared" si="15"/>
        <v>N/A</v>
      </c>
      <c r="G77" s="8">
        <v>0.38459836879999998</v>
      </c>
      <c r="H77" s="9" t="str">
        <f t="shared" si="12"/>
        <v>N/A</v>
      </c>
      <c r="I77" s="10">
        <v>6.1829999999999998</v>
      </c>
      <c r="J77" s="10">
        <v>-5.45</v>
      </c>
      <c r="K77" s="9" t="str">
        <f t="shared" si="14"/>
        <v>Yes</v>
      </c>
    </row>
    <row r="78" spans="1:11" x14ac:dyDescent="0.25">
      <c r="A78" s="69" t="s">
        <v>895</v>
      </c>
      <c r="B78" s="33" t="s">
        <v>217</v>
      </c>
      <c r="C78" s="68">
        <v>3.6359927082999999</v>
      </c>
      <c r="D78" s="9" t="str">
        <f t="shared" si="13"/>
        <v>N/A</v>
      </c>
      <c r="E78" s="8">
        <v>3.2758561479999999</v>
      </c>
      <c r="F78" s="9" t="str">
        <f t="shared" si="15"/>
        <v>N/A</v>
      </c>
      <c r="G78" s="8">
        <v>2.9419917838999998</v>
      </c>
      <c r="H78" s="9" t="str">
        <f t="shared" si="12"/>
        <v>N/A</v>
      </c>
      <c r="I78" s="10">
        <v>-9.9</v>
      </c>
      <c r="J78" s="10">
        <v>-10.199999999999999</v>
      </c>
      <c r="K78" s="9" t="str">
        <f t="shared" si="14"/>
        <v>Yes</v>
      </c>
    </row>
    <row r="79" spans="1:11" ht="25" x14ac:dyDescent="0.25">
      <c r="A79" s="69" t="s">
        <v>896</v>
      </c>
      <c r="B79" s="33" t="s">
        <v>217</v>
      </c>
      <c r="C79" s="68">
        <v>15.392329959</v>
      </c>
      <c r="D79" s="9" t="str">
        <f t="shared" si="13"/>
        <v>N/A</v>
      </c>
      <c r="E79" s="8">
        <v>16.901786387000001</v>
      </c>
      <c r="F79" s="9" t="str">
        <f t="shared" si="15"/>
        <v>N/A</v>
      </c>
      <c r="G79" s="8">
        <v>17.909556755000001</v>
      </c>
      <c r="H79" s="9" t="str">
        <f t="shared" si="12"/>
        <v>N/A</v>
      </c>
      <c r="I79" s="10">
        <v>9.8070000000000004</v>
      </c>
      <c r="J79" s="10">
        <v>5.9630000000000001</v>
      </c>
      <c r="K79" s="9" t="str">
        <f t="shared" si="14"/>
        <v>Yes</v>
      </c>
    </row>
    <row r="80" spans="1:11" ht="25" x14ac:dyDescent="0.25">
      <c r="A80" s="69" t="s">
        <v>897</v>
      </c>
      <c r="B80" s="33" t="s">
        <v>217</v>
      </c>
      <c r="C80" s="73" t="s">
        <v>217</v>
      </c>
      <c r="D80" s="9" t="str">
        <f t="shared" si="13"/>
        <v>N/A</v>
      </c>
      <c r="E80" s="73" t="s">
        <v>217</v>
      </c>
      <c r="F80" s="9" t="str">
        <f t="shared" si="15"/>
        <v>N/A</v>
      </c>
      <c r="G80" s="73">
        <v>17.787641891</v>
      </c>
      <c r="H80" s="9" t="str">
        <f t="shared" si="12"/>
        <v>N/A</v>
      </c>
      <c r="I80" s="10" t="s">
        <v>217</v>
      </c>
      <c r="J80" s="74" t="s">
        <v>217</v>
      </c>
      <c r="K80" s="9" t="str">
        <f t="shared" si="14"/>
        <v>N/A</v>
      </c>
    </row>
    <row r="81" spans="1:11" x14ac:dyDescent="0.25">
      <c r="A81" s="69" t="s">
        <v>898</v>
      </c>
      <c r="B81" s="33" t="s">
        <v>217</v>
      </c>
      <c r="C81" s="75">
        <v>151.16854468</v>
      </c>
      <c r="D81" s="9" t="str">
        <f t="shared" ref="D81:D86" si="16">IF($B81="N/A","N/A",IF(C81&gt;15,"No",IF(C81&lt;-15,"No","Yes")))</f>
        <v>N/A</v>
      </c>
      <c r="E81" s="76">
        <v>164.5678101</v>
      </c>
      <c r="F81" s="9" t="str">
        <f t="shared" si="15"/>
        <v>N/A</v>
      </c>
      <c r="G81" s="76">
        <v>182.24677804000001</v>
      </c>
      <c r="H81" s="9" t="str">
        <f>IF($B81="N/A","N/A",IF(G81&gt;15,"No",IF(G81&lt;-15,"No","Yes")))</f>
        <v>N/A</v>
      </c>
      <c r="I81" s="10">
        <v>8.8640000000000008</v>
      </c>
      <c r="J81" s="10">
        <v>10.74</v>
      </c>
      <c r="K81" s="9" t="str">
        <f t="shared" ref="K81:K86" si="17">IF(J81="Div by 0", "N/A", IF(J81="N/A","N/A", IF(J81&gt;30, "No", IF(J81&lt;-30, "No", "Yes"))))</f>
        <v>Yes</v>
      </c>
    </row>
    <row r="82" spans="1:11" x14ac:dyDescent="0.25">
      <c r="A82" s="69" t="s">
        <v>899</v>
      </c>
      <c r="B82" s="33" t="s">
        <v>217</v>
      </c>
      <c r="C82" s="75" t="s">
        <v>1742</v>
      </c>
      <c r="D82" s="9" t="str">
        <f t="shared" si="16"/>
        <v>N/A</v>
      </c>
      <c r="E82" s="76" t="s">
        <v>1742</v>
      </c>
      <c r="F82" s="9" t="str">
        <f t="shared" si="15"/>
        <v>N/A</v>
      </c>
      <c r="G82" s="76">
        <v>251.5</v>
      </c>
      <c r="H82" s="9" t="str">
        <f t="shared" si="12"/>
        <v>N/A</v>
      </c>
      <c r="I82" s="10" t="s">
        <v>1742</v>
      </c>
      <c r="J82" s="10" t="s">
        <v>1742</v>
      </c>
      <c r="K82" s="9" t="str">
        <f t="shared" si="17"/>
        <v>N/A</v>
      </c>
    </row>
    <row r="83" spans="1:11" x14ac:dyDescent="0.25">
      <c r="A83" s="69" t="s">
        <v>900</v>
      </c>
      <c r="B83" s="33" t="s">
        <v>217</v>
      </c>
      <c r="C83" s="75">
        <v>220.6342496</v>
      </c>
      <c r="D83" s="9" t="str">
        <f t="shared" si="16"/>
        <v>N/A</v>
      </c>
      <c r="E83" s="76">
        <v>230.82463684999999</v>
      </c>
      <c r="F83" s="9" t="str">
        <f t="shared" si="15"/>
        <v>N/A</v>
      </c>
      <c r="G83" s="76">
        <v>231.75348249999999</v>
      </c>
      <c r="H83" s="9" t="str">
        <f t="shared" si="12"/>
        <v>N/A</v>
      </c>
      <c r="I83" s="10">
        <v>4.6189999999999998</v>
      </c>
      <c r="J83" s="10">
        <v>0.40239999999999998</v>
      </c>
      <c r="K83" s="9" t="str">
        <f t="shared" si="17"/>
        <v>Yes</v>
      </c>
    </row>
    <row r="84" spans="1:11" x14ac:dyDescent="0.25">
      <c r="A84" s="69" t="s">
        <v>901</v>
      </c>
      <c r="B84" s="33" t="s">
        <v>217</v>
      </c>
      <c r="C84" s="75">
        <v>83.469224304999997</v>
      </c>
      <c r="D84" s="9" t="str">
        <f t="shared" si="16"/>
        <v>N/A</v>
      </c>
      <c r="E84" s="76">
        <v>101.34495826</v>
      </c>
      <c r="F84" s="9" t="str">
        <f t="shared" si="15"/>
        <v>N/A</v>
      </c>
      <c r="G84" s="76">
        <v>104.32853436000001</v>
      </c>
      <c r="H84" s="9" t="str">
        <f t="shared" si="12"/>
        <v>N/A</v>
      </c>
      <c r="I84" s="10">
        <v>21.42</v>
      </c>
      <c r="J84" s="10">
        <v>2.944</v>
      </c>
      <c r="K84" s="9" t="str">
        <f t="shared" si="17"/>
        <v>Yes</v>
      </c>
    </row>
    <row r="85" spans="1:11" x14ac:dyDescent="0.25">
      <c r="A85" s="69" t="s">
        <v>902</v>
      </c>
      <c r="B85" s="33" t="s">
        <v>217</v>
      </c>
      <c r="C85" s="75">
        <v>233.75911864</v>
      </c>
      <c r="D85" s="9" t="str">
        <f t="shared" si="16"/>
        <v>N/A</v>
      </c>
      <c r="E85" s="76">
        <v>218.18769766</v>
      </c>
      <c r="F85" s="9" t="str">
        <f t="shared" si="15"/>
        <v>N/A</v>
      </c>
      <c r="G85" s="76">
        <v>198.81478562999999</v>
      </c>
      <c r="H85" s="9" t="str">
        <f t="shared" si="12"/>
        <v>N/A</v>
      </c>
      <c r="I85" s="10">
        <v>-6.66</v>
      </c>
      <c r="J85" s="10">
        <v>-8.8800000000000008</v>
      </c>
      <c r="K85" s="9" t="str">
        <f t="shared" si="17"/>
        <v>Yes</v>
      </c>
    </row>
    <row r="86" spans="1:11" ht="25" x14ac:dyDescent="0.25">
      <c r="A86" s="69" t="s">
        <v>903</v>
      </c>
      <c r="B86" s="33" t="s">
        <v>217</v>
      </c>
      <c r="C86" s="77" t="s">
        <v>217</v>
      </c>
      <c r="D86" s="9" t="str">
        <f t="shared" si="16"/>
        <v>N/A</v>
      </c>
      <c r="E86" s="77" t="s">
        <v>217</v>
      </c>
      <c r="F86" s="9" t="str">
        <f t="shared" si="15"/>
        <v>N/A</v>
      </c>
      <c r="G86" s="77">
        <v>199.86808404000001</v>
      </c>
      <c r="H86" s="9" t="str">
        <f t="shared" si="12"/>
        <v>N/A</v>
      </c>
      <c r="I86" s="10" t="s">
        <v>217</v>
      </c>
      <c r="J86" s="10" t="s">
        <v>217</v>
      </c>
      <c r="K86" s="9" t="str">
        <f t="shared" si="17"/>
        <v>N/A</v>
      </c>
    </row>
    <row r="87" spans="1:11" x14ac:dyDescent="0.25">
      <c r="A87" s="69" t="s">
        <v>32</v>
      </c>
      <c r="B87" s="33" t="s">
        <v>270</v>
      </c>
      <c r="C87" s="68">
        <v>56.663456087</v>
      </c>
      <c r="D87" s="9" t="str">
        <f>IF($B87="N/A","N/A",IF(C87&gt;60,"Yes","No"))</f>
        <v>No</v>
      </c>
      <c r="E87" s="8">
        <v>55.438689521000001</v>
      </c>
      <c r="F87" s="9" t="str">
        <f>IF($B87="N/A","N/A",IF(E87&gt;60,"Yes","No"))</f>
        <v>No</v>
      </c>
      <c r="G87" s="8">
        <v>53.891858098999997</v>
      </c>
      <c r="H87" s="9" t="str">
        <f>IF($B87="N/A","N/A",IF(G87&gt;60,"Yes","No"))</f>
        <v>No</v>
      </c>
      <c r="I87" s="10">
        <v>-2.16</v>
      </c>
      <c r="J87" s="10">
        <v>-2.79</v>
      </c>
      <c r="K87" s="9" t="str">
        <f t="shared" ref="K87:K105" si="18">IF(J87="Div by 0", "N/A", IF(J87="N/A","N/A", IF(J87&gt;30, "No", IF(J87&lt;-30, "No", "Yes"))))</f>
        <v>Yes</v>
      </c>
    </row>
    <row r="88" spans="1:11" x14ac:dyDescent="0.25">
      <c r="A88" s="69" t="s">
        <v>39</v>
      </c>
      <c r="B88" s="33" t="s">
        <v>271</v>
      </c>
      <c r="C88" s="68">
        <v>99.822268096000002</v>
      </c>
      <c r="D88" s="9" t="str">
        <f>IF($B88="N/A","N/A",IF(C88&gt;100,"No",IF(C88&lt;85,"No","Yes")))</f>
        <v>Yes</v>
      </c>
      <c r="E88" s="8">
        <v>99.897812318000007</v>
      </c>
      <c r="F88" s="9" t="str">
        <f>IF($B88="N/A","N/A",IF(E88&gt;100,"No",IF(E88&lt;85,"No","Yes")))</f>
        <v>Yes</v>
      </c>
      <c r="G88" s="8">
        <v>99.994999424</v>
      </c>
      <c r="H88" s="9" t="str">
        <f>IF($B88="N/A","N/A",IF(G88&gt;100,"No",IF(G88&lt;85,"No","Yes")))</f>
        <v>Yes</v>
      </c>
      <c r="I88" s="10">
        <v>7.5700000000000003E-2</v>
      </c>
      <c r="J88" s="10">
        <v>9.7299999999999998E-2</v>
      </c>
      <c r="K88" s="9" t="str">
        <f t="shared" si="18"/>
        <v>Yes</v>
      </c>
    </row>
    <row r="89" spans="1:11" x14ac:dyDescent="0.25">
      <c r="A89" s="69" t="s">
        <v>904</v>
      </c>
      <c r="B89" s="33" t="s">
        <v>217</v>
      </c>
      <c r="C89" s="68">
        <v>26.461693402000002</v>
      </c>
      <c r="D89" s="9" t="str">
        <f>IF($B89="N/A","N/A",IF(C89&gt;15,"No",IF(C89&lt;-15,"No","Yes")))</f>
        <v>N/A</v>
      </c>
      <c r="E89" s="8">
        <v>26.651661270000002</v>
      </c>
      <c r="F89" s="9" t="str">
        <f>IF($B89="N/A","N/A",IF(E89&gt;15,"No",IF(E89&lt;-15,"No","Yes")))</f>
        <v>N/A</v>
      </c>
      <c r="G89" s="8">
        <v>28.019782501000002</v>
      </c>
      <c r="H89" s="9" t="str">
        <f>IF($B89="N/A","N/A",IF(G89&gt;15,"No",IF(G89&lt;-15,"No","Yes")))</f>
        <v>N/A</v>
      </c>
      <c r="I89" s="10">
        <v>0.71789999999999998</v>
      </c>
      <c r="J89" s="10">
        <v>5.133</v>
      </c>
      <c r="K89" s="9" t="str">
        <f t="shared" si="18"/>
        <v>Yes</v>
      </c>
    </row>
    <row r="90" spans="1:11" x14ac:dyDescent="0.25">
      <c r="A90" s="69" t="s">
        <v>845</v>
      </c>
      <c r="B90" s="33" t="s">
        <v>272</v>
      </c>
      <c r="C90" s="68">
        <v>6.2772854895999997</v>
      </c>
      <c r="D90" s="9" t="str">
        <f>IF($B90="N/A","N/A",IF(C90&gt;25,"No",IF(C90&lt;5,"No","Yes")))</f>
        <v>Yes</v>
      </c>
      <c r="E90" s="8">
        <v>6.1480955651000002</v>
      </c>
      <c r="F90" s="9" t="str">
        <f>IF($B90="N/A","N/A",IF(E90&gt;25,"No",IF(E90&lt;5,"No","Yes")))</f>
        <v>Yes</v>
      </c>
      <c r="G90" s="8">
        <v>6.5864656549999996</v>
      </c>
      <c r="H90" s="9" t="str">
        <f>IF($B90="N/A","N/A",IF(G90&gt;25,"No",IF(G90&lt;5,"No","Yes")))</f>
        <v>Yes</v>
      </c>
      <c r="I90" s="10">
        <v>-2.06</v>
      </c>
      <c r="J90" s="10">
        <v>7.13</v>
      </c>
      <c r="K90" s="9" t="str">
        <f t="shared" si="18"/>
        <v>Yes</v>
      </c>
    </row>
    <row r="91" spans="1:11" x14ac:dyDescent="0.25">
      <c r="A91" s="69" t="s">
        <v>846</v>
      </c>
      <c r="B91" s="33" t="s">
        <v>273</v>
      </c>
      <c r="C91" s="68">
        <v>37.980613484999999</v>
      </c>
      <c r="D91" s="9" t="str">
        <f>IF($B91="N/A","N/A",IF(C91&gt;70,"No",IF(C91&lt;40,"No","Yes")))</f>
        <v>No</v>
      </c>
      <c r="E91" s="8">
        <v>37.353432869000002</v>
      </c>
      <c r="F91" s="9" t="str">
        <f>IF($B91="N/A","N/A",IF(E91&gt;70,"No",IF(E91&lt;40,"No","Yes")))</f>
        <v>No</v>
      </c>
      <c r="G91" s="8">
        <v>36.151556843000002</v>
      </c>
      <c r="H91" s="9" t="str">
        <f>IF($B91="N/A","N/A",IF(G91&gt;70,"No",IF(G91&lt;40,"No","Yes")))</f>
        <v>No</v>
      </c>
      <c r="I91" s="10">
        <v>-1.65</v>
      </c>
      <c r="J91" s="10">
        <v>-3.22</v>
      </c>
      <c r="K91" s="9" t="str">
        <f t="shared" si="18"/>
        <v>Yes</v>
      </c>
    </row>
    <row r="92" spans="1:11" x14ac:dyDescent="0.25">
      <c r="A92" s="69" t="s">
        <v>847</v>
      </c>
      <c r="B92" s="33" t="s">
        <v>274</v>
      </c>
      <c r="C92" s="68">
        <v>55.741935109000003</v>
      </c>
      <c r="D92" s="9" t="str">
        <f>IF($B92="N/A","N/A",IF(C92&gt;55,"No",IF(C92&lt;20,"No","Yes")))</f>
        <v>No</v>
      </c>
      <c r="E92" s="8">
        <v>56.498394615000002</v>
      </c>
      <c r="F92" s="9" t="str">
        <f>IF($B92="N/A","N/A",IF(E92&gt;55,"No",IF(E92&lt;20,"No","Yes")))</f>
        <v>No</v>
      </c>
      <c r="G92" s="8">
        <v>57.261873588</v>
      </c>
      <c r="H92" s="9" t="str">
        <f>IF($B92="N/A","N/A",IF(G92&gt;55,"No",IF(G92&lt;20,"No","Yes")))</f>
        <v>No</v>
      </c>
      <c r="I92" s="10">
        <v>1.357</v>
      </c>
      <c r="J92" s="10">
        <v>1.351</v>
      </c>
      <c r="K92" s="9" t="str">
        <f t="shared" si="18"/>
        <v>Yes</v>
      </c>
    </row>
    <row r="93" spans="1:11" x14ac:dyDescent="0.25">
      <c r="A93" s="69" t="s">
        <v>167</v>
      </c>
      <c r="B93" s="33" t="s">
        <v>250</v>
      </c>
      <c r="C93" s="68">
        <v>96.636859517999994</v>
      </c>
      <c r="D93" s="9" t="str">
        <f>IF($B93="N/A","N/A",IF(C93&gt;95,"Yes","No"))</f>
        <v>Yes</v>
      </c>
      <c r="E93" s="8">
        <v>96.623379780999997</v>
      </c>
      <c r="F93" s="9" t="str">
        <f>IF($B93="N/A","N/A",IF(E93&gt;95,"Yes","No"))</f>
        <v>Yes</v>
      </c>
      <c r="G93" s="8">
        <v>96.779252334000006</v>
      </c>
      <c r="H93" s="9" t="str">
        <f>IF($B93="N/A","N/A",IF(G93&gt;95,"Yes","No"))</f>
        <v>Yes</v>
      </c>
      <c r="I93" s="10">
        <v>-1.4E-2</v>
      </c>
      <c r="J93" s="10">
        <v>0.1613</v>
      </c>
      <c r="K93" s="9" t="str">
        <f t="shared" si="18"/>
        <v>Yes</v>
      </c>
    </row>
    <row r="94" spans="1:11" x14ac:dyDescent="0.25">
      <c r="A94" s="69" t="s">
        <v>41</v>
      </c>
      <c r="B94" s="33" t="s">
        <v>217</v>
      </c>
      <c r="C94" s="6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69" t="s">
        <v>42</v>
      </c>
      <c r="B95" s="33" t="s">
        <v>217</v>
      </c>
      <c r="C95" s="6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69" t="s">
        <v>905</v>
      </c>
      <c r="B96" s="33" t="s">
        <v>217</v>
      </c>
      <c r="C96" s="6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69" t="s">
        <v>906</v>
      </c>
      <c r="B97" s="33" t="s">
        <v>217</v>
      </c>
      <c r="C97" s="68">
        <v>99.923914014000005</v>
      </c>
      <c r="D97" s="9" t="str">
        <f>IF($B97="N/A","N/A",IF(C97&gt;15,"No",IF(C97&lt;-15,"No","Yes")))</f>
        <v>N/A</v>
      </c>
      <c r="E97" s="8">
        <v>99.933455331999994</v>
      </c>
      <c r="F97" s="9" t="str">
        <f>IF($B97="N/A","N/A",IF(E97&gt;15,"No",IF(E97&lt;-15,"No","Yes")))</f>
        <v>N/A</v>
      </c>
      <c r="G97" s="8">
        <v>99.950551766000004</v>
      </c>
      <c r="H97" s="9" t="str">
        <f>IF($B97="N/A","N/A",IF(G97&gt;15,"No",IF(G97&lt;-15,"No","Yes")))</f>
        <v>N/A</v>
      </c>
      <c r="I97" s="10">
        <v>9.4999999999999998E-3</v>
      </c>
      <c r="J97" s="10">
        <v>1.7100000000000001E-2</v>
      </c>
      <c r="K97" s="9" t="str">
        <f t="shared" si="18"/>
        <v>Yes</v>
      </c>
    </row>
    <row r="98" spans="1:11" x14ac:dyDescent="0.25">
      <c r="A98" s="69" t="s">
        <v>43</v>
      </c>
      <c r="B98" s="33" t="s">
        <v>227</v>
      </c>
      <c r="C98" s="68">
        <v>98.257196156999996</v>
      </c>
      <c r="D98" s="9" t="str">
        <f>IF($B98="N/A","N/A",IF(C98&gt;100,"No",IF(C98&lt;98,"No","Yes")))</f>
        <v>Yes</v>
      </c>
      <c r="E98" s="8">
        <v>98.288024359000005</v>
      </c>
      <c r="F98" s="9" t="str">
        <f>IF($B98="N/A","N/A",IF(E98&gt;100,"No",IF(E98&lt;98,"No","Yes")))</f>
        <v>Yes</v>
      </c>
      <c r="G98" s="8">
        <v>98.357762574999995</v>
      </c>
      <c r="H98" s="9" t="str">
        <f>IF($B98="N/A","N/A",IF(G98&gt;100,"No",IF(G98&lt;98,"No","Yes")))</f>
        <v>Yes</v>
      </c>
      <c r="I98" s="10">
        <v>3.1399999999999997E-2</v>
      </c>
      <c r="J98" s="10">
        <v>7.0999999999999994E-2</v>
      </c>
      <c r="K98" s="9" t="str">
        <f t="shared" si="18"/>
        <v>Yes</v>
      </c>
    </row>
    <row r="99" spans="1:11" x14ac:dyDescent="0.25">
      <c r="A99" s="69" t="s">
        <v>44</v>
      </c>
      <c r="B99" s="33" t="s">
        <v>217</v>
      </c>
      <c r="C99" s="68">
        <v>27.254229686999999</v>
      </c>
      <c r="D99" s="9" t="str">
        <f>IF($B99="N/A","N/A",IF(C99&gt;15,"No",IF(C99&lt;-15,"No","Yes")))</f>
        <v>N/A</v>
      </c>
      <c r="E99" s="8">
        <v>27.046407662</v>
      </c>
      <c r="F99" s="9" t="str">
        <f>IF($B99="N/A","N/A",IF(E99&gt;15,"No",IF(E99&lt;-15,"No","Yes")))</f>
        <v>N/A</v>
      </c>
      <c r="G99" s="8">
        <v>25.891887732000001</v>
      </c>
      <c r="H99" s="9" t="str">
        <f>IF($B99="N/A","N/A",IF(G99&gt;15,"No",IF(G99&lt;-15,"No","Yes")))</f>
        <v>N/A</v>
      </c>
      <c r="I99" s="10">
        <v>-0.76300000000000001</v>
      </c>
      <c r="J99" s="10">
        <v>-4.2699999999999996</v>
      </c>
      <c r="K99" s="9" t="str">
        <f t="shared" si="18"/>
        <v>Yes</v>
      </c>
    </row>
    <row r="100" spans="1:11" x14ac:dyDescent="0.25">
      <c r="A100" s="69" t="s">
        <v>45</v>
      </c>
      <c r="B100" s="33" t="s">
        <v>217</v>
      </c>
      <c r="C100" s="68">
        <v>72.166700352000007</v>
      </c>
      <c r="D100" s="9" t="str">
        <f>IF($B100="N/A","N/A",IF(C100&gt;15,"No",IF(C100&lt;-15,"No","Yes")))</f>
        <v>N/A</v>
      </c>
      <c r="E100" s="8">
        <v>72.419206966999994</v>
      </c>
      <c r="F100" s="9" t="str">
        <f>IF($B100="N/A","N/A",IF(E100&gt;15,"No",IF(E100&lt;-15,"No","Yes")))</f>
        <v>N/A</v>
      </c>
      <c r="G100" s="8">
        <v>73.609508840000004</v>
      </c>
      <c r="H100" s="9" t="str">
        <f>IF($B100="N/A","N/A",IF(G100&gt;15,"No",IF(G100&lt;-15,"No","Yes")))</f>
        <v>N/A</v>
      </c>
      <c r="I100" s="10">
        <v>0.34989999999999999</v>
      </c>
      <c r="J100" s="10">
        <v>1.6439999999999999</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99.501396572000004</v>
      </c>
      <c r="H101" s="9" t="str">
        <f>IF($B101="N/A","N/A",IF(G101&gt;15,"No",IF(G101&lt;-15,"No","Yes")))</f>
        <v>N/A</v>
      </c>
      <c r="I101" s="10" t="s">
        <v>217</v>
      </c>
      <c r="J101" s="10" t="s">
        <v>217</v>
      </c>
      <c r="K101" s="9" t="str">
        <f t="shared" si="18"/>
        <v>N/A</v>
      </c>
    </row>
    <row r="102" spans="1:11" x14ac:dyDescent="0.25">
      <c r="A102" s="69" t="s">
        <v>46</v>
      </c>
      <c r="B102" s="33" t="s">
        <v>217</v>
      </c>
      <c r="C102" s="68">
        <v>0.52351971610000003</v>
      </c>
      <c r="D102" s="9" t="str">
        <f>IF($B102="N/A","N/A",IF(C102&gt;15,"No",IF(C102&lt;-15,"No","Yes")))</f>
        <v>N/A</v>
      </c>
      <c r="E102" s="8">
        <v>0.4828607929</v>
      </c>
      <c r="F102" s="9" t="str">
        <f>IF($B102="N/A","N/A",IF(E102&gt;15,"No",IF(E102&lt;-15,"No","Yes")))</f>
        <v>N/A</v>
      </c>
      <c r="G102" s="8">
        <v>0.44737361370000001</v>
      </c>
      <c r="H102" s="9" t="str">
        <f>IF($B102="N/A","N/A",IF(G102&gt;15,"No",IF(G102&lt;-15,"No","Yes")))</f>
        <v>N/A</v>
      </c>
      <c r="I102" s="10">
        <v>-7.77</v>
      </c>
      <c r="J102" s="10">
        <v>-7.35</v>
      </c>
      <c r="K102" s="9" t="str">
        <f t="shared" si="18"/>
        <v>Yes</v>
      </c>
    </row>
    <row r="103" spans="1:11" x14ac:dyDescent="0.25">
      <c r="A103" s="69" t="s">
        <v>47</v>
      </c>
      <c r="B103" s="33" t="s">
        <v>217</v>
      </c>
      <c r="C103" s="68">
        <v>5.5550245400000003E-2</v>
      </c>
      <c r="D103" s="9" t="str">
        <f>IF($B103="N/A","N/A",IF(C103&gt;15,"No",IF(C103&lt;-15,"No","Yes")))</f>
        <v>N/A</v>
      </c>
      <c r="E103" s="8">
        <v>5.1524577799999999E-2</v>
      </c>
      <c r="F103" s="9" t="str">
        <f>IF($B103="N/A","N/A",IF(E103&gt;15,"No",IF(E103&lt;-15,"No","Yes")))</f>
        <v>N/A</v>
      </c>
      <c r="G103" s="8">
        <v>5.1229814499999998E-2</v>
      </c>
      <c r="H103" s="9" t="str">
        <f>IF($B103="N/A","N/A",IF(G103&gt;15,"No",IF(G103&lt;-15,"No","Yes")))</f>
        <v>N/A</v>
      </c>
      <c r="I103" s="10">
        <v>-7.25</v>
      </c>
      <c r="J103" s="10">
        <v>-0.57199999999999995</v>
      </c>
      <c r="K103" s="9" t="str">
        <f t="shared" si="18"/>
        <v>Yes</v>
      </c>
    </row>
    <row r="104" spans="1:11" x14ac:dyDescent="0.25">
      <c r="A104" s="69" t="s">
        <v>33</v>
      </c>
      <c r="B104" s="33" t="s">
        <v>227</v>
      </c>
      <c r="C104" s="6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69" t="s">
        <v>48</v>
      </c>
      <c r="B105" s="49" t="s">
        <v>227</v>
      </c>
      <c r="C105" s="68">
        <v>89.222064834999998</v>
      </c>
      <c r="D105" s="9" t="str">
        <f>IF($B105="N/A","N/A",IF(C105&gt;100,"No",IF(C105&lt;98,"No","Yes")))</f>
        <v>No</v>
      </c>
      <c r="E105" s="8">
        <v>89.588084258999999</v>
      </c>
      <c r="F105" s="9" t="str">
        <f>IF($B105="N/A","N/A",IF(E105&gt;100,"No",IF(E105&lt;98,"No","Yes")))</f>
        <v>No</v>
      </c>
      <c r="G105" s="8">
        <v>99.998925653000001</v>
      </c>
      <c r="H105" s="9" t="str">
        <f>IF($B105="N/A","N/A",IF(G105&gt;100,"No",IF(G105&lt;98,"No","Yes")))</f>
        <v>Yes</v>
      </c>
      <c r="I105" s="10">
        <v>0.41020000000000001</v>
      </c>
      <c r="J105" s="10">
        <v>11.62</v>
      </c>
      <c r="K105" s="9" t="str">
        <f t="shared" si="18"/>
        <v>Yes</v>
      </c>
    </row>
    <row r="106" spans="1:11" x14ac:dyDescent="0.25">
      <c r="A106" s="69" t="s">
        <v>49</v>
      </c>
      <c r="B106" s="49" t="s">
        <v>217</v>
      </c>
      <c r="C106" s="6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69" t="s">
        <v>907</v>
      </c>
      <c r="B107" s="33" t="s">
        <v>217</v>
      </c>
      <c r="C107" s="78">
        <v>57.993801654999999</v>
      </c>
      <c r="D107" s="9" t="str">
        <f t="shared" ref="D107:D130" si="19">IF($B107="N/A","N/A",IF(C107&gt;15,"No",IF(C107&lt;-15,"No","Yes")))</f>
        <v>N/A</v>
      </c>
      <c r="E107" s="9">
        <v>57.236914374999998</v>
      </c>
      <c r="F107" s="9" t="str">
        <f t="shared" ref="F107:F130" si="20">IF($B107="N/A","N/A",IF(E107&gt;15,"No",IF(E107&lt;-15,"No","Yes")))</f>
        <v>N/A</v>
      </c>
      <c r="G107" s="8">
        <v>56.522426566999997</v>
      </c>
      <c r="H107" s="9" t="str">
        <f t="shared" ref="H107:H130" si="21">IF($B107="N/A","N/A",IF(G107&gt;15,"No",IF(G107&lt;-15,"No","Yes")))</f>
        <v>N/A</v>
      </c>
      <c r="I107" s="10">
        <v>-1.31</v>
      </c>
      <c r="J107" s="10">
        <v>-1.25</v>
      </c>
      <c r="K107" s="9" t="str">
        <f t="shared" ref="K107:K130" si="22">IF(J107="Div by 0", "N/A", IF(J107="N/A","N/A", IF(J107&gt;30, "No", IF(J107&lt;-30, "No", "Yes"))))</f>
        <v>Yes</v>
      </c>
    </row>
    <row r="108" spans="1:11" x14ac:dyDescent="0.25">
      <c r="A108" s="69" t="s">
        <v>908</v>
      </c>
      <c r="B108" s="33" t="s">
        <v>217</v>
      </c>
      <c r="C108" s="78">
        <v>26.801661416000002</v>
      </c>
      <c r="D108" s="33" t="s">
        <v>217</v>
      </c>
      <c r="E108" s="9">
        <v>26.126903430999999</v>
      </c>
      <c r="F108" s="33" t="s">
        <v>217</v>
      </c>
      <c r="G108" s="8">
        <v>25.914832826000001</v>
      </c>
      <c r="H108" s="33" t="s">
        <v>217</v>
      </c>
      <c r="I108" s="10">
        <v>-2.52</v>
      </c>
      <c r="J108" s="10">
        <v>-0.81200000000000006</v>
      </c>
      <c r="K108" s="9" t="str">
        <f t="shared" si="22"/>
        <v>Yes</v>
      </c>
    </row>
    <row r="109" spans="1:11" x14ac:dyDescent="0.25">
      <c r="A109" s="69" t="s">
        <v>909</v>
      </c>
      <c r="B109" s="33" t="s">
        <v>217</v>
      </c>
      <c r="C109" s="78">
        <v>20.792237449000002</v>
      </c>
      <c r="D109" s="9" t="str">
        <f t="shared" si="19"/>
        <v>N/A</v>
      </c>
      <c r="E109" s="9">
        <v>20.332372120999999</v>
      </c>
      <c r="F109" s="9" t="str">
        <f t="shared" si="20"/>
        <v>N/A</v>
      </c>
      <c r="G109" s="8">
        <v>20.699859642</v>
      </c>
      <c r="H109" s="9" t="str">
        <f t="shared" si="21"/>
        <v>N/A</v>
      </c>
      <c r="I109" s="10">
        <v>-2.21</v>
      </c>
      <c r="J109" s="10">
        <v>1.8069999999999999</v>
      </c>
      <c r="K109" s="9" t="str">
        <f t="shared" si="22"/>
        <v>Yes</v>
      </c>
    </row>
    <row r="110" spans="1:11" x14ac:dyDescent="0.25">
      <c r="A110" s="69" t="s">
        <v>910</v>
      </c>
      <c r="B110" s="33" t="s">
        <v>217</v>
      </c>
      <c r="C110" s="78">
        <v>2.5266271199999999E-2</v>
      </c>
      <c r="D110" s="9" t="str">
        <f t="shared" si="19"/>
        <v>N/A</v>
      </c>
      <c r="E110" s="9">
        <v>6.12391293E-2</v>
      </c>
      <c r="F110" s="9" t="str">
        <f t="shared" si="20"/>
        <v>N/A</v>
      </c>
      <c r="G110" s="8">
        <v>7.3249720899999995E-2</v>
      </c>
      <c r="H110" s="9" t="str">
        <f t="shared" si="21"/>
        <v>N/A</v>
      </c>
      <c r="I110" s="10">
        <v>142.4</v>
      </c>
      <c r="J110" s="10">
        <v>19.61</v>
      </c>
      <c r="K110" s="9" t="str">
        <f t="shared" si="22"/>
        <v>Yes</v>
      </c>
    </row>
    <row r="111" spans="1:11" x14ac:dyDescent="0.25">
      <c r="A111" s="69" t="s">
        <v>911</v>
      </c>
      <c r="B111" s="33" t="s">
        <v>217</v>
      </c>
      <c r="C111" s="78">
        <v>0</v>
      </c>
      <c r="D111" s="9" t="str">
        <f t="shared" si="19"/>
        <v>N/A</v>
      </c>
      <c r="E111" s="9">
        <v>0</v>
      </c>
      <c r="F111" s="9" t="str">
        <f t="shared" si="20"/>
        <v>N/A</v>
      </c>
      <c r="G111" s="8">
        <v>0</v>
      </c>
      <c r="H111" s="9" t="str">
        <f t="shared" si="21"/>
        <v>N/A</v>
      </c>
      <c r="I111" s="10" t="s">
        <v>1742</v>
      </c>
      <c r="J111" s="10" t="s">
        <v>1742</v>
      </c>
      <c r="K111" s="9" t="str">
        <f t="shared" si="22"/>
        <v>N/A</v>
      </c>
    </row>
    <row r="112" spans="1:11" x14ac:dyDescent="0.25">
      <c r="A112" s="69" t="s">
        <v>912</v>
      </c>
      <c r="B112" s="33" t="s">
        <v>217</v>
      </c>
      <c r="C112" s="78">
        <v>2.7428594000000001E-2</v>
      </c>
      <c r="D112" s="9" t="str">
        <f t="shared" si="19"/>
        <v>N/A</v>
      </c>
      <c r="E112" s="9">
        <v>2.4657761600000001E-2</v>
      </c>
      <c r="F112" s="9" t="str">
        <f t="shared" si="20"/>
        <v>N/A</v>
      </c>
      <c r="G112" s="8">
        <v>1.8965778900000001E-2</v>
      </c>
      <c r="H112" s="9" t="str">
        <f t="shared" si="21"/>
        <v>N/A</v>
      </c>
      <c r="I112" s="10">
        <v>-10.1</v>
      </c>
      <c r="J112" s="10">
        <v>-23.1</v>
      </c>
      <c r="K112" s="9" t="str">
        <f t="shared" si="22"/>
        <v>Yes</v>
      </c>
    </row>
    <row r="113" spans="1:11" x14ac:dyDescent="0.25">
      <c r="A113" s="69" t="s">
        <v>913</v>
      </c>
      <c r="B113" s="33" t="s">
        <v>217</v>
      </c>
      <c r="C113" s="78">
        <v>0</v>
      </c>
      <c r="D113" s="9" t="str">
        <f t="shared" si="19"/>
        <v>N/A</v>
      </c>
      <c r="E113" s="9">
        <v>0</v>
      </c>
      <c r="F113" s="9" t="str">
        <f t="shared" si="20"/>
        <v>N/A</v>
      </c>
      <c r="G113" s="8">
        <v>0</v>
      </c>
      <c r="H113" s="9" t="str">
        <f t="shared" si="21"/>
        <v>N/A</v>
      </c>
      <c r="I113" s="10" t="s">
        <v>1742</v>
      </c>
      <c r="J113" s="10" t="s">
        <v>1742</v>
      </c>
      <c r="K113" s="9" t="str">
        <f t="shared" si="22"/>
        <v>N/A</v>
      </c>
    </row>
    <row r="114" spans="1:11" x14ac:dyDescent="0.25">
      <c r="A114" s="69" t="s">
        <v>914</v>
      </c>
      <c r="B114" s="33" t="s">
        <v>217</v>
      </c>
      <c r="C114" s="78">
        <v>7.0510519999999999E-4</v>
      </c>
      <c r="D114" s="9" t="str">
        <f t="shared" si="19"/>
        <v>N/A</v>
      </c>
      <c r="E114" s="9">
        <v>5.1192580000000004E-4</v>
      </c>
      <c r="F114" s="9" t="str">
        <f t="shared" si="20"/>
        <v>N/A</v>
      </c>
      <c r="G114" s="8">
        <v>8.0268549999999998E-4</v>
      </c>
      <c r="H114" s="9" t="str">
        <f t="shared" si="21"/>
        <v>N/A</v>
      </c>
      <c r="I114" s="10">
        <v>-27.4</v>
      </c>
      <c r="J114" s="10">
        <v>56.8</v>
      </c>
      <c r="K114" s="9" t="str">
        <f t="shared" si="22"/>
        <v>No</v>
      </c>
    </row>
    <row r="115" spans="1:11" x14ac:dyDescent="0.25">
      <c r="A115" s="69" t="s">
        <v>915</v>
      </c>
      <c r="B115" s="33" t="s">
        <v>217</v>
      </c>
      <c r="C115" s="78">
        <v>1.42431259E-2</v>
      </c>
      <c r="D115" s="9" t="str">
        <f t="shared" si="19"/>
        <v>N/A</v>
      </c>
      <c r="E115" s="9">
        <v>1.6338966600000001E-2</v>
      </c>
      <c r="F115" s="9" t="str">
        <f t="shared" si="20"/>
        <v>N/A</v>
      </c>
      <c r="G115" s="8">
        <v>1.59043736E-2</v>
      </c>
      <c r="H115" s="9" t="str">
        <f t="shared" si="21"/>
        <v>N/A</v>
      </c>
      <c r="I115" s="10">
        <v>14.71</v>
      </c>
      <c r="J115" s="10">
        <v>-2.66</v>
      </c>
      <c r="K115" s="9" t="str">
        <f t="shared" si="22"/>
        <v>Yes</v>
      </c>
    </row>
    <row r="116" spans="1:11" x14ac:dyDescent="0.25">
      <c r="A116" s="69" t="s">
        <v>916</v>
      </c>
      <c r="B116" s="33" t="s">
        <v>217</v>
      </c>
      <c r="C116" s="78">
        <v>2.4029516646000002</v>
      </c>
      <c r="D116" s="9" t="str">
        <f t="shared" si="19"/>
        <v>N/A</v>
      </c>
      <c r="E116" s="9">
        <v>2.2419365813000001</v>
      </c>
      <c r="F116" s="9" t="str">
        <f t="shared" si="20"/>
        <v>N/A</v>
      </c>
      <c r="G116" s="8">
        <v>2.0808595529999998</v>
      </c>
      <c r="H116" s="9" t="str">
        <f t="shared" si="21"/>
        <v>N/A</v>
      </c>
      <c r="I116" s="10">
        <v>-6.7</v>
      </c>
      <c r="J116" s="10">
        <v>-7.18</v>
      </c>
      <c r="K116" s="9" t="str">
        <f t="shared" si="22"/>
        <v>Yes</v>
      </c>
    </row>
    <row r="117" spans="1:11" x14ac:dyDescent="0.25">
      <c r="A117" s="69" t="s">
        <v>917</v>
      </c>
      <c r="B117" s="33" t="s">
        <v>217</v>
      </c>
      <c r="C117" s="78">
        <v>1.8332736000000001E-3</v>
      </c>
      <c r="D117" s="9" t="str">
        <f t="shared" si="19"/>
        <v>N/A</v>
      </c>
      <c r="E117" s="9">
        <v>1.2371540999999999E-3</v>
      </c>
      <c r="F117" s="9" t="str">
        <f t="shared" si="20"/>
        <v>N/A</v>
      </c>
      <c r="G117" s="8">
        <v>9.8935660000000003E-4</v>
      </c>
      <c r="H117" s="9" t="str">
        <f t="shared" si="21"/>
        <v>N/A</v>
      </c>
      <c r="I117" s="10">
        <v>-32.5</v>
      </c>
      <c r="J117" s="10">
        <v>-20</v>
      </c>
      <c r="K117" s="9" t="str">
        <f t="shared" si="22"/>
        <v>Yes</v>
      </c>
    </row>
    <row r="118" spans="1:11" x14ac:dyDescent="0.25">
      <c r="A118" s="69" t="s">
        <v>918</v>
      </c>
      <c r="B118" s="33" t="s">
        <v>217</v>
      </c>
      <c r="C118" s="78">
        <v>3.536995932</v>
      </c>
      <c r="D118" s="9" t="str">
        <f t="shared" si="19"/>
        <v>N/A</v>
      </c>
      <c r="E118" s="9">
        <v>3.4486097907</v>
      </c>
      <c r="F118" s="9" t="str">
        <f t="shared" si="20"/>
        <v>N/A</v>
      </c>
      <c r="G118" s="8">
        <v>3.0242017151999998</v>
      </c>
      <c r="H118" s="9" t="str">
        <f t="shared" si="21"/>
        <v>N/A</v>
      </c>
      <c r="I118" s="10">
        <v>-2.5</v>
      </c>
      <c r="J118" s="10">
        <v>-12.3</v>
      </c>
      <c r="K118" s="9" t="str">
        <f t="shared" si="22"/>
        <v>Yes</v>
      </c>
    </row>
    <row r="119" spans="1:11" x14ac:dyDescent="0.25">
      <c r="A119" s="69" t="s">
        <v>919</v>
      </c>
      <c r="B119" s="33" t="s">
        <v>217</v>
      </c>
      <c r="C119" s="78">
        <v>15.204536929</v>
      </c>
      <c r="D119" s="9" t="str">
        <f t="shared" si="19"/>
        <v>N/A</v>
      </c>
      <c r="E119" s="9">
        <v>16.636182194</v>
      </c>
      <c r="F119" s="9" t="str">
        <f t="shared" si="20"/>
        <v>N/A</v>
      </c>
      <c r="G119" s="8">
        <v>17.562740606999999</v>
      </c>
      <c r="H119" s="9" t="str">
        <f t="shared" si="21"/>
        <v>N/A</v>
      </c>
      <c r="I119" s="10">
        <v>9.4160000000000004</v>
      </c>
      <c r="J119" s="10">
        <v>5.57</v>
      </c>
      <c r="K119" s="9" t="str">
        <f t="shared" si="22"/>
        <v>Yes</v>
      </c>
    </row>
    <row r="120" spans="1:11" x14ac:dyDescent="0.25">
      <c r="A120" s="69" t="s">
        <v>920</v>
      </c>
      <c r="B120" s="33" t="s">
        <v>217</v>
      </c>
      <c r="C120" s="78">
        <v>5.0722450833000003</v>
      </c>
      <c r="D120" s="9" t="str">
        <f t="shared" si="19"/>
        <v>N/A</v>
      </c>
      <c r="E120" s="9">
        <v>5.2992643838999998</v>
      </c>
      <c r="F120" s="9" t="str">
        <f t="shared" si="20"/>
        <v>N/A</v>
      </c>
      <c r="G120" s="8">
        <v>5.3823051150000003</v>
      </c>
      <c r="H120" s="9" t="str">
        <f t="shared" si="21"/>
        <v>N/A</v>
      </c>
      <c r="I120" s="10">
        <v>4.476</v>
      </c>
      <c r="J120" s="10">
        <v>1.5669999999999999</v>
      </c>
      <c r="K120" s="9" t="str">
        <f t="shared" si="22"/>
        <v>Yes</v>
      </c>
    </row>
    <row r="121" spans="1:11" x14ac:dyDescent="0.25">
      <c r="A121" s="69" t="s">
        <v>921</v>
      </c>
      <c r="B121" s="33" t="s">
        <v>217</v>
      </c>
      <c r="C121" s="78">
        <v>4.1334914648999996</v>
      </c>
      <c r="D121" s="9" t="str">
        <f t="shared" si="19"/>
        <v>N/A</v>
      </c>
      <c r="E121" s="9">
        <v>5.2710018111999997</v>
      </c>
      <c r="F121" s="9" t="str">
        <f t="shared" si="20"/>
        <v>N/A</v>
      </c>
      <c r="G121" s="8">
        <v>5.9783457846000001</v>
      </c>
      <c r="H121" s="9" t="str">
        <f t="shared" si="21"/>
        <v>N/A</v>
      </c>
      <c r="I121" s="10">
        <v>27.52</v>
      </c>
      <c r="J121" s="10">
        <v>13.42</v>
      </c>
      <c r="K121" s="9" t="str">
        <f t="shared" si="22"/>
        <v>Yes</v>
      </c>
    </row>
    <row r="122" spans="1:11" x14ac:dyDescent="0.25">
      <c r="A122" s="69" t="s">
        <v>922</v>
      </c>
      <c r="B122" s="33" t="s">
        <v>217</v>
      </c>
      <c r="C122" s="78">
        <v>1.8309232799999998E-2</v>
      </c>
      <c r="D122" s="9" t="str">
        <f t="shared" si="19"/>
        <v>N/A</v>
      </c>
      <c r="E122" s="9">
        <v>1.1859615400000001E-2</v>
      </c>
      <c r="F122" s="9" t="str">
        <f t="shared" si="20"/>
        <v>N/A</v>
      </c>
      <c r="G122" s="8">
        <v>2.4509909199999999E-2</v>
      </c>
      <c r="H122" s="9" t="str">
        <f t="shared" si="21"/>
        <v>N/A</v>
      </c>
      <c r="I122" s="10">
        <v>-35.200000000000003</v>
      </c>
      <c r="J122" s="10">
        <v>106.7</v>
      </c>
      <c r="K122" s="9" t="str">
        <f t="shared" si="22"/>
        <v>No</v>
      </c>
    </row>
    <row r="123" spans="1:11" x14ac:dyDescent="0.25">
      <c r="A123" s="69" t="s">
        <v>923</v>
      </c>
      <c r="B123" s="33" t="s">
        <v>217</v>
      </c>
      <c r="C123" s="78">
        <v>0.26817502780000002</v>
      </c>
      <c r="D123" s="9" t="str">
        <f t="shared" si="19"/>
        <v>N/A</v>
      </c>
      <c r="E123" s="9">
        <v>0.27763445040000001</v>
      </c>
      <c r="F123" s="9" t="str">
        <f t="shared" si="20"/>
        <v>N/A</v>
      </c>
      <c r="G123" s="8">
        <v>0.24789915730000001</v>
      </c>
      <c r="H123" s="9" t="str">
        <f t="shared" si="21"/>
        <v>N/A</v>
      </c>
      <c r="I123" s="10">
        <v>3.5270000000000001</v>
      </c>
      <c r="J123" s="10">
        <v>-10.7</v>
      </c>
      <c r="K123" s="9" t="str">
        <f t="shared" si="22"/>
        <v>Yes</v>
      </c>
    </row>
    <row r="124" spans="1:11" x14ac:dyDescent="0.25">
      <c r="A124" s="69" t="s">
        <v>924</v>
      </c>
      <c r="B124" s="33" t="s">
        <v>217</v>
      </c>
      <c r="C124" s="78">
        <v>0</v>
      </c>
      <c r="D124" s="9" t="str">
        <f t="shared" si="19"/>
        <v>N/A</v>
      </c>
      <c r="E124" s="9">
        <v>0</v>
      </c>
      <c r="F124" s="9" t="str">
        <f t="shared" si="20"/>
        <v>N/A</v>
      </c>
      <c r="G124" s="8">
        <v>0</v>
      </c>
      <c r="H124" s="9" t="str">
        <f t="shared" si="21"/>
        <v>N/A</v>
      </c>
      <c r="I124" s="10" t="s">
        <v>1742</v>
      </c>
      <c r="J124" s="10" t="s">
        <v>1742</v>
      </c>
      <c r="K124" s="9" t="str">
        <f t="shared" si="22"/>
        <v>N/A</v>
      </c>
    </row>
    <row r="125" spans="1:11" x14ac:dyDescent="0.25">
      <c r="A125" s="69" t="s">
        <v>925</v>
      </c>
      <c r="B125" s="33" t="s">
        <v>217</v>
      </c>
      <c r="C125" s="78">
        <v>3.4521482677000002</v>
      </c>
      <c r="D125" s="9" t="str">
        <f t="shared" si="19"/>
        <v>N/A</v>
      </c>
      <c r="E125" s="9">
        <v>3.6511404535</v>
      </c>
      <c r="F125" s="9" t="str">
        <f t="shared" si="20"/>
        <v>N/A</v>
      </c>
      <c r="G125" s="8">
        <v>3.7050843781</v>
      </c>
      <c r="H125" s="9" t="str">
        <f t="shared" si="21"/>
        <v>N/A</v>
      </c>
      <c r="I125" s="10">
        <v>5.7640000000000002</v>
      </c>
      <c r="J125" s="10">
        <v>1.4770000000000001</v>
      </c>
      <c r="K125" s="9" t="str">
        <f t="shared" si="22"/>
        <v>Yes</v>
      </c>
    </row>
    <row r="126" spans="1:11" x14ac:dyDescent="0.25">
      <c r="A126" s="69" t="s">
        <v>926</v>
      </c>
      <c r="B126" s="33" t="s">
        <v>217</v>
      </c>
      <c r="C126" s="78">
        <v>0</v>
      </c>
      <c r="D126" s="9" t="str">
        <f t="shared" si="19"/>
        <v>N/A</v>
      </c>
      <c r="E126" s="9">
        <v>0</v>
      </c>
      <c r="F126" s="9" t="str">
        <f t="shared" si="20"/>
        <v>N/A</v>
      </c>
      <c r="G126" s="8">
        <v>0</v>
      </c>
      <c r="H126" s="9" t="str">
        <f t="shared" si="21"/>
        <v>N/A</v>
      </c>
      <c r="I126" s="10" t="s">
        <v>1742</v>
      </c>
      <c r="J126" s="10" t="s">
        <v>1742</v>
      </c>
      <c r="K126" s="9" t="str">
        <f t="shared" si="22"/>
        <v>N/A</v>
      </c>
    </row>
    <row r="127" spans="1:11" x14ac:dyDescent="0.25">
      <c r="A127" s="69" t="s">
        <v>927</v>
      </c>
      <c r="B127" s="33" t="s">
        <v>217</v>
      </c>
      <c r="C127" s="78">
        <v>1.0083475059</v>
      </c>
      <c r="D127" s="9" t="str">
        <f t="shared" si="19"/>
        <v>N/A</v>
      </c>
      <c r="E127" s="9">
        <v>0.97884487769999995</v>
      </c>
      <c r="F127" s="9" t="str">
        <f t="shared" si="20"/>
        <v>N/A</v>
      </c>
      <c r="G127" s="8">
        <v>0.9360619912</v>
      </c>
      <c r="H127" s="9" t="str">
        <f t="shared" si="21"/>
        <v>N/A</v>
      </c>
      <c r="I127" s="10">
        <v>-2.93</v>
      </c>
      <c r="J127" s="10">
        <v>-4.37</v>
      </c>
      <c r="K127" s="9" t="str">
        <f t="shared" si="22"/>
        <v>Yes</v>
      </c>
    </row>
    <row r="128" spans="1:11" x14ac:dyDescent="0.25">
      <c r="A128" s="69" t="s">
        <v>928</v>
      </c>
      <c r="B128" s="33" t="s">
        <v>217</v>
      </c>
      <c r="C128" s="78">
        <v>1.0427096348</v>
      </c>
      <c r="D128" s="9" t="str">
        <f t="shared" si="19"/>
        <v>N/A</v>
      </c>
      <c r="E128" s="9">
        <v>0.94631625630000005</v>
      </c>
      <c r="F128" s="9" t="str">
        <f t="shared" si="20"/>
        <v>N/A</v>
      </c>
      <c r="G128" s="8">
        <v>1.1079486961</v>
      </c>
      <c r="H128" s="9" t="str">
        <f t="shared" si="21"/>
        <v>N/A</v>
      </c>
      <c r="I128" s="10">
        <v>-9.24</v>
      </c>
      <c r="J128" s="10">
        <v>17.079999999999998</v>
      </c>
      <c r="K128" s="9" t="str">
        <f t="shared" si="22"/>
        <v>Yes</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0.2091107119</v>
      </c>
      <c r="D130" s="9" t="str">
        <f t="shared" si="19"/>
        <v>N/A</v>
      </c>
      <c r="E130" s="9">
        <v>0.20012034519999999</v>
      </c>
      <c r="F130" s="9" t="str">
        <f t="shared" si="20"/>
        <v>N/A</v>
      </c>
      <c r="G130" s="8">
        <v>0.18058557589999999</v>
      </c>
      <c r="H130" s="9" t="str">
        <f t="shared" si="21"/>
        <v>N/A</v>
      </c>
      <c r="I130" s="10">
        <v>-4.3</v>
      </c>
      <c r="J130" s="10">
        <v>-9.76</v>
      </c>
      <c r="K130" s="9" t="str">
        <f t="shared" si="22"/>
        <v>Yes</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342641</v>
      </c>
      <c r="D6" s="9" t="str">
        <f>IF($B6="N/A","N/A",IF(C6&gt;15,"No",IF(C6&lt;-15,"No","Yes")))</f>
        <v>N/A</v>
      </c>
      <c r="E6" s="34">
        <v>356510</v>
      </c>
      <c r="F6" s="9" t="str">
        <f>IF($B6="N/A","N/A",IF(E6&gt;15,"No",IF(E6&lt;-15,"No","Yes")))</f>
        <v>N/A</v>
      </c>
      <c r="G6" s="34">
        <v>380507</v>
      </c>
      <c r="H6" s="9" t="str">
        <f>IF($B6="N/A","N/A",IF(G6&gt;15,"No",IF(G6&lt;-15,"No","Yes")))</f>
        <v>N/A</v>
      </c>
      <c r="I6" s="10">
        <v>4.048</v>
      </c>
      <c r="J6" s="10">
        <v>6.7309999999999999</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41.481445594999997</v>
      </c>
      <c r="D9" s="9" t="str">
        <f t="shared" ref="D9:D17" si="1">IF($B9="N/A","N/A",IF(C9&gt;15,"No",IF(C9&lt;-15,"No","Yes")))</f>
        <v>N/A</v>
      </c>
      <c r="E9" s="35">
        <v>46.708055874999999</v>
      </c>
      <c r="F9" s="9" t="str">
        <f>IF($B9="N/A","N/A",IF(E9&gt;15,"No",IF(E9&lt;-15,"No","Yes")))</f>
        <v>N/A</v>
      </c>
      <c r="G9" s="35">
        <v>48.269382692000001</v>
      </c>
      <c r="H9" s="9" t="str">
        <f>IF($B9="N/A","N/A",IF(G9&gt;15,"No",IF(G9&lt;-15,"No","Yes")))</f>
        <v>N/A</v>
      </c>
      <c r="I9" s="10">
        <v>12.6</v>
      </c>
      <c r="J9" s="10">
        <v>3.343</v>
      </c>
      <c r="K9" s="9" t="str">
        <f t="shared" si="0"/>
        <v>Yes</v>
      </c>
    </row>
    <row r="10" spans="1:11" x14ac:dyDescent="0.25">
      <c r="A10" s="69" t="s">
        <v>16</v>
      </c>
      <c r="B10" s="33" t="s">
        <v>217</v>
      </c>
      <c r="C10" s="68">
        <v>3.0504230374999999</v>
      </c>
      <c r="D10" s="9" t="str">
        <f t="shared" si="1"/>
        <v>N/A</v>
      </c>
      <c r="E10" s="8">
        <v>2.8910829991</v>
      </c>
      <c r="F10" s="9" t="str">
        <f>IF($B10="N/A","N/A",IF(E10&gt;15,"No",IF(E10&lt;-15,"No","Yes")))</f>
        <v>N/A</v>
      </c>
      <c r="G10" s="8">
        <v>2.6803711890000002</v>
      </c>
      <c r="H10" s="9" t="str">
        <f>IF($B10="N/A","N/A",IF(G10&gt;15,"No",IF(G10&lt;-15,"No","Yes")))</f>
        <v>N/A</v>
      </c>
      <c r="I10" s="10">
        <v>-5.22</v>
      </c>
      <c r="J10" s="10">
        <v>-7.29</v>
      </c>
      <c r="K10" s="9" t="str">
        <f t="shared" si="0"/>
        <v>Yes</v>
      </c>
    </row>
    <row r="11" spans="1:11" x14ac:dyDescent="0.25">
      <c r="A11" s="69" t="s">
        <v>36</v>
      </c>
      <c r="B11" s="33" t="s">
        <v>217</v>
      </c>
      <c r="C11" s="68">
        <v>10.006455777999999</v>
      </c>
      <c r="D11" s="9" t="str">
        <f t="shared" si="1"/>
        <v>N/A</v>
      </c>
      <c r="E11" s="8">
        <v>10.375446385</v>
      </c>
      <c r="F11" s="9" t="str">
        <f>IF($B11="N/A","N/A",IF(E11&gt;15,"No",IF(E11&lt;-15,"No","Yes")))</f>
        <v>N/A</v>
      </c>
      <c r="G11" s="8">
        <v>9.8749041127999995</v>
      </c>
      <c r="H11" s="9" t="str">
        <f>IF($B11="N/A","N/A",IF(G11&gt;15,"No",IF(G11&lt;-15,"No","Yes")))</f>
        <v>N/A</v>
      </c>
      <c r="I11" s="10">
        <v>3.6880000000000002</v>
      </c>
      <c r="J11" s="10">
        <v>-4.82</v>
      </c>
      <c r="K11" s="9" t="str">
        <f t="shared" si="0"/>
        <v>Yes</v>
      </c>
    </row>
    <row r="12" spans="1:11" x14ac:dyDescent="0.25">
      <c r="A12" s="69" t="s">
        <v>37</v>
      </c>
      <c r="B12" s="33" t="s">
        <v>217</v>
      </c>
      <c r="C12" s="68" t="s">
        <v>1742</v>
      </c>
      <c r="D12" s="9" t="str">
        <f t="shared" si="1"/>
        <v>N/A</v>
      </c>
      <c r="E12" s="8" t="s">
        <v>1742</v>
      </c>
      <c r="F12" s="9" t="str">
        <f>IF($B12="N/A","N/A",IF(E12&gt;15,"No",IF(E12&lt;-15,"No","Yes")))</f>
        <v>N/A</v>
      </c>
      <c r="G12" s="8" t="s">
        <v>1742</v>
      </c>
      <c r="H12" s="9" t="str">
        <f>IF($B12="N/A","N/A",IF(G12&gt;15,"No",IF(G12&lt;-15,"No","Yes")))</f>
        <v>N/A</v>
      </c>
      <c r="I12" s="10" t="s">
        <v>1742</v>
      </c>
      <c r="J12" s="10" t="s">
        <v>1742</v>
      </c>
      <c r="K12" s="9" t="str">
        <f t="shared" si="0"/>
        <v>N/A</v>
      </c>
    </row>
    <row r="13" spans="1:11" x14ac:dyDescent="0.25">
      <c r="A13" s="69" t="s">
        <v>38</v>
      </c>
      <c r="B13" s="33" t="s">
        <v>217</v>
      </c>
      <c r="C13" s="68">
        <v>2.3589733716999999</v>
      </c>
      <c r="D13" s="9" t="str">
        <f t="shared" si="1"/>
        <v>N/A</v>
      </c>
      <c r="E13" s="8">
        <v>2.1762177077999998</v>
      </c>
      <c r="F13" s="9" t="str">
        <f>IF($B13="N/A","N/A",IF(E13&gt;15,"No",IF(E13&lt;-15,"No","Yes")))</f>
        <v>N/A</v>
      </c>
      <c r="G13" s="8">
        <v>1.9768444922999999</v>
      </c>
      <c r="H13" s="9" t="str">
        <f>IF($B13="N/A","N/A",IF(G13&gt;15,"No",IF(G13&lt;-15,"No","Yes")))</f>
        <v>N/A</v>
      </c>
      <c r="I13" s="10">
        <v>-7.75</v>
      </c>
      <c r="J13" s="10">
        <v>-9.16</v>
      </c>
      <c r="K13" s="9" t="str">
        <f t="shared" si="0"/>
        <v>Yes</v>
      </c>
    </row>
    <row r="14" spans="1:11" x14ac:dyDescent="0.25">
      <c r="A14" s="69" t="s">
        <v>676</v>
      </c>
      <c r="B14" s="33" t="s">
        <v>217</v>
      </c>
      <c r="C14" s="68">
        <v>38.741131387999999</v>
      </c>
      <c r="D14" s="9" t="str">
        <f t="shared" si="1"/>
        <v>N/A</v>
      </c>
      <c r="E14" s="8">
        <v>43.500322572000002</v>
      </c>
      <c r="F14" s="9" t="str">
        <f t="shared" ref="F14:F33" si="2">IF($B14="N/A","N/A",IF(E14&gt;15,"No",IF(E14&lt;-15,"No","Yes")))</f>
        <v>N/A</v>
      </c>
      <c r="G14" s="8">
        <v>45.287208907999997</v>
      </c>
      <c r="H14" s="9" t="str">
        <f t="shared" ref="H14:H33" si="3">IF($B14="N/A","N/A",IF(G14&gt;15,"No",IF(G14&lt;-15,"No","Yes")))</f>
        <v>N/A</v>
      </c>
      <c r="I14" s="10">
        <v>12.28</v>
      </c>
      <c r="J14" s="10">
        <v>4.1079999999999997</v>
      </c>
      <c r="K14" s="9" t="str">
        <f t="shared" ref="K14:K30" si="4">IF(J14="Div by 0", "N/A", IF(J14="N/A","N/A", IF(J14&gt;30, "No", IF(J14&lt;-30, "No", "Yes"))))</f>
        <v>Yes</v>
      </c>
    </row>
    <row r="15" spans="1:11" x14ac:dyDescent="0.25">
      <c r="A15" s="69" t="s">
        <v>677</v>
      </c>
      <c r="B15" s="33" t="s">
        <v>217</v>
      </c>
      <c r="C15" s="68">
        <v>2.4629276707000001</v>
      </c>
      <c r="D15" s="9" t="str">
        <f t="shared" si="1"/>
        <v>N/A</v>
      </c>
      <c r="E15" s="8">
        <v>2.3819808701</v>
      </c>
      <c r="F15" s="9" t="str">
        <f t="shared" si="2"/>
        <v>N/A</v>
      </c>
      <c r="G15" s="8">
        <v>2.0590948393000001</v>
      </c>
      <c r="H15" s="9" t="str">
        <f t="shared" si="3"/>
        <v>N/A</v>
      </c>
      <c r="I15" s="10">
        <v>-3.29</v>
      </c>
      <c r="J15" s="10">
        <v>-13.6</v>
      </c>
      <c r="K15" s="9" t="str">
        <f t="shared" si="4"/>
        <v>Yes</v>
      </c>
    </row>
    <row r="16" spans="1:11" x14ac:dyDescent="0.25">
      <c r="A16" s="69" t="s">
        <v>380</v>
      </c>
      <c r="B16" s="33" t="s">
        <v>217</v>
      </c>
      <c r="C16" s="68">
        <v>9.0415332666000001</v>
      </c>
      <c r="D16" s="9" t="str">
        <f t="shared" si="1"/>
        <v>N/A</v>
      </c>
      <c r="E16" s="8">
        <v>8.7186895177999997</v>
      </c>
      <c r="F16" s="9" t="str">
        <f t="shared" si="2"/>
        <v>N/A</v>
      </c>
      <c r="G16" s="8">
        <v>8.9075890850999997</v>
      </c>
      <c r="H16" s="9" t="str">
        <f t="shared" si="3"/>
        <v>N/A</v>
      </c>
      <c r="I16" s="10">
        <v>-3.57</v>
      </c>
      <c r="J16" s="10">
        <v>2.1669999999999998</v>
      </c>
      <c r="K16" s="9" t="str">
        <f t="shared" si="4"/>
        <v>Yes</v>
      </c>
    </row>
    <row r="17" spans="1:11" x14ac:dyDescent="0.25">
      <c r="A17" s="69" t="s">
        <v>381</v>
      </c>
      <c r="B17" s="33" t="s">
        <v>217</v>
      </c>
      <c r="C17" s="68">
        <v>6.7026421239999996</v>
      </c>
      <c r="D17" s="9" t="str">
        <f t="shared" si="1"/>
        <v>N/A</v>
      </c>
      <c r="E17" s="8">
        <v>5.1395472778000002</v>
      </c>
      <c r="F17" s="9" t="str">
        <f t="shared" si="2"/>
        <v>N/A</v>
      </c>
      <c r="G17" s="8">
        <v>6.2918684806999998</v>
      </c>
      <c r="H17" s="9" t="str">
        <f t="shared" si="3"/>
        <v>N/A</v>
      </c>
      <c r="I17" s="10">
        <v>-23.3</v>
      </c>
      <c r="J17" s="10">
        <v>22.42</v>
      </c>
      <c r="K17" s="9" t="str">
        <f t="shared" si="4"/>
        <v>Yes</v>
      </c>
    </row>
    <row r="18" spans="1:11" x14ac:dyDescent="0.25">
      <c r="A18" s="69" t="s">
        <v>382</v>
      </c>
      <c r="B18" s="33" t="s">
        <v>217</v>
      </c>
      <c r="C18" s="68">
        <v>0</v>
      </c>
      <c r="D18" s="9" t="str">
        <f t="shared" ref="D18:D33" si="5">IF($B18="N/A","N/A",IF(C18&gt;15,"No",IF(C18&lt;-15,"No","Yes")))</f>
        <v>N/A</v>
      </c>
      <c r="E18" s="8">
        <v>0</v>
      </c>
      <c r="F18" s="9" t="str">
        <f t="shared" si="2"/>
        <v>N/A</v>
      </c>
      <c r="G18" s="8">
        <v>0</v>
      </c>
      <c r="H18" s="9" t="str">
        <f t="shared" si="3"/>
        <v>N/A</v>
      </c>
      <c r="I18" s="10" t="s">
        <v>1742</v>
      </c>
      <c r="J18" s="10" t="s">
        <v>1742</v>
      </c>
      <c r="K18" s="9" t="str">
        <f t="shared" si="4"/>
        <v>N/A</v>
      </c>
    </row>
    <row r="19" spans="1:11" x14ac:dyDescent="0.25">
      <c r="A19" s="69" t="s">
        <v>383</v>
      </c>
      <c r="B19" s="33" t="s">
        <v>217</v>
      </c>
      <c r="C19" s="68">
        <v>17.438952139000001</v>
      </c>
      <c r="D19" s="9" t="str">
        <f t="shared" si="5"/>
        <v>N/A</v>
      </c>
      <c r="E19" s="8">
        <v>17.540601946999999</v>
      </c>
      <c r="F19" s="9" t="str">
        <f t="shared" si="2"/>
        <v>N/A</v>
      </c>
      <c r="G19" s="8">
        <v>17.127148777999999</v>
      </c>
      <c r="H19" s="9" t="str">
        <f t="shared" si="3"/>
        <v>N/A</v>
      </c>
      <c r="I19" s="10">
        <v>0.58289999999999997</v>
      </c>
      <c r="J19" s="10">
        <v>-2.36</v>
      </c>
      <c r="K19" s="9" t="str">
        <f t="shared" si="4"/>
        <v>Yes</v>
      </c>
    </row>
    <row r="20" spans="1:11" x14ac:dyDescent="0.25">
      <c r="A20" s="69" t="s">
        <v>385</v>
      </c>
      <c r="B20" s="33" t="s">
        <v>217</v>
      </c>
      <c r="C20" s="68">
        <v>1.3048642748999999</v>
      </c>
      <c r="D20" s="9" t="str">
        <f t="shared" si="5"/>
        <v>N/A</v>
      </c>
      <c r="E20" s="8">
        <v>1.6846652268</v>
      </c>
      <c r="F20" s="9" t="str">
        <f t="shared" si="2"/>
        <v>N/A</v>
      </c>
      <c r="G20" s="8">
        <v>1.4236268978</v>
      </c>
      <c r="H20" s="9" t="str">
        <f t="shared" si="3"/>
        <v>N/A</v>
      </c>
      <c r="I20" s="10">
        <v>29.11</v>
      </c>
      <c r="J20" s="10">
        <v>-15.5</v>
      </c>
      <c r="K20" s="9" t="str">
        <f t="shared" si="4"/>
        <v>Yes</v>
      </c>
    </row>
    <row r="21" spans="1:11" x14ac:dyDescent="0.25">
      <c r="A21" s="69" t="s">
        <v>386</v>
      </c>
      <c r="B21" s="33" t="s">
        <v>217</v>
      </c>
      <c r="C21" s="68">
        <v>12.403652803</v>
      </c>
      <c r="D21" s="9" t="str">
        <f t="shared" si="5"/>
        <v>N/A</v>
      </c>
      <c r="E21" s="8">
        <v>11.327872991</v>
      </c>
      <c r="F21" s="9" t="str">
        <f t="shared" si="2"/>
        <v>N/A</v>
      </c>
      <c r="G21" s="8">
        <v>11.831056984</v>
      </c>
      <c r="H21" s="9" t="str">
        <f t="shared" si="3"/>
        <v>N/A</v>
      </c>
      <c r="I21" s="10">
        <v>-8.67</v>
      </c>
      <c r="J21" s="10">
        <v>4.4420000000000002</v>
      </c>
      <c r="K21" s="9" t="str">
        <f t="shared" si="4"/>
        <v>Yes</v>
      </c>
    </row>
    <row r="22" spans="1:11" x14ac:dyDescent="0.25">
      <c r="A22" s="69" t="s">
        <v>387</v>
      </c>
      <c r="B22" s="33" t="s">
        <v>217</v>
      </c>
      <c r="C22" s="68">
        <v>2.9911773547</v>
      </c>
      <c r="D22" s="9" t="str">
        <f t="shared" si="5"/>
        <v>N/A</v>
      </c>
      <c r="E22" s="8">
        <v>3.0453563715</v>
      </c>
      <c r="F22" s="9" t="str">
        <f t="shared" si="2"/>
        <v>N/A</v>
      </c>
      <c r="G22" s="8">
        <v>2.9712988196999999</v>
      </c>
      <c r="H22" s="9" t="str">
        <f t="shared" si="3"/>
        <v>N/A</v>
      </c>
      <c r="I22" s="10">
        <v>1.8109999999999999</v>
      </c>
      <c r="J22" s="10">
        <v>-2.4300000000000002</v>
      </c>
      <c r="K22" s="9" t="str">
        <f t="shared" si="4"/>
        <v>Yes</v>
      </c>
    </row>
    <row r="23" spans="1:11" x14ac:dyDescent="0.25">
      <c r="A23" s="69" t="s">
        <v>390</v>
      </c>
      <c r="B23" s="33" t="s">
        <v>217</v>
      </c>
      <c r="C23" s="68">
        <v>0</v>
      </c>
      <c r="D23" s="9" t="str">
        <f t="shared" si="5"/>
        <v>N/A</v>
      </c>
      <c r="E23" s="8">
        <v>0</v>
      </c>
      <c r="F23" s="9" t="str">
        <f t="shared" si="2"/>
        <v>N/A</v>
      </c>
      <c r="G23" s="8">
        <v>0</v>
      </c>
      <c r="H23" s="9" t="str">
        <f t="shared" si="3"/>
        <v>N/A</v>
      </c>
      <c r="I23" s="10" t="s">
        <v>1742</v>
      </c>
      <c r="J23" s="10" t="s">
        <v>1742</v>
      </c>
      <c r="K23" s="9" t="str">
        <f t="shared" si="4"/>
        <v>N/A</v>
      </c>
    </row>
    <row r="24" spans="1:11" x14ac:dyDescent="0.25">
      <c r="A24" s="69" t="s">
        <v>391</v>
      </c>
      <c r="B24" s="33" t="s">
        <v>217</v>
      </c>
      <c r="C24" s="68">
        <v>0</v>
      </c>
      <c r="D24" s="9" t="str">
        <f t="shared" si="5"/>
        <v>N/A</v>
      </c>
      <c r="E24" s="8">
        <v>0</v>
      </c>
      <c r="F24" s="9" t="str">
        <f t="shared" si="2"/>
        <v>N/A</v>
      </c>
      <c r="G24" s="8">
        <v>0</v>
      </c>
      <c r="H24" s="9" t="str">
        <f t="shared" si="3"/>
        <v>N/A</v>
      </c>
      <c r="I24" s="10" t="s">
        <v>1742</v>
      </c>
      <c r="J24" s="10" t="s">
        <v>1742</v>
      </c>
      <c r="K24" s="9" t="str">
        <f t="shared" si="4"/>
        <v>N/A</v>
      </c>
    </row>
    <row r="25" spans="1:11" x14ac:dyDescent="0.25">
      <c r="A25" s="69" t="s">
        <v>392</v>
      </c>
      <c r="B25" s="33" t="s">
        <v>217</v>
      </c>
      <c r="C25" s="68">
        <v>0.14271496989999999</v>
      </c>
      <c r="D25" s="9" t="str">
        <f t="shared" si="5"/>
        <v>N/A</v>
      </c>
      <c r="E25" s="8">
        <v>0</v>
      </c>
      <c r="F25" s="9" t="str">
        <f t="shared" si="2"/>
        <v>N/A</v>
      </c>
      <c r="G25" s="8">
        <v>0</v>
      </c>
      <c r="H25" s="9" t="str">
        <f t="shared" si="3"/>
        <v>N/A</v>
      </c>
      <c r="I25" s="10">
        <v>-100</v>
      </c>
      <c r="J25" s="10" t="s">
        <v>1742</v>
      </c>
      <c r="K25" s="9" t="str">
        <f t="shared" si="4"/>
        <v>N/A</v>
      </c>
    </row>
    <row r="26" spans="1:11" x14ac:dyDescent="0.25">
      <c r="A26" s="69" t="s">
        <v>393</v>
      </c>
      <c r="B26" s="33" t="s">
        <v>217</v>
      </c>
      <c r="C26" s="68">
        <v>2.8817333594000001</v>
      </c>
      <c r="D26" s="9" t="str">
        <f t="shared" si="5"/>
        <v>N/A</v>
      </c>
      <c r="E26" s="8">
        <v>1.7707778183</v>
      </c>
      <c r="F26" s="9" t="str">
        <f t="shared" si="2"/>
        <v>N/A</v>
      </c>
      <c r="G26" s="8">
        <v>0.3411238164</v>
      </c>
      <c r="H26" s="9" t="str">
        <f t="shared" si="3"/>
        <v>N/A</v>
      </c>
      <c r="I26" s="10">
        <v>-38.6</v>
      </c>
      <c r="J26" s="10">
        <v>-80.7</v>
      </c>
      <c r="K26" s="9" t="str">
        <f t="shared" si="4"/>
        <v>No</v>
      </c>
    </row>
    <row r="27" spans="1:11" x14ac:dyDescent="0.25">
      <c r="A27" s="69" t="s">
        <v>394</v>
      </c>
      <c r="B27" s="33" t="s">
        <v>217</v>
      </c>
      <c r="C27" s="68">
        <v>0</v>
      </c>
      <c r="D27" s="9" t="str">
        <f t="shared" si="5"/>
        <v>N/A</v>
      </c>
      <c r="E27" s="8">
        <v>0</v>
      </c>
      <c r="F27" s="9" t="str">
        <f t="shared" si="2"/>
        <v>N/A</v>
      </c>
      <c r="G27" s="8">
        <v>0</v>
      </c>
      <c r="H27" s="9" t="str">
        <f t="shared" si="3"/>
        <v>N/A</v>
      </c>
      <c r="I27" s="10" t="s">
        <v>1742</v>
      </c>
      <c r="J27" s="10" t="s">
        <v>1742</v>
      </c>
      <c r="K27" s="9" t="str">
        <f t="shared" si="4"/>
        <v>N/A</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3.8854077591</v>
      </c>
      <c r="D29" s="9" t="str">
        <f t="shared" si="5"/>
        <v>N/A</v>
      </c>
      <c r="E29" s="8">
        <v>3.8717006536</v>
      </c>
      <c r="F29" s="9" t="str">
        <f t="shared" si="2"/>
        <v>N/A</v>
      </c>
      <c r="G29" s="8">
        <v>3.2417274846000002</v>
      </c>
      <c r="H29" s="9" t="str">
        <f t="shared" si="3"/>
        <v>N/A</v>
      </c>
      <c r="I29" s="10">
        <v>-0.35299999999999998</v>
      </c>
      <c r="J29" s="10">
        <v>-16.3</v>
      </c>
      <c r="K29" s="9" t="str">
        <f t="shared" si="4"/>
        <v>Yes</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99.341293074000006</v>
      </c>
      <c r="D31" s="9" t="str">
        <f t="shared" si="5"/>
        <v>N/A</v>
      </c>
      <c r="E31" s="8">
        <v>99.859190486000003</v>
      </c>
      <c r="F31" s="9" t="str">
        <f t="shared" si="2"/>
        <v>N/A</v>
      </c>
      <c r="G31" s="8">
        <v>99.896979556000005</v>
      </c>
      <c r="H31" s="9" t="str">
        <f t="shared" si="3"/>
        <v>N/A</v>
      </c>
      <c r="I31" s="10">
        <v>0.52129999999999999</v>
      </c>
      <c r="J31" s="10">
        <v>3.78E-2</v>
      </c>
      <c r="K31" s="9" t="str">
        <f t="shared" ref="K31:K43" si="6">IF(J31="Div by 0", "N/A", IF(J31="N/A","N/A", IF(J31&gt;30, "No", IF(J31&lt;-30, "No", "Yes"))))</f>
        <v>Yes</v>
      </c>
    </row>
    <row r="32" spans="1:11" x14ac:dyDescent="0.25">
      <c r="A32" s="69" t="s">
        <v>39</v>
      </c>
      <c r="B32" s="33" t="s">
        <v>271</v>
      </c>
      <c r="C32" s="68">
        <v>99.230806314000006</v>
      </c>
      <c r="D32" s="9" t="str">
        <f>IF($B32="N/A","N/A",IF(C32&gt;100,"No",IF(C32&lt;85,"No","Yes")))</f>
        <v>Yes</v>
      </c>
      <c r="E32" s="8">
        <v>99.911975705000003</v>
      </c>
      <c r="F32" s="9" t="str">
        <f>IF($B32="N/A","N/A",IF(E32&gt;100,"No",IF(E32&lt;85,"No","Yes")))</f>
        <v>Yes</v>
      </c>
      <c r="G32" s="8">
        <v>99.936130277000004</v>
      </c>
      <c r="H32" s="9" t="str">
        <f>IF($B32="N/A","N/A",IF(G32&gt;100,"No",IF(G32&lt;85,"No","Yes")))</f>
        <v>Yes</v>
      </c>
      <c r="I32" s="10">
        <v>0.68640000000000001</v>
      </c>
      <c r="J32" s="10">
        <v>2.4199999999999999E-2</v>
      </c>
      <c r="K32" s="9" t="str">
        <f t="shared" si="6"/>
        <v>Yes</v>
      </c>
    </row>
    <row r="33" spans="1:11" x14ac:dyDescent="0.25">
      <c r="A33" s="69" t="s">
        <v>904</v>
      </c>
      <c r="B33" s="33" t="s">
        <v>217</v>
      </c>
      <c r="C33" s="68">
        <v>43.018473254</v>
      </c>
      <c r="D33" s="9" t="str">
        <f t="shared" si="5"/>
        <v>N/A</v>
      </c>
      <c r="E33" s="8">
        <v>44.506584122</v>
      </c>
      <c r="F33" s="9" t="str">
        <f t="shared" si="2"/>
        <v>N/A</v>
      </c>
      <c r="G33" s="8">
        <v>44.140062876000002</v>
      </c>
      <c r="H33" s="9" t="str">
        <f t="shared" si="3"/>
        <v>N/A</v>
      </c>
      <c r="I33" s="10">
        <v>3.4590000000000001</v>
      </c>
      <c r="J33" s="10">
        <v>-0.82399999999999995</v>
      </c>
      <c r="K33" s="9" t="str">
        <f t="shared" si="6"/>
        <v>Yes</v>
      </c>
    </row>
    <row r="34" spans="1:11" x14ac:dyDescent="0.25">
      <c r="A34" s="69" t="s">
        <v>845</v>
      </c>
      <c r="B34" s="33" t="s">
        <v>272</v>
      </c>
      <c r="C34" s="68">
        <v>6.1354235216999999</v>
      </c>
      <c r="D34" s="9" t="str">
        <f>IF($B34="N/A","N/A",IF(C34&gt;25,"No",IF(C34&lt;5,"No","Yes")))</f>
        <v>Yes</v>
      </c>
      <c r="E34" s="8">
        <v>5.3602728029</v>
      </c>
      <c r="F34" s="9" t="str">
        <f>IF($B34="N/A","N/A",IF(E34&gt;25,"No",IF(E34&lt;5,"No","Yes")))</f>
        <v>Yes</v>
      </c>
      <c r="G34" s="8">
        <v>5.4115201977999998</v>
      </c>
      <c r="H34" s="9" t="str">
        <f>IF($B34="N/A","N/A",IF(G34&gt;25,"No",IF(G34&lt;5,"No","Yes")))</f>
        <v>Yes</v>
      </c>
      <c r="I34" s="10">
        <v>-12.6</v>
      </c>
      <c r="J34" s="10">
        <v>0.95609999999999995</v>
      </c>
      <c r="K34" s="9" t="str">
        <f t="shared" si="6"/>
        <v>Yes</v>
      </c>
    </row>
    <row r="35" spans="1:11" x14ac:dyDescent="0.25">
      <c r="A35" s="69" t="s">
        <v>846</v>
      </c>
      <c r="B35" s="33" t="s">
        <v>273</v>
      </c>
      <c r="C35" s="68">
        <v>40.938763279</v>
      </c>
      <c r="D35" s="9" t="str">
        <f>IF($B35="N/A","N/A",IF(C35&gt;70,"No",IF(C35&lt;40,"No","Yes")))</f>
        <v>Yes</v>
      </c>
      <c r="E35" s="8">
        <v>40.428585873999999</v>
      </c>
      <c r="F35" s="9" t="str">
        <f>IF($B35="N/A","N/A",IF(E35&gt;70,"No",IF(E35&lt;40,"No","Yes")))</f>
        <v>Yes</v>
      </c>
      <c r="G35" s="8">
        <v>39.939228917999998</v>
      </c>
      <c r="H35" s="9" t="str">
        <f>IF($B35="N/A","N/A",IF(G35&gt;70,"No",IF(G35&lt;40,"No","Yes")))</f>
        <v>No</v>
      </c>
      <c r="I35" s="10">
        <v>-1.25</v>
      </c>
      <c r="J35" s="10">
        <v>-1.21</v>
      </c>
      <c r="K35" s="9" t="str">
        <f t="shared" si="6"/>
        <v>Yes</v>
      </c>
    </row>
    <row r="36" spans="1:11" x14ac:dyDescent="0.25">
      <c r="A36" s="69" t="s">
        <v>847</v>
      </c>
      <c r="B36" s="33" t="s">
        <v>274</v>
      </c>
      <c r="C36" s="68">
        <v>52.925813198999997</v>
      </c>
      <c r="D36" s="9" t="str">
        <f>IF($B36="N/A","N/A",IF(C36&gt;55,"No",IF(C36&lt;20,"No","Yes")))</f>
        <v>Yes</v>
      </c>
      <c r="E36" s="8">
        <v>54.211141323</v>
      </c>
      <c r="F36" s="9" t="str">
        <f>IF($B36="N/A","N/A",IF(E36&gt;55,"No",IF(E36&lt;20,"No","Yes")))</f>
        <v>Yes</v>
      </c>
      <c r="G36" s="8">
        <v>54.648987806000001</v>
      </c>
      <c r="H36" s="9" t="str">
        <f>IF($B36="N/A","N/A",IF(G36&gt;55,"No",IF(G36&lt;20,"No","Yes")))</f>
        <v>Yes</v>
      </c>
      <c r="I36" s="10">
        <v>2.4289999999999998</v>
      </c>
      <c r="J36" s="10">
        <v>0.80769999999999997</v>
      </c>
      <c r="K36" s="9" t="str">
        <f t="shared" si="6"/>
        <v>Yes</v>
      </c>
    </row>
    <row r="37" spans="1:11" x14ac:dyDescent="0.25">
      <c r="A37" s="69" t="s">
        <v>167</v>
      </c>
      <c r="B37" s="33" t="s">
        <v>250</v>
      </c>
      <c r="C37" s="68">
        <v>84.510902080999998</v>
      </c>
      <c r="D37" s="9" t="str">
        <f>IF($B37="N/A","N/A",IF(C37&gt;95,"Yes","No"))</f>
        <v>No</v>
      </c>
      <c r="E37" s="8">
        <v>84.212504558000006</v>
      </c>
      <c r="F37" s="9" t="str">
        <f>IF($B37="N/A","N/A",IF(E37&gt;95,"Yes","No"))</f>
        <v>No</v>
      </c>
      <c r="G37" s="8">
        <v>84.237872101999997</v>
      </c>
      <c r="H37" s="9" t="str">
        <f>IF($B37="N/A","N/A",IF(G37&gt;95,"Yes","No"))</f>
        <v>No</v>
      </c>
      <c r="I37" s="10">
        <v>-0.35299999999999998</v>
      </c>
      <c r="J37" s="10">
        <v>3.0099999999999998E-2</v>
      </c>
      <c r="K37" s="9" t="str">
        <f t="shared" si="6"/>
        <v>Yes</v>
      </c>
    </row>
    <row r="38" spans="1:11" x14ac:dyDescent="0.25">
      <c r="A38" s="69" t="s">
        <v>41</v>
      </c>
      <c r="B38" s="33" t="s">
        <v>217</v>
      </c>
      <c r="C38" s="68">
        <v>95.213040671000002</v>
      </c>
      <c r="D38" s="9" t="str">
        <f t="shared" ref="D38:D47" si="7">IF($B38="N/A","N/A",IF(C38&gt;15,"No",IF(C38&lt;-15,"No","Yes")))</f>
        <v>N/A</v>
      </c>
      <c r="E38" s="8">
        <v>95.466975516999995</v>
      </c>
      <c r="F38" s="9" t="str">
        <f>IF($B38="N/A","N/A",IF(E38&gt;15,"No",IF(E38&lt;-15,"No","Yes")))</f>
        <v>N/A</v>
      </c>
      <c r="G38" s="8">
        <v>95.037469759000004</v>
      </c>
      <c r="H38" s="9" t="str">
        <f>IF($B38="N/A","N/A",IF(G38&gt;15,"No",IF(G38&lt;-15,"No","Yes")))</f>
        <v>N/A</v>
      </c>
      <c r="I38" s="10">
        <v>0.26669999999999999</v>
      </c>
      <c r="J38" s="10">
        <v>-0.45</v>
      </c>
      <c r="K38" s="9" t="str">
        <f t="shared" si="6"/>
        <v>Yes</v>
      </c>
    </row>
    <row r="39" spans="1:11" x14ac:dyDescent="0.25">
      <c r="A39" s="69" t="s">
        <v>42</v>
      </c>
      <c r="B39" s="33" t="s">
        <v>217</v>
      </c>
      <c r="C39" s="68" t="s">
        <v>1742</v>
      </c>
      <c r="D39" s="9" t="str">
        <f t="shared" si="7"/>
        <v>N/A</v>
      </c>
      <c r="E39" s="8" t="s">
        <v>1742</v>
      </c>
      <c r="F39" s="9" t="str">
        <f>IF($B39="N/A","N/A",IF(E39&gt;15,"No",IF(E39&lt;-15,"No","Yes")))</f>
        <v>N/A</v>
      </c>
      <c r="G39" s="8" t="s">
        <v>1742</v>
      </c>
      <c r="H39" s="9" t="str">
        <f>IF($B39="N/A","N/A",IF(G39&gt;15,"No",IF(G39&lt;-15,"No","Yes")))</f>
        <v>N/A</v>
      </c>
      <c r="I39" s="10" t="s">
        <v>1742</v>
      </c>
      <c r="J39" s="10" t="s">
        <v>1742</v>
      </c>
      <c r="K39" s="9" t="str">
        <f t="shared" si="6"/>
        <v>N/A</v>
      </c>
    </row>
    <row r="40" spans="1:11" x14ac:dyDescent="0.25">
      <c r="A40" s="69" t="s">
        <v>43</v>
      </c>
      <c r="B40" s="33" t="s">
        <v>227</v>
      </c>
      <c r="C40" s="68">
        <v>92.504676556000007</v>
      </c>
      <c r="D40" s="9" t="str">
        <f>IF($B40="N/A","N/A",IF(C40&gt;100,"No",IF(C40&lt;98,"No","Yes")))</f>
        <v>No</v>
      </c>
      <c r="E40" s="8">
        <v>91.991752375000004</v>
      </c>
      <c r="F40" s="9" t="str">
        <f>IF($B40="N/A","N/A",IF(E40&gt;100,"No",IF(E40&lt;98,"No","Yes")))</f>
        <v>No</v>
      </c>
      <c r="G40" s="8">
        <v>92.152919827000005</v>
      </c>
      <c r="H40" s="9" t="str">
        <f>IF($B40="N/A","N/A",IF(G40&gt;100,"No",IF(G40&lt;98,"No","Yes")))</f>
        <v>No</v>
      </c>
      <c r="I40" s="10">
        <v>-0.55400000000000005</v>
      </c>
      <c r="J40" s="10">
        <v>0.17519999999999999</v>
      </c>
      <c r="K40" s="9" t="str">
        <f t="shared" si="6"/>
        <v>Yes</v>
      </c>
    </row>
    <row r="41" spans="1:11" x14ac:dyDescent="0.25">
      <c r="A41" s="69" t="s">
        <v>44</v>
      </c>
      <c r="B41" s="33" t="s">
        <v>217</v>
      </c>
      <c r="C41" s="68">
        <v>78.392369349000006</v>
      </c>
      <c r="D41" s="9" t="str">
        <f t="shared" si="7"/>
        <v>N/A</v>
      </c>
      <c r="E41" s="8">
        <v>79.864168993000007</v>
      </c>
      <c r="F41" s="9" t="str">
        <f t="shared" ref="F41:F47" si="8">IF($B41="N/A","N/A",IF(E41&gt;15,"No",IF(E41&lt;-15,"No","Yes")))</f>
        <v>N/A</v>
      </c>
      <c r="G41" s="8">
        <v>79.535208763</v>
      </c>
      <c r="H41" s="9" t="str">
        <f t="shared" ref="H41:H47" si="9">IF($B41="N/A","N/A",IF(G41&gt;15,"No",IF(G41&lt;-15,"No","Yes")))</f>
        <v>N/A</v>
      </c>
      <c r="I41" s="10">
        <v>1.877</v>
      </c>
      <c r="J41" s="10">
        <v>-0.41199999999999998</v>
      </c>
      <c r="K41" s="9" t="str">
        <f t="shared" si="6"/>
        <v>Yes</v>
      </c>
    </row>
    <row r="42" spans="1:11" x14ac:dyDescent="0.25">
      <c r="A42" s="69" t="s">
        <v>45</v>
      </c>
      <c r="B42" s="33" t="s">
        <v>217</v>
      </c>
      <c r="C42" s="68">
        <v>21.545469301000001</v>
      </c>
      <c r="D42" s="9" t="str">
        <f t="shared" si="7"/>
        <v>N/A</v>
      </c>
      <c r="E42" s="8">
        <v>20.085202481</v>
      </c>
      <c r="F42" s="9" t="str">
        <f t="shared" si="8"/>
        <v>N/A</v>
      </c>
      <c r="G42" s="8">
        <v>20.397403058999998</v>
      </c>
      <c r="H42" s="9" t="str">
        <f t="shared" si="9"/>
        <v>N/A</v>
      </c>
      <c r="I42" s="10">
        <v>-6.78</v>
      </c>
      <c r="J42" s="10">
        <v>1.554</v>
      </c>
      <c r="K42" s="9" t="str">
        <f t="shared" si="6"/>
        <v>Yes</v>
      </c>
    </row>
    <row r="43" spans="1:11" x14ac:dyDescent="0.25">
      <c r="A43" s="69" t="s">
        <v>50</v>
      </c>
      <c r="B43" s="33" t="s">
        <v>217</v>
      </c>
      <c r="C43" s="68">
        <v>6.2161350099999998E-2</v>
      </c>
      <c r="D43" s="9" t="str">
        <f t="shared" si="7"/>
        <v>N/A</v>
      </c>
      <c r="E43" s="8">
        <v>5.06285265E-2</v>
      </c>
      <c r="F43" s="9" t="str">
        <f t="shared" si="8"/>
        <v>N/A</v>
      </c>
      <c r="G43" s="8">
        <v>6.7388177699999996E-2</v>
      </c>
      <c r="H43" s="9" t="str">
        <f t="shared" si="9"/>
        <v>N/A</v>
      </c>
      <c r="I43" s="10">
        <v>-18.600000000000001</v>
      </c>
      <c r="J43" s="10">
        <v>33.1</v>
      </c>
      <c r="K43" s="9" t="str">
        <f t="shared" si="6"/>
        <v>No</v>
      </c>
    </row>
    <row r="44" spans="1:11" x14ac:dyDescent="0.25">
      <c r="A44" s="69" t="s">
        <v>907</v>
      </c>
      <c r="B44" s="33" t="s">
        <v>217</v>
      </c>
      <c r="C44" s="68">
        <v>84.778529130999999</v>
      </c>
      <c r="D44" s="9" t="str">
        <f t="shared" si="7"/>
        <v>N/A</v>
      </c>
      <c r="E44" s="8">
        <v>85.916804577999997</v>
      </c>
      <c r="F44" s="9" t="str">
        <f t="shared" si="8"/>
        <v>N/A</v>
      </c>
      <c r="G44" s="8">
        <v>85.608411935000007</v>
      </c>
      <c r="H44" s="9" t="str">
        <f t="shared" si="9"/>
        <v>N/A</v>
      </c>
      <c r="I44" s="10">
        <v>1.343</v>
      </c>
      <c r="J44" s="10">
        <v>-0.35899999999999999</v>
      </c>
      <c r="K44" s="9" t="str">
        <f>IF(J44="Div by 0", "N/A", IF(J44="N/A","N/A", IF(J44&gt;30, "No", IF(J44&lt;-30, "No", "Yes"))))</f>
        <v>Yes</v>
      </c>
    </row>
    <row r="45" spans="1:11" x14ac:dyDescent="0.25">
      <c r="A45" s="69" t="s">
        <v>908</v>
      </c>
      <c r="B45" s="33" t="s">
        <v>217</v>
      </c>
      <c r="C45" s="68">
        <v>15.221470868999999</v>
      </c>
      <c r="D45" s="9" t="str">
        <f t="shared" si="7"/>
        <v>N/A</v>
      </c>
      <c r="E45" s="8">
        <v>14.083195421999999</v>
      </c>
      <c r="F45" s="9" t="str">
        <f t="shared" si="8"/>
        <v>N/A</v>
      </c>
      <c r="G45" s="8">
        <v>14.391588065000001</v>
      </c>
      <c r="H45" s="9" t="str">
        <f t="shared" si="9"/>
        <v>N/A</v>
      </c>
      <c r="I45" s="10">
        <v>-7.48</v>
      </c>
      <c r="J45" s="10">
        <v>2.19</v>
      </c>
      <c r="K45" s="9" t="str">
        <f>IF(J45="Div by 0", "N/A", IF(J45="N/A","N/A", IF(J45&gt;30, "No", IF(J45&lt;-30, "No", "Yes"))))</f>
        <v>Yes</v>
      </c>
    </row>
    <row r="46" spans="1:11" x14ac:dyDescent="0.25">
      <c r="A46" s="69" t="s">
        <v>931</v>
      </c>
      <c r="B46" s="33" t="s">
        <v>217</v>
      </c>
      <c r="C46" s="68">
        <v>0</v>
      </c>
      <c r="D46" s="9" t="str">
        <f t="shared" si="7"/>
        <v>N/A</v>
      </c>
      <c r="E46" s="8">
        <v>0</v>
      </c>
      <c r="F46" s="9" t="str">
        <f t="shared" si="8"/>
        <v>N/A</v>
      </c>
      <c r="G46" s="8">
        <v>0</v>
      </c>
      <c r="H46" s="9" t="str">
        <f t="shared" si="9"/>
        <v>N/A</v>
      </c>
      <c r="I46" s="10" t="s">
        <v>1742</v>
      </c>
      <c r="J46" s="10" t="s">
        <v>1742</v>
      </c>
      <c r="K46" s="9" t="str">
        <f>IF(J46="Div by 0", "N/A", IF(J46="N/A","N/A", IF(J46&gt;30, "No", IF(J46&lt;-30, "No", "Yes"))))</f>
        <v>N/A</v>
      </c>
    </row>
    <row r="47" spans="1:11" x14ac:dyDescent="0.25">
      <c r="A47" s="69" t="s">
        <v>919</v>
      </c>
      <c r="B47" s="33" t="s">
        <v>217</v>
      </c>
      <c r="C47" s="68">
        <v>0</v>
      </c>
      <c r="D47" s="9" t="str">
        <f t="shared" si="7"/>
        <v>N/A</v>
      </c>
      <c r="E47" s="8">
        <v>0</v>
      </c>
      <c r="F47" s="9" t="str">
        <f t="shared" si="8"/>
        <v>N/A</v>
      </c>
      <c r="G47" s="8">
        <v>0</v>
      </c>
      <c r="H47" s="9" t="str">
        <f t="shared" si="9"/>
        <v>N/A</v>
      </c>
      <c r="I47" s="10" t="s">
        <v>1742</v>
      </c>
      <c r="J47" s="10" t="s">
        <v>1742</v>
      </c>
      <c r="K47" s="9" t="str">
        <f>IF(J47="Div by 0", "N/A", IF(J47="N/A","N/A", IF(J47&gt;30, "No", IF(J47&lt;-30, "No", "Yes"))))</f>
        <v>N/A</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708</v>
      </c>
      <c r="F6" s="9" t="str">
        <f t="shared" ref="F6:F15" si="1">IF($B6="N/A","N/A",IF(E6&lt;0,"No","Yes"))</f>
        <v>N/A</v>
      </c>
      <c r="G6" s="67">
        <v>524</v>
      </c>
      <c r="H6" s="9" t="str">
        <f t="shared" ref="H6:H15" si="2">IF($B6="N/A","N/A",IF(G6&lt;0,"No","Yes"))</f>
        <v>N/A</v>
      </c>
      <c r="I6" s="10" t="s">
        <v>217</v>
      </c>
      <c r="J6" s="10">
        <v>-26</v>
      </c>
      <c r="K6" s="9" t="str">
        <f t="shared" ref="K6:K15" si="3">IF(J6="Div by 0", "N/A", IF(J6="N/A","N/A", IF(J6&gt;30, "No", IF(J6&lt;-30, "No", "Yes"))))</f>
        <v>Yes</v>
      </c>
    </row>
    <row r="7" spans="1:11" x14ac:dyDescent="0.25">
      <c r="A7" s="66" t="s">
        <v>445</v>
      </c>
      <c r="B7" s="5" t="s">
        <v>217</v>
      </c>
      <c r="C7" s="68" t="s">
        <v>217</v>
      </c>
      <c r="D7" s="9" t="str">
        <f t="shared" si="0"/>
        <v>N/A</v>
      </c>
      <c r="E7" s="68">
        <v>0</v>
      </c>
      <c r="F7" s="9" t="str">
        <f t="shared" si="1"/>
        <v>N/A</v>
      </c>
      <c r="G7" s="68">
        <v>0</v>
      </c>
      <c r="H7" s="9" t="str">
        <f t="shared" si="2"/>
        <v>N/A</v>
      </c>
      <c r="I7" s="10" t="s">
        <v>217</v>
      </c>
      <c r="J7" s="10" t="s">
        <v>1742</v>
      </c>
      <c r="K7" s="9" t="str">
        <f t="shared" si="3"/>
        <v>N/A</v>
      </c>
    </row>
    <row r="8" spans="1:11" x14ac:dyDescent="0.25">
      <c r="A8" s="66" t="s">
        <v>446</v>
      </c>
      <c r="B8" s="5" t="s">
        <v>217</v>
      </c>
      <c r="C8" s="68" t="s">
        <v>217</v>
      </c>
      <c r="D8" s="9" t="str">
        <f t="shared" si="0"/>
        <v>N/A</v>
      </c>
      <c r="E8" s="68">
        <v>1.6949152542000001</v>
      </c>
      <c r="F8" s="9" t="str">
        <f t="shared" si="1"/>
        <v>N/A</v>
      </c>
      <c r="G8" s="68">
        <v>1.3358778626000001</v>
      </c>
      <c r="H8" s="9" t="str">
        <f t="shared" si="2"/>
        <v>N/A</v>
      </c>
      <c r="I8" s="10" t="s">
        <v>217</v>
      </c>
      <c r="J8" s="10">
        <v>-21.2</v>
      </c>
      <c r="K8" s="9" t="str">
        <f t="shared" si="3"/>
        <v>Yes</v>
      </c>
    </row>
    <row r="9" spans="1:11" x14ac:dyDescent="0.25">
      <c r="A9" s="66" t="s">
        <v>447</v>
      </c>
      <c r="B9" s="5" t="s">
        <v>217</v>
      </c>
      <c r="C9" s="68" t="s">
        <v>217</v>
      </c>
      <c r="D9" s="9" t="str">
        <f t="shared" si="0"/>
        <v>N/A</v>
      </c>
      <c r="E9" s="68">
        <v>98.163841808000001</v>
      </c>
      <c r="F9" s="9" t="str">
        <f t="shared" si="1"/>
        <v>N/A</v>
      </c>
      <c r="G9" s="68">
        <v>98.091603053</v>
      </c>
      <c r="H9" s="9" t="str">
        <f t="shared" si="2"/>
        <v>N/A</v>
      </c>
      <c r="I9" s="10" t="s">
        <v>217</v>
      </c>
      <c r="J9" s="10">
        <v>-7.3999999999999996E-2</v>
      </c>
      <c r="K9" s="9" t="str">
        <f t="shared" si="3"/>
        <v>Yes</v>
      </c>
    </row>
    <row r="10" spans="1:11" x14ac:dyDescent="0.25">
      <c r="A10" s="66" t="s">
        <v>448</v>
      </c>
      <c r="B10" s="5" t="s">
        <v>217</v>
      </c>
      <c r="C10" s="68" t="s">
        <v>217</v>
      </c>
      <c r="D10" s="9" t="str">
        <f t="shared" si="0"/>
        <v>N/A</v>
      </c>
      <c r="E10" s="68">
        <v>0</v>
      </c>
      <c r="F10" s="9" t="str">
        <f t="shared" si="1"/>
        <v>N/A</v>
      </c>
      <c r="G10" s="68">
        <v>0.19083969470000001</v>
      </c>
      <c r="H10" s="9" t="str">
        <f t="shared" si="2"/>
        <v>N/A</v>
      </c>
      <c r="I10" s="10" t="s">
        <v>217</v>
      </c>
      <c r="J10" s="10" t="s">
        <v>1742</v>
      </c>
      <c r="K10" s="9" t="str">
        <f t="shared" si="3"/>
        <v>N/A</v>
      </c>
    </row>
    <row r="11" spans="1:11" ht="13" x14ac:dyDescent="0.3">
      <c r="A11" s="66" t="s">
        <v>1643</v>
      </c>
      <c r="B11" s="5" t="s">
        <v>217</v>
      </c>
      <c r="C11" s="68" t="s">
        <v>217</v>
      </c>
      <c r="D11" s="9" t="str">
        <f t="shared" si="0"/>
        <v>N/A</v>
      </c>
      <c r="E11" s="68">
        <v>0</v>
      </c>
      <c r="F11" s="9" t="str">
        <f t="shared" si="1"/>
        <v>N/A</v>
      </c>
      <c r="G11" s="68">
        <v>0</v>
      </c>
      <c r="H11" s="9" t="str">
        <f t="shared" si="2"/>
        <v>N/A</v>
      </c>
      <c r="I11" s="10" t="s">
        <v>217</v>
      </c>
      <c r="J11" s="10" t="s">
        <v>1742</v>
      </c>
      <c r="K11" s="9" t="str">
        <f t="shared" si="3"/>
        <v>N/A</v>
      </c>
    </row>
    <row r="12" spans="1:11" x14ac:dyDescent="0.25">
      <c r="A12" s="66" t="s">
        <v>16</v>
      </c>
      <c r="B12" s="5" t="s">
        <v>217</v>
      </c>
      <c r="C12" s="68" t="s">
        <v>217</v>
      </c>
      <c r="D12" s="9" t="str">
        <f t="shared" si="0"/>
        <v>N/A</v>
      </c>
      <c r="E12" s="68">
        <v>0</v>
      </c>
      <c r="F12" s="9" t="str">
        <f t="shared" si="1"/>
        <v>N/A</v>
      </c>
      <c r="G12" s="68">
        <v>0</v>
      </c>
      <c r="H12" s="9" t="str">
        <f t="shared" si="2"/>
        <v>N/A</v>
      </c>
      <c r="I12" s="10" t="s">
        <v>217</v>
      </c>
      <c r="J12" s="10" t="s">
        <v>1742</v>
      </c>
      <c r="K12" s="9" t="str">
        <f t="shared" si="3"/>
        <v>N/A</v>
      </c>
    </row>
    <row r="13" spans="1:11" x14ac:dyDescent="0.25">
      <c r="A13" s="66" t="s">
        <v>36</v>
      </c>
      <c r="B13" s="5" t="s">
        <v>217</v>
      </c>
      <c r="C13" s="68" t="s">
        <v>217</v>
      </c>
      <c r="D13" s="9" t="str">
        <f t="shared" si="0"/>
        <v>N/A</v>
      </c>
      <c r="E13" s="68" t="s">
        <v>1742</v>
      </c>
      <c r="F13" s="9" t="str">
        <f t="shared" si="1"/>
        <v>N/A</v>
      </c>
      <c r="G13" s="68" t="s">
        <v>1742</v>
      </c>
      <c r="H13" s="9" t="str">
        <f t="shared" si="2"/>
        <v>N/A</v>
      </c>
      <c r="I13" s="10" t="s">
        <v>217</v>
      </c>
      <c r="J13" s="10" t="s">
        <v>1742</v>
      </c>
      <c r="K13" s="9" t="str">
        <f t="shared" si="3"/>
        <v>N/A</v>
      </c>
    </row>
    <row r="14" spans="1:11" x14ac:dyDescent="0.25">
      <c r="A14" s="66" t="s">
        <v>37</v>
      </c>
      <c r="B14" s="5" t="s">
        <v>217</v>
      </c>
      <c r="C14" s="68" t="s">
        <v>217</v>
      </c>
      <c r="D14" s="9" t="str">
        <f t="shared" si="0"/>
        <v>N/A</v>
      </c>
      <c r="E14" s="68" t="s">
        <v>1742</v>
      </c>
      <c r="F14" s="9" t="str">
        <f t="shared" si="1"/>
        <v>N/A</v>
      </c>
      <c r="G14" s="68" t="s">
        <v>1742</v>
      </c>
      <c r="H14" s="9" t="str">
        <f t="shared" si="2"/>
        <v>N/A</v>
      </c>
      <c r="I14" s="10" t="s">
        <v>217</v>
      </c>
      <c r="J14" s="10" t="s">
        <v>1742</v>
      </c>
      <c r="K14" s="9" t="str">
        <f t="shared" si="3"/>
        <v>N/A</v>
      </c>
    </row>
    <row r="15" spans="1:11" x14ac:dyDescent="0.25">
      <c r="A15" s="66" t="s">
        <v>38</v>
      </c>
      <c r="B15" s="5" t="s">
        <v>217</v>
      </c>
      <c r="C15" s="68" t="s">
        <v>217</v>
      </c>
      <c r="D15" s="9" t="str">
        <f t="shared" si="0"/>
        <v>N/A</v>
      </c>
      <c r="E15" s="68">
        <v>0</v>
      </c>
      <c r="F15" s="9" t="str">
        <f t="shared" si="1"/>
        <v>N/A</v>
      </c>
      <c r="G15" s="68">
        <v>0</v>
      </c>
      <c r="H15" s="9" t="str">
        <f t="shared" si="2"/>
        <v>N/A</v>
      </c>
      <c r="I15" s="10" t="s">
        <v>217</v>
      </c>
      <c r="J15" s="10" t="s">
        <v>1742</v>
      </c>
      <c r="K15" s="9" t="str">
        <f t="shared" si="3"/>
        <v>N/A</v>
      </c>
    </row>
    <row r="16" spans="1:11" x14ac:dyDescent="0.25">
      <c r="A16" s="66" t="s">
        <v>377</v>
      </c>
      <c r="B16" s="5" t="s">
        <v>217</v>
      </c>
      <c r="C16" s="8" t="s">
        <v>217</v>
      </c>
      <c r="D16" s="9" t="str">
        <f t="shared" ref="D16:D41" si="4">IF($B16="N/A","N/A",IF(C16&lt;0,"No","Yes"))</f>
        <v>N/A</v>
      </c>
      <c r="E16" s="8">
        <v>0</v>
      </c>
      <c r="F16" s="9" t="str">
        <f t="shared" ref="F16:F41" si="5">IF($B16="N/A","N/A",IF(E16&lt;0,"No","Yes"))</f>
        <v>N/A</v>
      </c>
      <c r="G16" s="8">
        <v>0</v>
      </c>
      <c r="H16" s="9" t="str">
        <f t="shared" ref="H16:H41" si="6">IF($B16="N/A","N/A",IF(G16&lt;0,"No","Yes"))</f>
        <v>N/A</v>
      </c>
      <c r="I16" s="10" t="s">
        <v>217</v>
      </c>
      <c r="J16" s="10" t="s">
        <v>1742</v>
      </c>
      <c r="K16" s="9" t="str">
        <f t="shared" ref="K16:K41" si="7">IF(J16="Div by 0", "N/A", IF(J16="N/A","N/A", IF(J16&gt;30, "No", IF(J16&lt;-30, "No", "Yes"))))</f>
        <v>N/A</v>
      </c>
    </row>
    <row r="17" spans="1:11" x14ac:dyDescent="0.25">
      <c r="A17" s="66" t="s">
        <v>378</v>
      </c>
      <c r="B17" s="5" t="s">
        <v>217</v>
      </c>
      <c r="C17" s="8" t="s">
        <v>217</v>
      </c>
      <c r="D17" s="9" t="str">
        <f t="shared" si="4"/>
        <v>N/A</v>
      </c>
      <c r="E17" s="8">
        <v>0</v>
      </c>
      <c r="F17" s="9" t="str">
        <f t="shared" si="5"/>
        <v>N/A</v>
      </c>
      <c r="G17" s="8">
        <v>0</v>
      </c>
      <c r="H17" s="9" t="str">
        <f t="shared" si="6"/>
        <v>N/A</v>
      </c>
      <c r="I17" s="10" t="s">
        <v>217</v>
      </c>
      <c r="J17" s="10" t="s">
        <v>1742</v>
      </c>
      <c r="K17" s="9" t="str">
        <f t="shared" si="7"/>
        <v>N/A</v>
      </c>
    </row>
    <row r="18" spans="1:11" x14ac:dyDescent="0.25">
      <c r="A18" s="66" t="s">
        <v>379</v>
      </c>
      <c r="B18" s="5" t="s">
        <v>217</v>
      </c>
      <c r="C18" s="8" t="s">
        <v>217</v>
      </c>
      <c r="D18" s="9" t="str">
        <f t="shared" si="4"/>
        <v>N/A</v>
      </c>
      <c r="E18" s="8">
        <v>100</v>
      </c>
      <c r="F18" s="9" t="str">
        <f t="shared" si="5"/>
        <v>N/A</v>
      </c>
      <c r="G18" s="8">
        <v>100</v>
      </c>
      <c r="H18" s="9" t="str">
        <f t="shared" si="6"/>
        <v>N/A</v>
      </c>
      <c r="I18" s="10" t="s">
        <v>217</v>
      </c>
      <c r="J18" s="10">
        <v>0</v>
      </c>
      <c r="K18" s="9" t="str">
        <f t="shared" si="7"/>
        <v>Yes</v>
      </c>
    </row>
    <row r="19" spans="1:11" x14ac:dyDescent="0.25">
      <c r="A19" s="66" t="s">
        <v>380</v>
      </c>
      <c r="B19" s="5" t="s">
        <v>217</v>
      </c>
      <c r="C19" s="8" t="s">
        <v>217</v>
      </c>
      <c r="D19" s="9" t="str">
        <f t="shared" si="4"/>
        <v>N/A</v>
      </c>
      <c r="E19" s="8">
        <v>0</v>
      </c>
      <c r="F19" s="9" t="str">
        <f t="shared" si="5"/>
        <v>N/A</v>
      </c>
      <c r="G19" s="8">
        <v>0</v>
      </c>
      <c r="H19" s="9" t="str">
        <f t="shared" si="6"/>
        <v>N/A</v>
      </c>
      <c r="I19" s="10" t="s">
        <v>217</v>
      </c>
      <c r="J19" s="10" t="s">
        <v>1742</v>
      </c>
      <c r="K19" s="9" t="str">
        <f t="shared" si="7"/>
        <v>N/A</v>
      </c>
    </row>
    <row r="20" spans="1:11" x14ac:dyDescent="0.25">
      <c r="A20" s="66" t="s">
        <v>381</v>
      </c>
      <c r="B20" s="5" t="s">
        <v>217</v>
      </c>
      <c r="C20" s="8" t="s">
        <v>217</v>
      </c>
      <c r="D20" s="9" t="str">
        <f t="shared" si="4"/>
        <v>N/A</v>
      </c>
      <c r="E20" s="8">
        <v>0</v>
      </c>
      <c r="F20" s="9" t="str">
        <f t="shared" si="5"/>
        <v>N/A</v>
      </c>
      <c r="G20" s="8">
        <v>0</v>
      </c>
      <c r="H20" s="9" t="str">
        <f t="shared" si="6"/>
        <v>N/A</v>
      </c>
      <c r="I20" s="10" t="s">
        <v>217</v>
      </c>
      <c r="J20" s="10" t="s">
        <v>1742</v>
      </c>
      <c r="K20" s="9" t="str">
        <f t="shared" si="7"/>
        <v>N/A</v>
      </c>
    </row>
    <row r="21" spans="1:11" x14ac:dyDescent="0.25">
      <c r="A21" s="66" t="s">
        <v>382</v>
      </c>
      <c r="B21" s="5" t="s">
        <v>217</v>
      </c>
      <c r="C21" s="8" t="s">
        <v>217</v>
      </c>
      <c r="D21" s="9" t="str">
        <f t="shared" si="4"/>
        <v>N/A</v>
      </c>
      <c r="E21" s="8">
        <v>0</v>
      </c>
      <c r="F21" s="9" t="str">
        <f t="shared" si="5"/>
        <v>N/A</v>
      </c>
      <c r="G21" s="8">
        <v>0</v>
      </c>
      <c r="H21" s="9" t="str">
        <f t="shared" si="6"/>
        <v>N/A</v>
      </c>
      <c r="I21" s="10" t="s">
        <v>217</v>
      </c>
      <c r="J21" s="10" t="s">
        <v>1742</v>
      </c>
      <c r="K21" s="9" t="str">
        <f t="shared" si="7"/>
        <v>N/A</v>
      </c>
    </row>
    <row r="22" spans="1:11" x14ac:dyDescent="0.25">
      <c r="A22" s="66" t="s">
        <v>383</v>
      </c>
      <c r="B22" s="5" t="s">
        <v>217</v>
      </c>
      <c r="C22" s="8" t="s">
        <v>217</v>
      </c>
      <c r="D22" s="9" t="str">
        <f t="shared" si="4"/>
        <v>N/A</v>
      </c>
      <c r="E22" s="8">
        <v>0</v>
      </c>
      <c r="F22" s="9" t="str">
        <f t="shared" si="5"/>
        <v>N/A</v>
      </c>
      <c r="G22" s="8">
        <v>0</v>
      </c>
      <c r="H22" s="9" t="str">
        <f t="shared" si="6"/>
        <v>N/A</v>
      </c>
      <c r="I22" s="10" t="s">
        <v>217</v>
      </c>
      <c r="J22" s="10" t="s">
        <v>1742</v>
      </c>
      <c r="K22" s="9" t="str">
        <f t="shared" si="7"/>
        <v>N/A</v>
      </c>
    </row>
    <row r="23" spans="1:11" x14ac:dyDescent="0.25">
      <c r="A23" s="66" t="s">
        <v>384</v>
      </c>
      <c r="B23" s="5" t="s">
        <v>217</v>
      </c>
      <c r="C23" s="8" t="s">
        <v>217</v>
      </c>
      <c r="D23" s="9" t="str">
        <f t="shared" si="4"/>
        <v>N/A</v>
      </c>
      <c r="E23" s="8">
        <v>0</v>
      </c>
      <c r="F23" s="9" t="str">
        <f t="shared" si="5"/>
        <v>N/A</v>
      </c>
      <c r="G23" s="8">
        <v>0</v>
      </c>
      <c r="H23" s="9" t="str">
        <f t="shared" si="6"/>
        <v>N/A</v>
      </c>
      <c r="I23" s="10" t="s">
        <v>217</v>
      </c>
      <c r="J23" s="10" t="s">
        <v>1742</v>
      </c>
      <c r="K23" s="9" t="str">
        <f t="shared" si="7"/>
        <v>N/A</v>
      </c>
    </row>
    <row r="24" spans="1:11" x14ac:dyDescent="0.25">
      <c r="A24" s="66" t="s">
        <v>385</v>
      </c>
      <c r="B24" s="5" t="s">
        <v>217</v>
      </c>
      <c r="C24" s="8" t="s">
        <v>217</v>
      </c>
      <c r="D24" s="9" t="str">
        <f t="shared" si="4"/>
        <v>N/A</v>
      </c>
      <c r="E24" s="8">
        <v>0</v>
      </c>
      <c r="F24" s="9" t="str">
        <f t="shared" si="5"/>
        <v>N/A</v>
      </c>
      <c r="G24" s="8">
        <v>0</v>
      </c>
      <c r="H24" s="9" t="str">
        <f t="shared" si="6"/>
        <v>N/A</v>
      </c>
      <c r="I24" s="10" t="s">
        <v>217</v>
      </c>
      <c r="J24" s="10" t="s">
        <v>1742</v>
      </c>
      <c r="K24" s="9" t="str">
        <f t="shared" si="7"/>
        <v>N/A</v>
      </c>
    </row>
    <row r="25" spans="1:11" x14ac:dyDescent="0.25">
      <c r="A25" s="66" t="s">
        <v>386</v>
      </c>
      <c r="B25" s="5" t="s">
        <v>217</v>
      </c>
      <c r="C25" s="8" t="s">
        <v>217</v>
      </c>
      <c r="D25" s="9" t="str">
        <f t="shared" si="4"/>
        <v>N/A</v>
      </c>
      <c r="E25" s="8">
        <v>0</v>
      </c>
      <c r="F25" s="9" t="str">
        <f t="shared" si="5"/>
        <v>N/A</v>
      </c>
      <c r="G25" s="8">
        <v>0</v>
      </c>
      <c r="H25" s="9" t="str">
        <f t="shared" si="6"/>
        <v>N/A</v>
      </c>
      <c r="I25" s="10" t="s">
        <v>217</v>
      </c>
      <c r="J25" s="10" t="s">
        <v>1742</v>
      </c>
      <c r="K25" s="9" t="str">
        <f t="shared" si="7"/>
        <v>N/A</v>
      </c>
    </row>
    <row r="26" spans="1:11" x14ac:dyDescent="0.25">
      <c r="A26" s="66" t="s">
        <v>387</v>
      </c>
      <c r="B26" s="5" t="s">
        <v>217</v>
      </c>
      <c r="C26" s="8" t="s">
        <v>217</v>
      </c>
      <c r="D26" s="9" t="str">
        <f t="shared" si="4"/>
        <v>N/A</v>
      </c>
      <c r="E26" s="8">
        <v>0</v>
      </c>
      <c r="F26" s="9" t="str">
        <f t="shared" si="5"/>
        <v>N/A</v>
      </c>
      <c r="G26" s="8">
        <v>0</v>
      </c>
      <c r="H26" s="9" t="str">
        <f t="shared" si="6"/>
        <v>N/A</v>
      </c>
      <c r="I26" s="10" t="s">
        <v>217</v>
      </c>
      <c r="J26" s="10" t="s">
        <v>1742</v>
      </c>
      <c r="K26" s="9" t="str">
        <f t="shared" si="7"/>
        <v>N/A</v>
      </c>
    </row>
    <row r="27" spans="1:11" x14ac:dyDescent="0.25">
      <c r="A27" s="66" t="s">
        <v>388</v>
      </c>
      <c r="B27" s="5" t="s">
        <v>217</v>
      </c>
      <c r="C27" s="8" t="s">
        <v>217</v>
      </c>
      <c r="D27" s="9" t="str">
        <f t="shared" si="4"/>
        <v>N/A</v>
      </c>
      <c r="E27" s="8">
        <v>0</v>
      </c>
      <c r="F27" s="9" t="str">
        <f t="shared" si="5"/>
        <v>N/A</v>
      </c>
      <c r="G27" s="8">
        <v>0</v>
      </c>
      <c r="H27" s="9" t="str">
        <f t="shared" si="6"/>
        <v>N/A</v>
      </c>
      <c r="I27" s="10" t="s">
        <v>217</v>
      </c>
      <c r="J27" s="10" t="s">
        <v>1742</v>
      </c>
      <c r="K27" s="9" t="str">
        <f t="shared" si="7"/>
        <v>N/A</v>
      </c>
    </row>
    <row r="28" spans="1:11" x14ac:dyDescent="0.25">
      <c r="A28" s="66" t="s">
        <v>389</v>
      </c>
      <c r="B28" s="5" t="s">
        <v>217</v>
      </c>
      <c r="C28" s="8" t="s">
        <v>217</v>
      </c>
      <c r="D28" s="9" t="str">
        <f t="shared" si="4"/>
        <v>N/A</v>
      </c>
      <c r="E28" s="8">
        <v>0</v>
      </c>
      <c r="F28" s="9" t="str">
        <f t="shared" si="5"/>
        <v>N/A</v>
      </c>
      <c r="G28" s="8">
        <v>0</v>
      </c>
      <c r="H28" s="9" t="str">
        <f t="shared" si="6"/>
        <v>N/A</v>
      </c>
      <c r="I28" s="10" t="s">
        <v>217</v>
      </c>
      <c r="J28" s="10" t="s">
        <v>1742</v>
      </c>
      <c r="K28" s="9" t="str">
        <f t="shared" si="7"/>
        <v>N/A</v>
      </c>
    </row>
    <row r="29" spans="1:11" x14ac:dyDescent="0.25">
      <c r="A29" s="66" t="s">
        <v>390</v>
      </c>
      <c r="B29" s="5" t="s">
        <v>217</v>
      </c>
      <c r="C29" s="8" t="s">
        <v>217</v>
      </c>
      <c r="D29" s="9" t="str">
        <f t="shared" si="4"/>
        <v>N/A</v>
      </c>
      <c r="E29" s="8">
        <v>0</v>
      </c>
      <c r="F29" s="9" t="str">
        <f t="shared" si="5"/>
        <v>N/A</v>
      </c>
      <c r="G29" s="8">
        <v>0</v>
      </c>
      <c r="H29" s="9" t="str">
        <f t="shared" si="6"/>
        <v>N/A</v>
      </c>
      <c r="I29" s="10" t="s">
        <v>217</v>
      </c>
      <c r="J29" s="10" t="s">
        <v>1742</v>
      </c>
      <c r="K29" s="9" t="str">
        <f t="shared" si="7"/>
        <v>N/A</v>
      </c>
    </row>
    <row r="30" spans="1:11" x14ac:dyDescent="0.25">
      <c r="A30" s="66" t="s">
        <v>391</v>
      </c>
      <c r="B30" s="5" t="s">
        <v>217</v>
      </c>
      <c r="C30" s="8" t="s">
        <v>217</v>
      </c>
      <c r="D30" s="9" t="str">
        <f t="shared" si="4"/>
        <v>N/A</v>
      </c>
      <c r="E30" s="8">
        <v>0</v>
      </c>
      <c r="F30" s="9" t="str">
        <f t="shared" si="5"/>
        <v>N/A</v>
      </c>
      <c r="G30" s="8">
        <v>0</v>
      </c>
      <c r="H30" s="9" t="str">
        <f t="shared" si="6"/>
        <v>N/A</v>
      </c>
      <c r="I30" s="10" t="s">
        <v>217</v>
      </c>
      <c r="J30" s="10" t="s">
        <v>1742</v>
      </c>
      <c r="K30" s="9" t="str">
        <f t="shared" si="7"/>
        <v>N/A</v>
      </c>
    </row>
    <row r="31" spans="1:11" x14ac:dyDescent="0.25">
      <c r="A31" s="66" t="s">
        <v>392</v>
      </c>
      <c r="B31" s="5" t="s">
        <v>217</v>
      </c>
      <c r="C31" s="8" t="s">
        <v>217</v>
      </c>
      <c r="D31" s="9" t="str">
        <f t="shared" si="4"/>
        <v>N/A</v>
      </c>
      <c r="E31" s="8">
        <v>0</v>
      </c>
      <c r="F31" s="9" t="str">
        <f t="shared" si="5"/>
        <v>N/A</v>
      </c>
      <c r="G31" s="8">
        <v>0</v>
      </c>
      <c r="H31" s="9" t="str">
        <f t="shared" si="6"/>
        <v>N/A</v>
      </c>
      <c r="I31" s="10" t="s">
        <v>217</v>
      </c>
      <c r="J31" s="10" t="s">
        <v>1742</v>
      </c>
      <c r="K31" s="9" t="str">
        <f t="shared" si="7"/>
        <v>N/A</v>
      </c>
    </row>
    <row r="32" spans="1:11" x14ac:dyDescent="0.25">
      <c r="A32" s="66" t="s">
        <v>393</v>
      </c>
      <c r="B32" s="5" t="s">
        <v>217</v>
      </c>
      <c r="C32" s="8" t="s">
        <v>217</v>
      </c>
      <c r="D32" s="9" t="str">
        <f t="shared" si="4"/>
        <v>N/A</v>
      </c>
      <c r="E32" s="8">
        <v>0</v>
      </c>
      <c r="F32" s="9" t="str">
        <f t="shared" si="5"/>
        <v>N/A</v>
      </c>
      <c r="G32" s="8">
        <v>0</v>
      </c>
      <c r="H32" s="9" t="str">
        <f t="shared" si="6"/>
        <v>N/A</v>
      </c>
      <c r="I32" s="10" t="s">
        <v>217</v>
      </c>
      <c r="J32" s="10" t="s">
        <v>1742</v>
      </c>
      <c r="K32" s="9" t="str">
        <f t="shared" si="7"/>
        <v>N/A</v>
      </c>
    </row>
    <row r="33" spans="1:11" x14ac:dyDescent="0.25">
      <c r="A33" s="66" t="s">
        <v>394</v>
      </c>
      <c r="B33" s="5" t="s">
        <v>217</v>
      </c>
      <c r="C33" s="8" t="s">
        <v>217</v>
      </c>
      <c r="D33" s="9" t="str">
        <f t="shared" si="4"/>
        <v>N/A</v>
      </c>
      <c r="E33" s="8">
        <v>0</v>
      </c>
      <c r="F33" s="9" t="str">
        <f t="shared" si="5"/>
        <v>N/A</v>
      </c>
      <c r="G33" s="8">
        <v>0</v>
      </c>
      <c r="H33" s="9" t="str">
        <f t="shared" si="6"/>
        <v>N/A</v>
      </c>
      <c r="I33" s="10" t="s">
        <v>217</v>
      </c>
      <c r="J33" s="10" t="s">
        <v>1742</v>
      </c>
      <c r="K33" s="9" t="str">
        <f t="shared" si="7"/>
        <v>N/A</v>
      </c>
    </row>
    <row r="34" spans="1:11" x14ac:dyDescent="0.25">
      <c r="A34" s="66" t="s">
        <v>395</v>
      </c>
      <c r="B34" s="5" t="s">
        <v>217</v>
      </c>
      <c r="C34" s="8" t="s">
        <v>217</v>
      </c>
      <c r="D34" s="9" t="str">
        <f t="shared" si="4"/>
        <v>N/A</v>
      </c>
      <c r="E34" s="8">
        <v>0</v>
      </c>
      <c r="F34" s="9" t="str">
        <f t="shared" si="5"/>
        <v>N/A</v>
      </c>
      <c r="G34" s="8">
        <v>0</v>
      </c>
      <c r="H34" s="9" t="str">
        <f t="shared" si="6"/>
        <v>N/A</v>
      </c>
      <c r="I34" s="10" t="s">
        <v>217</v>
      </c>
      <c r="J34" s="10" t="s">
        <v>1742</v>
      </c>
      <c r="K34" s="9" t="str">
        <f t="shared" si="7"/>
        <v>N/A</v>
      </c>
    </row>
    <row r="35" spans="1:11" x14ac:dyDescent="0.25">
      <c r="A35" s="66" t="s">
        <v>396</v>
      </c>
      <c r="B35" s="5" t="s">
        <v>217</v>
      </c>
      <c r="C35" s="8" t="s">
        <v>217</v>
      </c>
      <c r="D35" s="9" t="str">
        <f t="shared" si="4"/>
        <v>N/A</v>
      </c>
      <c r="E35" s="8">
        <v>0</v>
      </c>
      <c r="F35" s="9" t="str">
        <f t="shared" si="5"/>
        <v>N/A</v>
      </c>
      <c r="G35" s="8">
        <v>0</v>
      </c>
      <c r="H35" s="9" t="str">
        <f t="shared" si="6"/>
        <v>N/A</v>
      </c>
      <c r="I35" s="10" t="s">
        <v>217</v>
      </c>
      <c r="J35" s="10" t="s">
        <v>1742</v>
      </c>
      <c r="K35" s="9" t="str">
        <f t="shared" si="7"/>
        <v>N/A</v>
      </c>
    </row>
    <row r="36" spans="1:11" x14ac:dyDescent="0.25">
      <c r="A36" s="66" t="s">
        <v>397</v>
      </c>
      <c r="B36" s="5" t="s">
        <v>217</v>
      </c>
      <c r="C36" s="8" t="s">
        <v>217</v>
      </c>
      <c r="D36" s="9" t="str">
        <f t="shared" si="4"/>
        <v>N/A</v>
      </c>
      <c r="E36" s="8">
        <v>0</v>
      </c>
      <c r="F36" s="9" t="str">
        <f t="shared" si="5"/>
        <v>N/A</v>
      </c>
      <c r="G36" s="8">
        <v>0</v>
      </c>
      <c r="H36" s="9" t="str">
        <f t="shared" si="6"/>
        <v>N/A</v>
      </c>
      <c r="I36" s="10" t="s">
        <v>217</v>
      </c>
      <c r="J36" s="10" t="s">
        <v>1742</v>
      </c>
      <c r="K36" s="9" t="str">
        <f t="shared" si="7"/>
        <v>N/A</v>
      </c>
    </row>
    <row r="37" spans="1:11" x14ac:dyDescent="0.25">
      <c r="A37" s="66" t="s">
        <v>398</v>
      </c>
      <c r="B37" s="5" t="s">
        <v>217</v>
      </c>
      <c r="C37" s="8" t="s">
        <v>217</v>
      </c>
      <c r="D37" s="9" t="str">
        <f t="shared" si="4"/>
        <v>N/A</v>
      </c>
      <c r="E37" s="8">
        <v>0</v>
      </c>
      <c r="F37" s="9" t="str">
        <f t="shared" si="5"/>
        <v>N/A</v>
      </c>
      <c r="G37" s="8">
        <v>0</v>
      </c>
      <c r="H37" s="9" t="str">
        <f t="shared" si="6"/>
        <v>N/A</v>
      </c>
      <c r="I37" s="10" t="s">
        <v>217</v>
      </c>
      <c r="J37" s="10" t="s">
        <v>1742</v>
      </c>
      <c r="K37" s="9" t="str">
        <f t="shared" si="7"/>
        <v>N/A</v>
      </c>
    </row>
    <row r="38" spans="1:11" x14ac:dyDescent="0.25">
      <c r="A38" s="66" t="s">
        <v>399</v>
      </c>
      <c r="B38" s="5" t="s">
        <v>217</v>
      </c>
      <c r="C38" s="8" t="s">
        <v>217</v>
      </c>
      <c r="D38" s="9" t="str">
        <f t="shared" si="4"/>
        <v>N/A</v>
      </c>
      <c r="E38" s="8">
        <v>0</v>
      </c>
      <c r="F38" s="9" t="str">
        <f t="shared" si="5"/>
        <v>N/A</v>
      </c>
      <c r="G38" s="8">
        <v>0</v>
      </c>
      <c r="H38" s="9" t="str">
        <f t="shared" si="6"/>
        <v>N/A</v>
      </c>
      <c r="I38" s="10" t="s">
        <v>217</v>
      </c>
      <c r="J38" s="10" t="s">
        <v>1742</v>
      </c>
      <c r="K38" s="9" t="str">
        <f t="shared" si="7"/>
        <v>N/A</v>
      </c>
    </row>
    <row r="39" spans="1:11" x14ac:dyDescent="0.25">
      <c r="A39" s="66" t="s">
        <v>400</v>
      </c>
      <c r="B39" s="5" t="s">
        <v>217</v>
      </c>
      <c r="C39" s="8" t="s">
        <v>217</v>
      </c>
      <c r="D39" s="9" t="str">
        <f t="shared" si="4"/>
        <v>N/A</v>
      </c>
      <c r="E39" s="8">
        <v>0</v>
      </c>
      <c r="F39" s="9" t="str">
        <f t="shared" si="5"/>
        <v>N/A</v>
      </c>
      <c r="G39" s="8">
        <v>0</v>
      </c>
      <c r="H39" s="9" t="str">
        <f t="shared" si="6"/>
        <v>N/A</v>
      </c>
      <c r="I39" s="10" t="s">
        <v>217</v>
      </c>
      <c r="J39" s="10" t="s">
        <v>1742</v>
      </c>
      <c r="K39" s="9" t="str">
        <f t="shared" si="7"/>
        <v>N/A</v>
      </c>
    </row>
    <row r="40" spans="1:11" x14ac:dyDescent="0.25">
      <c r="A40" s="66" t="s">
        <v>401</v>
      </c>
      <c r="B40" s="5" t="s">
        <v>217</v>
      </c>
      <c r="C40" s="8" t="s">
        <v>217</v>
      </c>
      <c r="D40" s="9" t="str">
        <f t="shared" si="4"/>
        <v>N/A</v>
      </c>
      <c r="E40" s="8">
        <v>0</v>
      </c>
      <c r="F40" s="9" t="str">
        <f t="shared" si="5"/>
        <v>N/A</v>
      </c>
      <c r="G40" s="8">
        <v>0</v>
      </c>
      <c r="H40" s="9" t="str">
        <f t="shared" si="6"/>
        <v>N/A</v>
      </c>
      <c r="I40" s="10" t="s">
        <v>217</v>
      </c>
      <c r="J40" s="10" t="s">
        <v>1742</v>
      </c>
      <c r="K40" s="9" t="str">
        <f t="shared" si="7"/>
        <v>N/A</v>
      </c>
    </row>
    <row r="41" spans="1:11" x14ac:dyDescent="0.25">
      <c r="A41" s="66" t="s">
        <v>402</v>
      </c>
      <c r="B41" s="5" t="s">
        <v>217</v>
      </c>
      <c r="C41" s="8" t="s">
        <v>217</v>
      </c>
      <c r="D41" s="9" t="str">
        <f t="shared" si="4"/>
        <v>N/A</v>
      </c>
      <c r="E41" s="8">
        <v>0</v>
      </c>
      <c r="F41" s="9" t="str">
        <f t="shared" si="5"/>
        <v>N/A</v>
      </c>
      <c r="G41" s="8">
        <v>0</v>
      </c>
      <c r="H41" s="9" t="str">
        <f t="shared" si="6"/>
        <v>N/A</v>
      </c>
      <c r="I41" s="10" t="s">
        <v>217</v>
      </c>
      <c r="J41" s="10" t="s">
        <v>1742</v>
      </c>
      <c r="K41" s="9" t="str">
        <f t="shared" si="7"/>
        <v>N/A</v>
      </c>
    </row>
    <row r="42" spans="1:11" x14ac:dyDescent="0.25">
      <c r="A42" s="66" t="s">
        <v>32</v>
      </c>
      <c r="B42" s="5" t="s">
        <v>217</v>
      </c>
      <c r="C42" s="8" t="s">
        <v>217</v>
      </c>
      <c r="D42" s="9" t="str">
        <f t="shared" ref="D42:D51" si="8">IF($B42="N/A","N/A",IF(C42&lt;0,"No","Yes"))</f>
        <v>N/A</v>
      </c>
      <c r="E42" s="8">
        <v>100</v>
      </c>
      <c r="F42" s="9" t="str">
        <f t="shared" ref="F42:F51" si="9">IF($B42="N/A","N/A",IF(E42&lt;0,"No","Yes"))</f>
        <v>N/A</v>
      </c>
      <c r="G42" s="8">
        <v>100</v>
      </c>
      <c r="H42" s="9" t="str">
        <f t="shared" ref="H42:H51" si="10">IF($B42="N/A","N/A",IF(G42&lt;0,"No","Yes"))</f>
        <v>N/A</v>
      </c>
      <c r="I42" s="10" t="s">
        <v>217</v>
      </c>
      <c r="J42" s="10">
        <v>0</v>
      </c>
      <c r="K42" s="9" t="str">
        <f t="shared" ref="K42:K51" si="11">IF(J42="Div by 0", "N/A", IF(J42="N/A","N/A", IF(J42&gt;30, "No", IF(J42&lt;-30, "No", "Yes"))))</f>
        <v>Yes</v>
      </c>
    </row>
    <row r="43" spans="1:11" x14ac:dyDescent="0.25">
      <c r="A43" s="66" t="s">
        <v>39</v>
      </c>
      <c r="B43" s="5" t="s">
        <v>217</v>
      </c>
      <c r="C43" s="8" t="s">
        <v>217</v>
      </c>
      <c r="D43" s="9" t="str">
        <f t="shared" si="8"/>
        <v>N/A</v>
      </c>
      <c r="E43" s="8" t="s">
        <v>1742</v>
      </c>
      <c r="F43" s="9" t="str">
        <f t="shared" si="9"/>
        <v>N/A</v>
      </c>
      <c r="G43" s="8" t="s">
        <v>1742</v>
      </c>
      <c r="H43" s="9" t="str">
        <f t="shared" si="10"/>
        <v>N/A</v>
      </c>
      <c r="I43" s="10" t="s">
        <v>217</v>
      </c>
      <c r="J43" s="10" t="s">
        <v>1742</v>
      </c>
      <c r="K43" s="9" t="str">
        <f t="shared" si="11"/>
        <v>N/A</v>
      </c>
    </row>
    <row r="44" spans="1:11" x14ac:dyDescent="0.25">
      <c r="A44" s="66" t="s">
        <v>40</v>
      </c>
      <c r="B44" s="5" t="s">
        <v>217</v>
      </c>
      <c r="C44" s="8" t="s">
        <v>217</v>
      </c>
      <c r="D44" s="9" t="str">
        <f t="shared" si="8"/>
        <v>N/A</v>
      </c>
      <c r="E44" s="8">
        <v>0</v>
      </c>
      <c r="F44" s="9" t="str">
        <f t="shared" si="9"/>
        <v>N/A</v>
      </c>
      <c r="G44" s="8">
        <v>0</v>
      </c>
      <c r="H44" s="9" t="str">
        <f t="shared" si="10"/>
        <v>N/A</v>
      </c>
      <c r="I44" s="10" t="s">
        <v>217</v>
      </c>
      <c r="J44" s="10" t="s">
        <v>1742</v>
      </c>
      <c r="K44" s="9" t="str">
        <f t="shared" si="11"/>
        <v>N/A</v>
      </c>
    </row>
    <row r="45" spans="1:11" x14ac:dyDescent="0.25">
      <c r="A45" s="66" t="s">
        <v>167</v>
      </c>
      <c r="B45" s="5" t="s">
        <v>217</v>
      </c>
      <c r="C45" s="8" t="s">
        <v>217</v>
      </c>
      <c r="D45" s="9" t="str">
        <f t="shared" si="8"/>
        <v>N/A</v>
      </c>
      <c r="E45" s="8">
        <v>100</v>
      </c>
      <c r="F45" s="9" t="str">
        <f t="shared" si="9"/>
        <v>N/A</v>
      </c>
      <c r="G45" s="8">
        <v>100</v>
      </c>
      <c r="H45" s="9" t="str">
        <f t="shared" si="10"/>
        <v>N/A</v>
      </c>
      <c r="I45" s="10" t="s">
        <v>217</v>
      </c>
      <c r="J45" s="10">
        <v>0</v>
      </c>
      <c r="K45" s="9" t="str">
        <f t="shared" si="11"/>
        <v>Yes</v>
      </c>
    </row>
    <row r="46" spans="1:11" x14ac:dyDescent="0.25">
      <c r="A46" s="66" t="s">
        <v>41</v>
      </c>
      <c r="B46" s="5" t="s">
        <v>217</v>
      </c>
      <c r="C46" s="8" t="s">
        <v>217</v>
      </c>
      <c r="D46" s="9" t="str">
        <f t="shared" si="8"/>
        <v>N/A</v>
      </c>
      <c r="E46" s="8" t="s">
        <v>1742</v>
      </c>
      <c r="F46" s="9" t="str">
        <f t="shared" si="9"/>
        <v>N/A</v>
      </c>
      <c r="G46" s="8" t="s">
        <v>1742</v>
      </c>
      <c r="H46" s="9" t="str">
        <f t="shared" si="10"/>
        <v>N/A</v>
      </c>
      <c r="I46" s="10" t="s">
        <v>217</v>
      </c>
      <c r="J46" s="10" t="s">
        <v>1742</v>
      </c>
      <c r="K46" s="9" t="str">
        <f t="shared" si="11"/>
        <v>N/A</v>
      </c>
    </row>
    <row r="47" spans="1:11" x14ac:dyDescent="0.25">
      <c r="A47" s="66" t="s">
        <v>42</v>
      </c>
      <c r="B47" s="5" t="s">
        <v>217</v>
      </c>
      <c r="C47" s="8" t="s">
        <v>217</v>
      </c>
      <c r="D47" s="9" t="str">
        <f t="shared" si="8"/>
        <v>N/A</v>
      </c>
      <c r="E47" s="8" t="s">
        <v>1742</v>
      </c>
      <c r="F47" s="9" t="str">
        <f t="shared" si="9"/>
        <v>N/A</v>
      </c>
      <c r="G47" s="8" t="s">
        <v>1742</v>
      </c>
      <c r="H47" s="9" t="str">
        <f t="shared" si="10"/>
        <v>N/A</v>
      </c>
      <c r="I47" s="10" t="s">
        <v>217</v>
      </c>
      <c r="J47" s="10" t="s">
        <v>1742</v>
      </c>
      <c r="K47" s="9" t="str">
        <f t="shared" si="11"/>
        <v>N/A</v>
      </c>
    </row>
    <row r="48" spans="1:11" x14ac:dyDescent="0.25">
      <c r="A48" s="66" t="s">
        <v>43</v>
      </c>
      <c r="B48" s="5" t="s">
        <v>217</v>
      </c>
      <c r="C48" s="8" t="s">
        <v>217</v>
      </c>
      <c r="D48" s="9" t="str">
        <f t="shared" si="8"/>
        <v>N/A</v>
      </c>
      <c r="E48" s="8">
        <v>100</v>
      </c>
      <c r="F48" s="9" t="str">
        <f t="shared" si="9"/>
        <v>N/A</v>
      </c>
      <c r="G48" s="8">
        <v>100</v>
      </c>
      <c r="H48" s="9" t="str">
        <f t="shared" si="10"/>
        <v>N/A</v>
      </c>
      <c r="I48" s="10" t="s">
        <v>217</v>
      </c>
      <c r="J48" s="10">
        <v>0</v>
      </c>
      <c r="K48" s="9" t="str">
        <f t="shared" si="11"/>
        <v>Yes</v>
      </c>
    </row>
    <row r="49" spans="1:12" x14ac:dyDescent="0.25">
      <c r="A49" s="66" t="s">
        <v>44</v>
      </c>
      <c r="B49" s="5" t="s">
        <v>217</v>
      </c>
      <c r="C49" s="8" t="s">
        <v>217</v>
      </c>
      <c r="D49" s="9" t="str">
        <f t="shared" si="8"/>
        <v>N/A</v>
      </c>
      <c r="E49" s="8">
        <v>100</v>
      </c>
      <c r="F49" s="9" t="str">
        <f t="shared" si="9"/>
        <v>N/A</v>
      </c>
      <c r="G49" s="8">
        <v>100</v>
      </c>
      <c r="H49" s="9" t="str">
        <f t="shared" si="10"/>
        <v>N/A</v>
      </c>
      <c r="I49" s="10" t="s">
        <v>217</v>
      </c>
      <c r="J49" s="10">
        <v>0</v>
      </c>
      <c r="K49" s="9" t="str">
        <f t="shared" si="11"/>
        <v>Yes</v>
      </c>
    </row>
    <row r="50" spans="1:12" x14ac:dyDescent="0.25">
      <c r="A50" s="66" t="s">
        <v>45</v>
      </c>
      <c r="B50" s="5" t="s">
        <v>217</v>
      </c>
      <c r="C50" s="8" t="s">
        <v>217</v>
      </c>
      <c r="D50" s="9" t="str">
        <f t="shared" si="8"/>
        <v>N/A</v>
      </c>
      <c r="E50" s="8">
        <v>0</v>
      </c>
      <c r="F50" s="9" t="str">
        <f t="shared" si="9"/>
        <v>N/A</v>
      </c>
      <c r="G50" s="8">
        <v>0</v>
      </c>
      <c r="H50" s="9" t="str">
        <f t="shared" si="10"/>
        <v>N/A</v>
      </c>
      <c r="I50" s="10" t="s">
        <v>217</v>
      </c>
      <c r="J50" s="10" t="s">
        <v>1742</v>
      </c>
      <c r="K50" s="9" t="str">
        <f t="shared" si="11"/>
        <v>N/A</v>
      </c>
    </row>
    <row r="51" spans="1:12" x14ac:dyDescent="0.25">
      <c r="A51" s="66" t="s">
        <v>50</v>
      </c>
      <c r="B51" s="5" t="s">
        <v>217</v>
      </c>
      <c r="C51" s="8" t="s">
        <v>217</v>
      </c>
      <c r="D51" s="9" t="str">
        <f t="shared" si="8"/>
        <v>N/A</v>
      </c>
      <c r="E51" s="8">
        <v>0</v>
      </c>
      <c r="F51" s="9" t="str">
        <f t="shared" si="9"/>
        <v>N/A</v>
      </c>
      <c r="G51" s="8">
        <v>0</v>
      </c>
      <c r="H51" s="9" t="str">
        <f t="shared" si="10"/>
        <v>N/A</v>
      </c>
      <c r="I51" s="10" t="s">
        <v>217</v>
      </c>
      <c r="J51" s="10" t="s">
        <v>1742</v>
      </c>
      <c r="K51" s="9" t="str">
        <f t="shared" si="11"/>
        <v>N/A</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960031</v>
      </c>
      <c r="D7" s="30" t="str">
        <f>IF($B7="N/A","N/A",IF(C7&gt;15,"No",IF(C7&lt;-15,"No","Yes")))</f>
        <v>N/A</v>
      </c>
      <c r="E7" s="29">
        <v>986034</v>
      </c>
      <c r="F7" s="30" t="str">
        <f>IF($B7="N/A","N/A",IF(E7&gt;15,"No",IF(E7&lt;-15,"No","Yes")))</f>
        <v>N/A</v>
      </c>
      <c r="G7" s="29">
        <v>1059669</v>
      </c>
      <c r="H7" s="30" t="str">
        <f>IF($B7="N/A","N/A",IF(G7&gt;15,"No",IF(G7&lt;-15,"No","Yes")))</f>
        <v>N/A</v>
      </c>
      <c r="I7" s="31">
        <v>2.7090000000000001</v>
      </c>
      <c r="J7" s="31">
        <v>7.468</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3" t="s">
        <v>119</v>
      </c>
      <c r="B9" s="33" t="s">
        <v>217</v>
      </c>
      <c r="C9" s="9">
        <v>0</v>
      </c>
      <c r="D9" s="9" t="str">
        <f>IF($B9="N/A","N/A",IF(C9&gt;15,"No",IF(C9&lt;-15,"No","Yes")))</f>
        <v>N/A</v>
      </c>
      <c r="E9" s="9">
        <v>0</v>
      </c>
      <c r="F9" s="9" t="str">
        <f>IF($B9="N/A","N/A",IF(E9&gt;15,"No",IF(E9&lt;-15,"No","Yes")))</f>
        <v>N/A</v>
      </c>
      <c r="G9" s="9">
        <v>0</v>
      </c>
      <c r="H9" s="9" t="str">
        <f>IF($B9="N/A","N/A",IF(G9&gt;15,"No",IF(G9&lt;-15,"No","Yes")))</f>
        <v>N/A</v>
      </c>
      <c r="I9" s="10" t="s">
        <v>1742</v>
      </c>
      <c r="J9" s="10" t="s">
        <v>1742</v>
      </c>
      <c r="K9" s="9" t="str">
        <f t="shared" si="0"/>
        <v>N/A</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100</v>
      </c>
      <c r="F11" s="9" t="str">
        <f>IF(OR($B11="N/A",$E11="N/A"),"N/A",IF(E11&gt;100,"No",IF(E11&lt;95,"No","Yes")))</f>
        <v>Yes</v>
      </c>
      <c r="G11" s="9">
        <v>100</v>
      </c>
      <c r="H11" s="9" t="str">
        <f>IF($B11="N/A","N/A",IF(G11&gt;100,"No",IF(G11&lt;95,"No","Yes")))</f>
        <v>Yes</v>
      </c>
      <c r="I11" s="10" t="s">
        <v>217</v>
      </c>
      <c r="J11" s="10">
        <v>0</v>
      </c>
      <c r="K11" s="9" t="str">
        <f t="shared" si="0"/>
        <v>Yes</v>
      </c>
    </row>
    <row r="12" spans="1:11" x14ac:dyDescent="0.25">
      <c r="A12" s="3" t="s">
        <v>352</v>
      </c>
      <c r="B12" s="33" t="s">
        <v>217</v>
      </c>
      <c r="C12" s="9" t="s">
        <v>217</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t="s">
        <v>217</v>
      </c>
      <c r="J12" s="10">
        <v>0</v>
      </c>
      <c r="K12" s="9" t="str">
        <f t="shared" si="0"/>
        <v>Yes</v>
      </c>
    </row>
    <row r="13" spans="1:11" x14ac:dyDescent="0.25">
      <c r="A13" s="3" t="s">
        <v>834</v>
      </c>
      <c r="B13" s="33" t="s">
        <v>218</v>
      </c>
      <c r="C13" s="9" t="s">
        <v>217</v>
      </c>
      <c r="D13" s="9" t="str">
        <f t="shared" si="1"/>
        <v>N/A</v>
      </c>
      <c r="E13" s="9">
        <v>0</v>
      </c>
      <c r="F13" s="9" t="str">
        <f t="shared" si="2"/>
        <v>No</v>
      </c>
      <c r="G13" s="9">
        <v>0</v>
      </c>
      <c r="H13" s="9" t="str">
        <f t="shared" si="3"/>
        <v>No</v>
      </c>
      <c r="I13" s="10" t="s">
        <v>217</v>
      </c>
      <c r="J13" s="10" t="s">
        <v>1742</v>
      </c>
      <c r="K13" s="9" t="str">
        <f t="shared" si="0"/>
        <v>N/A</v>
      </c>
    </row>
    <row r="14" spans="1:11" x14ac:dyDescent="0.25">
      <c r="A14" s="3" t="s">
        <v>13</v>
      </c>
      <c r="B14" s="33" t="s">
        <v>217</v>
      </c>
      <c r="C14" s="34">
        <v>960031</v>
      </c>
      <c r="D14" s="9" t="str">
        <f>IF($B14="N/A","N/A",IF(C14&gt;15,"No",IF(C14&lt;-15,"No","Yes")))</f>
        <v>N/A</v>
      </c>
      <c r="E14" s="34">
        <v>986034</v>
      </c>
      <c r="F14" s="9" t="str">
        <f>IF($B14="N/A","N/A",IF(E14&gt;15,"No",IF(E14&lt;-15,"No","Yes")))</f>
        <v>N/A</v>
      </c>
      <c r="G14" s="34">
        <v>1059669</v>
      </c>
      <c r="H14" s="9" t="str">
        <f>IF($B14="N/A","N/A",IF(G14&gt;15,"No",IF(G14&lt;-15,"No","Yes")))</f>
        <v>N/A</v>
      </c>
      <c r="I14" s="10">
        <v>2.7090000000000001</v>
      </c>
      <c r="J14" s="10">
        <v>7.468</v>
      </c>
      <c r="K14" s="9" t="str">
        <f t="shared" si="0"/>
        <v>Yes</v>
      </c>
    </row>
    <row r="15" spans="1:11" ht="14.25" customHeight="1" x14ac:dyDescent="0.25">
      <c r="A15" s="3" t="s">
        <v>444</v>
      </c>
      <c r="B15" s="33" t="s">
        <v>217</v>
      </c>
      <c r="C15" s="9">
        <v>0.6280005541</v>
      </c>
      <c r="D15" s="9" t="str">
        <f>IF($B15="N/A","N/A",IF(C15&gt;15,"No",IF(C15&lt;-15,"No","Yes")))</f>
        <v>N/A</v>
      </c>
      <c r="E15" s="9">
        <v>1.0141639999999999E-4</v>
      </c>
      <c r="F15" s="9" t="str">
        <f>IF($B15="N/A","N/A",IF(E15&gt;15,"No",IF(E15&lt;-15,"No","Yes")))</f>
        <v>N/A</v>
      </c>
      <c r="G15" s="9">
        <v>0</v>
      </c>
      <c r="H15" s="9" t="str">
        <f>IF($B15="N/A","N/A",IF(G15&gt;15,"No",IF(G15&lt;-15,"No","Yes")))</f>
        <v>N/A</v>
      </c>
      <c r="I15" s="10">
        <v>-100</v>
      </c>
      <c r="J15" s="10">
        <v>-100</v>
      </c>
      <c r="K15" s="9" t="str">
        <f t="shared" si="0"/>
        <v>No</v>
      </c>
    </row>
    <row r="16" spans="1:11" ht="12.75" customHeight="1" x14ac:dyDescent="0.25">
      <c r="A16" s="3" t="s">
        <v>856</v>
      </c>
      <c r="B16" s="33" t="s">
        <v>217</v>
      </c>
      <c r="C16" s="35">
        <v>111.42478023</v>
      </c>
      <c r="D16" s="9" t="str">
        <f>IF($B16="N/A","N/A",IF(C16&gt;15,"No",IF(C16&lt;-15,"No","Yes")))</f>
        <v>N/A</v>
      </c>
      <c r="E16" s="35">
        <v>65</v>
      </c>
      <c r="F16" s="9" t="str">
        <f>IF($B16="N/A","N/A",IF(E16&gt;15,"No",IF(E16&lt;-15,"No","Yes")))</f>
        <v>N/A</v>
      </c>
      <c r="G16" s="35" t="s">
        <v>1742</v>
      </c>
      <c r="H16" s="9" t="str">
        <f>IF($B16="N/A","N/A",IF(G16&gt;15,"No",IF(G16&lt;-15,"No","Yes")))</f>
        <v>N/A</v>
      </c>
      <c r="I16" s="10">
        <v>-41.7</v>
      </c>
      <c r="J16" s="10" t="s">
        <v>1742</v>
      </c>
      <c r="K16" s="9" t="str">
        <f t="shared" si="0"/>
        <v>N/A</v>
      </c>
    </row>
    <row r="17" spans="1:11" x14ac:dyDescent="0.25">
      <c r="A17" s="3" t="s">
        <v>131</v>
      </c>
      <c r="B17" s="33" t="s">
        <v>217</v>
      </c>
      <c r="C17" s="34">
        <v>4243</v>
      </c>
      <c r="D17" s="9" t="str">
        <f>IF($B17="N/A","N/A",IF(C17&gt;15,"No",IF(C17&lt;-15,"No","Yes")))</f>
        <v>N/A</v>
      </c>
      <c r="E17" s="34">
        <v>7378</v>
      </c>
      <c r="F17" s="9" t="str">
        <f>IF($B17="N/A","N/A",IF(E17&gt;15,"No",IF(E17&lt;-15,"No","Yes")))</f>
        <v>N/A</v>
      </c>
      <c r="G17" s="34">
        <v>4853</v>
      </c>
      <c r="H17" s="9" t="str">
        <f>IF($B17="N/A","N/A",IF(G17&gt;15,"No",IF(G17&lt;-15,"No","Yes")))</f>
        <v>N/A</v>
      </c>
      <c r="I17" s="10">
        <v>73.89</v>
      </c>
      <c r="J17" s="10">
        <v>-34.200000000000003</v>
      </c>
      <c r="K17" s="9" t="str">
        <f t="shared" si="0"/>
        <v>No</v>
      </c>
    </row>
    <row r="18" spans="1:11" x14ac:dyDescent="0.25">
      <c r="A18" s="3" t="s">
        <v>350</v>
      </c>
      <c r="B18" s="33" t="s">
        <v>217</v>
      </c>
      <c r="C18" s="34" t="s">
        <v>217</v>
      </c>
      <c r="D18" s="9" t="str">
        <f>IF($B18="N/A","N/A",IF(C18&gt;15,"No",IF(C18&lt;-15,"No","Yes")))</f>
        <v>N/A</v>
      </c>
      <c r="E18" s="34" t="s">
        <v>217</v>
      </c>
      <c r="F18" s="9" t="str">
        <f>IF($B18="N/A","N/A",IF(E18&gt;15,"No",IF(E18&lt;-15,"No","Yes")))</f>
        <v>N/A</v>
      </c>
      <c r="G18" s="8">
        <v>0.45797319730000002</v>
      </c>
      <c r="H18" s="9" t="str">
        <f>IF($B18="N/A","N/A",IF(G18&gt;15,"No",IF(G18&lt;-15,"No","Yes")))</f>
        <v>N/A</v>
      </c>
      <c r="I18" s="10" t="s">
        <v>217</v>
      </c>
      <c r="J18" s="10" t="s">
        <v>217</v>
      </c>
      <c r="K18" s="9" t="str">
        <f t="shared" si="0"/>
        <v>N/A</v>
      </c>
    </row>
    <row r="19" spans="1:11" ht="27.75" customHeight="1" x14ac:dyDescent="0.25">
      <c r="A19" s="3" t="s">
        <v>835</v>
      </c>
      <c r="B19" s="33" t="s">
        <v>217</v>
      </c>
      <c r="C19" s="35">
        <v>42.707518264999997</v>
      </c>
      <c r="D19" s="9" t="str">
        <f>IF($B19="N/A","N/A",IF(C19&gt;60,"No",IF(C19&lt;15,"No","Yes")))</f>
        <v>N/A</v>
      </c>
      <c r="E19" s="35">
        <v>36.120222282</v>
      </c>
      <c r="F19" s="9" t="str">
        <f>IF($B19="N/A","N/A",IF(E19&gt;60,"No",IF(E19&lt;15,"No","Yes")))</f>
        <v>N/A</v>
      </c>
      <c r="G19" s="35">
        <v>39.640428601000004</v>
      </c>
      <c r="H19" s="9" t="str">
        <f>IF($B19="N/A","N/A",IF(G19&gt;60,"No",IF(G19&lt;15,"No","Yes")))</f>
        <v>N/A</v>
      </c>
      <c r="I19" s="10">
        <v>-15.4</v>
      </c>
      <c r="J19" s="10">
        <v>9.7460000000000004</v>
      </c>
      <c r="K19" s="9" t="str">
        <f t="shared" si="0"/>
        <v>Yes</v>
      </c>
    </row>
    <row r="20" spans="1:11" x14ac:dyDescent="0.25">
      <c r="A20" s="3" t="s">
        <v>27</v>
      </c>
      <c r="B20" s="33" t="s">
        <v>221</v>
      </c>
      <c r="C20" s="34">
        <v>0</v>
      </c>
      <c r="D20" s="9" t="str">
        <f>IF($B20="N/A","N/A",IF(C20="N/A","N/A",IF(C20=0,"Yes","No")))</f>
        <v>Yes</v>
      </c>
      <c r="E20" s="34">
        <v>0</v>
      </c>
      <c r="F20" s="9" t="str">
        <f>IF($B20="N/A","N/A",IF(E20="N/A","N/A",IF(E20=0,"Yes","No")))</f>
        <v>Yes</v>
      </c>
      <c r="G20" s="34">
        <v>11</v>
      </c>
      <c r="H20" s="9" t="str">
        <f>IF($B20="N/A","N/A",IF(G20=0,"Yes","No"))</f>
        <v>No</v>
      </c>
      <c r="I20" s="10" t="s">
        <v>1742</v>
      </c>
      <c r="J20" s="10" t="s">
        <v>1742</v>
      </c>
      <c r="K20" s="9" t="str">
        <f t="shared" si="0"/>
        <v>N/A</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960031</v>
      </c>
      <c r="D6" s="9" t="str">
        <f>IF($B6="N/A","N/A",IF(C6&gt;15,"No",IF(C6&lt;-15,"No","Yes")))</f>
        <v>N/A</v>
      </c>
      <c r="E6" s="34">
        <v>986034</v>
      </c>
      <c r="F6" s="9" t="str">
        <f>IF($B6="N/A","N/A",IF(E6&gt;15,"No",IF(E6&lt;-15,"No","Yes")))</f>
        <v>N/A</v>
      </c>
      <c r="G6" s="34">
        <v>1059669</v>
      </c>
      <c r="H6" s="9" t="str">
        <f>IF($B6="N/A","N/A",IF(G6&gt;15,"No",IF(G6&lt;-15,"No","Yes")))</f>
        <v>N/A</v>
      </c>
      <c r="I6" s="10">
        <v>2.7090000000000001</v>
      </c>
      <c r="J6" s="10">
        <v>7.468</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80.089342947999995</v>
      </c>
      <c r="D9" s="9" t="str">
        <f>IF($B9="N/A","N/A",IF(C9&gt;60,"No",IF(C9&lt;15,"No","Yes")))</f>
        <v>No</v>
      </c>
      <c r="E9" s="35">
        <v>79.351396605000005</v>
      </c>
      <c r="F9" s="9" t="str">
        <f>IF($B9="N/A","N/A",IF(E9&gt;60,"No",IF(E9&lt;15,"No","Yes")))</f>
        <v>No</v>
      </c>
      <c r="G9" s="35">
        <v>77.958630478000003</v>
      </c>
      <c r="H9" s="9" t="str">
        <f>IF($B9="N/A","N/A",IF(G9&gt;60,"No",IF(G9&lt;15,"No","Yes")))</f>
        <v>No</v>
      </c>
      <c r="I9" s="10">
        <v>-0.92100000000000004</v>
      </c>
      <c r="J9" s="10">
        <v>-1.76</v>
      </c>
      <c r="K9" s="9" t="str">
        <f t="shared" si="0"/>
        <v>Yes</v>
      </c>
    </row>
    <row r="10" spans="1:11" x14ac:dyDescent="0.25">
      <c r="A10" s="3" t="s">
        <v>14</v>
      </c>
      <c r="B10" s="33" t="s">
        <v>276</v>
      </c>
      <c r="C10" s="9">
        <v>2.5990827379999999</v>
      </c>
      <c r="D10" s="9" t="str">
        <f>IF($B10="N/A","N/A",IF(C10&gt;15,"No",IF(C10&lt;=0,"No","Yes")))</f>
        <v>Yes</v>
      </c>
      <c r="E10" s="9">
        <v>2.5672542732000001</v>
      </c>
      <c r="F10" s="9" t="str">
        <f>IF($B10="N/A","N/A",IF(E10&gt;15,"No",IF(E10&lt;=0,"No","Yes")))</f>
        <v>Yes</v>
      </c>
      <c r="G10" s="9">
        <v>2.4717152243</v>
      </c>
      <c r="H10" s="9" t="str">
        <f>IF($B10="N/A","N/A",IF(G10&gt;15,"No",IF(G10&lt;=0,"No","Yes")))</f>
        <v>Yes</v>
      </c>
      <c r="I10" s="10">
        <v>-1.22</v>
      </c>
      <c r="J10" s="10">
        <v>-3.72</v>
      </c>
      <c r="K10" s="9" t="str">
        <f t="shared" si="0"/>
        <v>Yes</v>
      </c>
    </row>
    <row r="11" spans="1:11" x14ac:dyDescent="0.25">
      <c r="A11" s="3" t="s">
        <v>871</v>
      </c>
      <c r="B11" s="33" t="s">
        <v>217</v>
      </c>
      <c r="C11" s="35">
        <v>100.57298012</v>
      </c>
      <c r="D11" s="9" t="str">
        <f>IF($B11="N/A","N/A",IF(C11&gt;15,"No",IF(C11&lt;-15,"No","Yes")))</f>
        <v>N/A</v>
      </c>
      <c r="E11" s="35">
        <v>104.45255589999999</v>
      </c>
      <c r="F11" s="9" t="str">
        <f>IF($B11="N/A","N/A",IF(E11&gt;15,"No",IF(E11&lt;-15,"No","Yes")))</f>
        <v>N/A</v>
      </c>
      <c r="G11" s="35">
        <v>99.730681124</v>
      </c>
      <c r="H11" s="9" t="str">
        <f>IF($B11="N/A","N/A",IF(G11&gt;15,"No",IF(G11&lt;-15,"No","Yes")))</f>
        <v>N/A</v>
      </c>
      <c r="I11" s="10">
        <v>3.8570000000000002</v>
      </c>
      <c r="J11" s="10">
        <v>-4.5199999999999996</v>
      </c>
      <c r="K11" s="9" t="str">
        <f t="shared" si="0"/>
        <v>Yes</v>
      </c>
    </row>
    <row r="12" spans="1:11" x14ac:dyDescent="0.25">
      <c r="A12" s="3" t="s">
        <v>932</v>
      </c>
      <c r="B12" s="33" t="s">
        <v>217</v>
      </c>
      <c r="C12" s="9">
        <v>0.8903879146</v>
      </c>
      <c r="D12" s="9" t="str">
        <f>IF($B12="N/A","N/A",IF(C12&gt;15,"No",IF(C12&lt;-15,"No","Yes")))</f>
        <v>N/A</v>
      </c>
      <c r="E12" s="9">
        <v>0.89449248199999998</v>
      </c>
      <c r="F12" s="9" t="str">
        <f>IF($B12="N/A","N/A",IF(E12&gt;15,"No",IF(E12&lt;-15,"No","Yes")))</f>
        <v>N/A</v>
      </c>
      <c r="G12" s="9">
        <v>0.90273472190000004</v>
      </c>
      <c r="H12" s="9" t="str">
        <f>IF($B12="N/A","N/A",IF(G12&gt;15,"No",IF(G12&lt;-15,"No","Yes")))</f>
        <v>N/A</v>
      </c>
      <c r="I12" s="10">
        <v>0.46100000000000002</v>
      </c>
      <c r="J12" s="10">
        <v>0.9214</v>
      </c>
      <c r="K12" s="9" t="str">
        <f t="shared" si="0"/>
        <v>Yes</v>
      </c>
    </row>
    <row r="13" spans="1:11" x14ac:dyDescent="0.25">
      <c r="A13" s="3" t="s">
        <v>51</v>
      </c>
      <c r="B13" s="33"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278</v>
      </c>
      <c r="C14" s="9">
        <v>0</v>
      </c>
      <c r="D14" s="9" t="str">
        <f>IF($B14="N/A","N/A",IF(C14&gt;6,"No",IF(C14&lt;=0,"No","Yes")))</f>
        <v>No</v>
      </c>
      <c r="E14" s="9">
        <v>0</v>
      </c>
      <c r="F14" s="9" t="str">
        <f>IF($B14="N/A","N/A",IF(E14&gt;6,"No",IF(E14&lt;=0,"No","Yes")))</f>
        <v>No</v>
      </c>
      <c r="G14" s="9">
        <v>0</v>
      </c>
      <c r="H14" s="9" t="str">
        <f>IF($B14="N/A","N/A",IF(G14&gt;6,"No",IF(G14&lt;=0,"No","Yes")))</f>
        <v>No</v>
      </c>
      <c r="I14" s="10" t="s">
        <v>1742</v>
      </c>
      <c r="J14" s="10" t="s">
        <v>1742</v>
      </c>
      <c r="K14" s="9" t="str">
        <f t="shared" si="0"/>
        <v>N/A</v>
      </c>
    </row>
    <row r="15" spans="1:11" x14ac:dyDescent="0.25">
      <c r="A15" s="3" t="s">
        <v>168</v>
      </c>
      <c r="B15" s="33" t="s">
        <v>217</v>
      </c>
      <c r="C15" s="9">
        <v>59.269127767999997</v>
      </c>
      <c r="D15" s="9" t="str">
        <f>IF($B15="N/A","N/A",IF(C15&gt;15,"No",IF(C15&lt;-15,"No","Yes")))</f>
        <v>N/A</v>
      </c>
      <c r="E15" s="9">
        <v>81.218801786</v>
      </c>
      <c r="F15" s="9" t="str">
        <f>IF($B15="N/A","N/A",IF(E15&gt;15,"No",IF(E15&lt;-15,"No","Yes")))</f>
        <v>N/A</v>
      </c>
      <c r="G15" s="9">
        <v>94.610109382999994</v>
      </c>
      <c r="H15" s="9" t="str">
        <f>IF($B15="N/A","N/A",IF(G15&gt;15,"No",IF(G15&lt;-15,"No","Yes")))</f>
        <v>N/A</v>
      </c>
      <c r="I15" s="10">
        <v>37.03</v>
      </c>
      <c r="J15" s="10">
        <v>16.489999999999998</v>
      </c>
      <c r="K15" s="9" t="str">
        <f t="shared" si="0"/>
        <v>Yes</v>
      </c>
    </row>
    <row r="16" spans="1:11" x14ac:dyDescent="0.25">
      <c r="A16" s="3" t="s">
        <v>169</v>
      </c>
      <c r="B16" s="33" t="s">
        <v>279</v>
      </c>
      <c r="C16" s="9">
        <v>0</v>
      </c>
      <c r="D16" s="9" t="str">
        <f>IF($B16="N/A","N/A",IF(C16&gt;98,"Yes","No"))</f>
        <v>No</v>
      </c>
      <c r="E16" s="9">
        <v>0</v>
      </c>
      <c r="F16" s="9" t="str">
        <f>IF($B16="N/A","N/A",IF(E16&gt;98,"Yes","No"))</f>
        <v>No</v>
      </c>
      <c r="G16" s="9">
        <v>0</v>
      </c>
      <c r="H16" s="9" t="str">
        <f>IF($B16="N/A","N/A",IF(G16&gt;98,"Yes","No"))</f>
        <v>No</v>
      </c>
      <c r="I16" s="10" t="s">
        <v>1742</v>
      </c>
      <c r="J16" s="10" t="s">
        <v>1742</v>
      </c>
      <c r="K16" s="9" t="str">
        <f t="shared" si="0"/>
        <v>N/A</v>
      </c>
    </row>
    <row r="17" spans="1:11" x14ac:dyDescent="0.25">
      <c r="A17" s="3" t="s">
        <v>21</v>
      </c>
      <c r="B17" s="33" t="s">
        <v>279</v>
      </c>
      <c r="C17" s="9">
        <v>99.999895836999997</v>
      </c>
      <c r="D17" s="9" t="str">
        <f>IF($B17="N/A","N/A",IF(C17&gt;98,"Yes","No"))</f>
        <v>Yes</v>
      </c>
      <c r="E17" s="9">
        <v>100</v>
      </c>
      <c r="F17" s="9" t="str">
        <f>IF($B17="N/A","N/A",IF(E17&gt;98,"Yes","No"))</f>
        <v>Yes</v>
      </c>
      <c r="G17" s="9">
        <v>99.999528154999993</v>
      </c>
      <c r="H17" s="9" t="str">
        <f>IF($B17="N/A","N/A",IF(G17&gt;98,"Yes","No"))</f>
        <v>Yes</v>
      </c>
      <c r="I17" s="10">
        <v>1E-4</v>
      </c>
      <c r="J17" s="10">
        <v>0</v>
      </c>
      <c r="K17" s="9" t="str">
        <f t="shared" si="0"/>
        <v>Yes</v>
      </c>
    </row>
    <row r="18" spans="1:11" x14ac:dyDescent="0.25">
      <c r="A18" s="3" t="s">
        <v>53</v>
      </c>
      <c r="B18" s="33" t="s">
        <v>279</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3" t="s">
        <v>227</v>
      </c>
      <c r="C19" s="9">
        <v>99.503245207999996</v>
      </c>
      <c r="D19" s="9" t="str">
        <f>IF($B19="N/A","N/A",IF(C19&gt;100,"No",IF(C19&lt;98,"No","Yes")))</f>
        <v>Yes</v>
      </c>
      <c r="E19" s="9">
        <v>99.489875603000002</v>
      </c>
      <c r="F19" s="9" t="str">
        <f>IF($B19="N/A","N/A",IF(E19&gt;100,"No",IF(E19&lt;98,"No","Yes")))</f>
        <v>Yes</v>
      </c>
      <c r="G19" s="9">
        <v>99.351589978000007</v>
      </c>
      <c r="H19" s="9" t="str">
        <f>IF($B19="N/A","N/A",IF(G19&gt;100,"No",IF(G19&lt;98,"No","Yes")))</f>
        <v>Yes</v>
      </c>
      <c r="I19" s="10">
        <v>-1.2999999999999999E-2</v>
      </c>
      <c r="J19" s="10">
        <v>-0.13900000000000001</v>
      </c>
      <c r="K19" s="9" t="str">
        <f>IF(J19="Div by 0", "N/A", IF(J19="N/A","N/A", IF(J19&gt;30, "No", IF(J19&lt;-30, "No", "Yes"))))</f>
        <v>Yes</v>
      </c>
    </row>
    <row r="20" spans="1:11" x14ac:dyDescent="0.25">
      <c r="A20" s="3" t="s">
        <v>679</v>
      </c>
      <c r="B20" s="33" t="s">
        <v>227</v>
      </c>
      <c r="C20" s="9">
        <v>99.628345335000006</v>
      </c>
      <c r="D20" s="9" t="str">
        <f>IF($B20="N/A","N/A",IF(C20&gt;100,"No",IF(C20&lt;98,"No","Yes")))</f>
        <v>Yes</v>
      </c>
      <c r="E20" s="9">
        <v>99.611676676000002</v>
      </c>
      <c r="F20" s="9" t="str">
        <f>IF($B20="N/A","N/A",IF(E20&gt;100,"No",IF(E20&lt;98,"No","Yes")))</f>
        <v>Yes</v>
      </c>
      <c r="G20" s="9">
        <v>99.685939665999996</v>
      </c>
      <c r="H20" s="9" t="str">
        <f>IF($B20="N/A","N/A",IF(G20&gt;100,"No",IF(G20&lt;98,"No","Yes")))</f>
        <v>Yes</v>
      </c>
      <c r="I20" s="10">
        <v>-1.7000000000000001E-2</v>
      </c>
      <c r="J20" s="10">
        <v>7.46E-2</v>
      </c>
      <c r="K20" s="9" t="str">
        <f>IF(J20="Div by 0", "N/A", IF(J20="N/A","N/A", IF(J20&gt;30, "No", IF(J20&lt;-30, "No", "Yes"))))</f>
        <v>Yes</v>
      </c>
    </row>
    <row r="21" spans="1:11" x14ac:dyDescent="0.25">
      <c r="A21" s="3" t="s">
        <v>680</v>
      </c>
      <c r="B21" s="33" t="s">
        <v>227</v>
      </c>
      <c r="C21" s="9">
        <v>99.628345335000006</v>
      </c>
      <c r="D21" s="9" t="str">
        <f>IF($B21="N/A","N/A",IF(C21&gt;100,"No",IF(C21&lt;98,"No","Yes")))</f>
        <v>Yes</v>
      </c>
      <c r="E21" s="9">
        <v>99.611676676000002</v>
      </c>
      <c r="F21" s="9" t="str">
        <f>IF($B21="N/A","N/A",IF(E21&gt;100,"No",IF(E21&lt;98,"No","Yes")))</f>
        <v>Yes</v>
      </c>
      <c r="G21" s="9">
        <v>99.685939665999996</v>
      </c>
      <c r="H21" s="9" t="str">
        <f>IF($B21="N/A","N/A",IF(G21&gt;100,"No",IF(G21&lt;98,"No","Yes")))</f>
        <v>Yes</v>
      </c>
      <c r="I21" s="10">
        <v>-1.7000000000000001E-2</v>
      </c>
      <c r="J21" s="10">
        <v>7.46E-2</v>
      </c>
      <c r="K21" s="9" t="str">
        <f>IF(J21="Div by 0", "N/A", IF(J21="N/A","N/A", IF(J21&gt;30, "No", IF(J21&lt;-30, "No", "Yes"))))</f>
        <v>Yes</v>
      </c>
    </row>
    <row r="22" spans="1:11" ht="13.5" customHeight="1" x14ac:dyDescent="0.25">
      <c r="A22" s="3" t="s">
        <v>1723</v>
      </c>
      <c r="B22" s="33" t="s">
        <v>217</v>
      </c>
      <c r="C22" s="9">
        <v>65.200602896999996</v>
      </c>
      <c r="D22" s="9" t="str">
        <f>IF($B22="N/A","N/A",IF(C22&gt;15,"No",IF(C22&lt;-15,"No","Yes")))</f>
        <v>N/A</v>
      </c>
      <c r="E22" s="9">
        <v>64.140790276999994</v>
      </c>
      <c r="F22" s="9" t="str">
        <f>IF($B22="N/A","N/A",IF(E22&gt;15,"No",IF(E22&lt;-15,"No","Yes")))</f>
        <v>N/A</v>
      </c>
      <c r="G22" s="9">
        <v>66.238608471000006</v>
      </c>
      <c r="H22" s="9" t="str">
        <f>IF($B22="N/A","N/A",IF(G22&gt;15,"No",IF(G22&lt;-15,"No","Yes")))</f>
        <v>N/A</v>
      </c>
      <c r="I22" s="10">
        <v>-1.63</v>
      </c>
      <c r="J22" s="10">
        <v>3.2709999999999999</v>
      </c>
      <c r="K22" s="9" t="str">
        <f t="shared" ref="K22:K31" si="1">IF(J22="Div by 0", "N/A", IF(J22="N/A","N/A", IF(J22&gt;30, "No", IF(J22&lt;-30, "No", "Yes"))))</f>
        <v>Yes</v>
      </c>
    </row>
    <row r="23" spans="1:11" x14ac:dyDescent="0.25">
      <c r="A23" s="3" t="s">
        <v>933</v>
      </c>
      <c r="B23" s="33" t="s">
        <v>217</v>
      </c>
      <c r="C23" s="9">
        <v>34.425034191999998</v>
      </c>
      <c r="D23" s="9" t="str">
        <f>IF($B23="N/A","N/A",IF(C23&gt;15,"No",IF(C23&lt;-15,"No","Yes")))</f>
        <v>N/A</v>
      </c>
      <c r="E23" s="9">
        <v>35.467945323999999</v>
      </c>
      <c r="F23" s="9" t="str">
        <f>IF($B23="N/A","N/A",IF(E23&gt;15,"No",IF(E23&lt;-15,"No","Yes")))</f>
        <v>N/A</v>
      </c>
      <c r="G23" s="9">
        <v>33.442329633</v>
      </c>
      <c r="H23" s="9" t="str">
        <f>IF($B23="N/A","N/A",IF(G23&gt;15,"No",IF(G23&lt;-15,"No","Yes")))</f>
        <v>N/A</v>
      </c>
      <c r="I23" s="10">
        <v>3.03</v>
      </c>
      <c r="J23" s="10">
        <v>-5.71</v>
      </c>
      <c r="K23" s="9" t="str">
        <f t="shared" si="1"/>
        <v>Yes</v>
      </c>
    </row>
    <row r="24" spans="1:11" ht="25" x14ac:dyDescent="0.25">
      <c r="A24" s="3" t="s">
        <v>934</v>
      </c>
      <c r="B24" s="33" t="s">
        <v>217</v>
      </c>
      <c r="C24" s="9">
        <v>0</v>
      </c>
      <c r="D24" s="9" t="str">
        <f>IF($B24="N/A","N/A",IF(C24&gt;15,"No",IF(C24&lt;-15,"No","Yes")))</f>
        <v>N/A</v>
      </c>
      <c r="E24" s="9">
        <v>6.0849829999999995E-4</v>
      </c>
      <c r="F24" s="9" t="str">
        <f>IF($B24="N/A","N/A",IF(E24&gt;15,"No",IF(E24&lt;-15,"No","Yes")))</f>
        <v>N/A</v>
      </c>
      <c r="G24" s="9">
        <v>1.1324290999999999E-3</v>
      </c>
      <c r="H24" s="9" t="str">
        <f>IF($B24="N/A","N/A",IF(G24&gt;15,"No",IF(G24&lt;-15,"No","Yes")))</f>
        <v>N/A</v>
      </c>
      <c r="I24" s="10" t="s">
        <v>1742</v>
      </c>
      <c r="J24" s="10">
        <v>86.1</v>
      </c>
      <c r="K24" s="9" t="str">
        <f t="shared" si="1"/>
        <v>No</v>
      </c>
    </row>
    <row r="25" spans="1:11" x14ac:dyDescent="0.25">
      <c r="A25" s="3" t="s">
        <v>170</v>
      </c>
      <c r="B25" s="33" t="s">
        <v>217</v>
      </c>
      <c r="C25" s="9">
        <v>99.628345335000006</v>
      </c>
      <c r="D25" s="9" t="str">
        <f t="shared" ref="D25:D27" si="2">IF($B25="N/A","N/A",IF(C25&gt;15,"No",IF(C25&lt;-15,"No","Yes")))</f>
        <v>N/A</v>
      </c>
      <c r="E25" s="9">
        <v>99.611676676000002</v>
      </c>
      <c r="F25" s="9" t="str">
        <f t="shared" ref="F25:F27" si="3">IF($B25="N/A","N/A",IF(E25&gt;15,"No",IF(E25&lt;-15,"No","Yes")))</f>
        <v>N/A</v>
      </c>
      <c r="G25" s="9">
        <v>99.685939665999996</v>
      </c>
      <c r="H25" s="9" t="str">
        <f t="shared" ref="H25:H27" si="4">IF($B25="N/A","N/A",IF(G25&gt;15,"No",IF(G25&lt;-15,"No","Yes")))</f>
        <v>N/A</v>
      </c>
      <c r="I25" s="10">
        <v>-1.7000000000000001E-2</v>
      </c>
      <c r="J25" s="10">
        <v>7.46E-2</v>
      </c>
      <c r="K25" s="9" t="str">
        <f t="shared" si="1"/>
        <v>Yes</v>
      </c>
    </row>
    <row r="26" spans="1:11" x14ac:dyDescent="0.25">
      <c r="A26" s="3" t="s">
        <v>171</v>
      </c>
      <c r="B26" s="33" t="s">
        <v>217</v>
      </c>
      <c r="C26" s="9">
        <v>99.628345335000006</v>
      </c>
      <c r="D26" s="9" t="str">
        <f t="shared" si="2"/>
        <v>N/A</v>
      </c>
      <c r="E26" s="9">
        <v>99.611676676000002</v>
      </c>
      <c r="F26" s="9" t="str">
        <f t="shared" si="3"/>
        <v>N/A</v>
      </c>
      <c r="G26" s="9">
        <v>99.685939665999996</v>
      </c>
      <c r="H26" s="9" t="str">
        <f t="shared" si="4"/>
        <v>N/A</v>
      </c>
      <c r="I26" s="10">
        <v>-1.7000000000000001E-2</v>
      </c>
      <c r="J26" s="10">
        <v>7.46E-2</v>
      </c>
      <c r="K26" s="9" t="str">
        <f t="shared" si="1"/>
        <v>Yes</v>
      </c>
    </row>
    <row r="27" spans="1:11" x14ac:dyDescent="0.25">
      <c r="A27" s="3" t="s">
        <v>172</v>
      </c>
      <c r="B27" s="33" t="s">
        <v>217</v>
      </c>
      <c r="C27" s="9">
        <v>99.628345335000006</v>
      </c>
      <c r="D27" s="9" t="str">
        <f t="shared" si="2"/>
        <v>N/A</v>
      </c>
      <c r="E27" s="9">
        <v>99.611676676000002</v>
      </c>
      <c r="F27" s="9" t="str">
        <f t="shared" si="3"/>
        <v>N/A</v>
      </c>
      <c r="G27" s="9">
        <v>99.685939665999996</v>
      </c>
      <c r="H27" s="9" t="str">
        <f t="shared" si="4"/>
        <v>N/A</v>
      </c>
      <c r="I27" s="10">
        <v>-1.7000000000000001E-2</v>
      </c>
      <c r="J27" s="10">
        <v>7.46E-2</v>
      </c>
      <c r="K27" s="9" t="str">
        <f t="shared" si="1"/>
        <v>Yes</v>
      </c>
    </row>
    <row r="28" spans="1:11" x14ac:dyDescent="0.25">
      <c r="A28" s="3" t="s">
        <v>54</v>
      </c>
      <c r="B28" s="33" t="s">
        <v>217</v>
      </c>
      <c r="C28" s="9">
        <v>3.5857175445</v>
      </c>
      <c r="D28" s="9" t="str">
        <f>IF($B28="N/A","N/A",IF(C28&gt;15,"No",IF(C28&lt;-15,"No","Yes")))</f>
        <v>N/A</v>
      </c>
      <c r="E28" s="9">
        <v>3.4404493151</v>
      </c>
      <c r="F28" s="9" t="str">
        <f>IF($B28="N/A","N/A",IF(E28&gt;15,"No",IF(E28&lt;-15,"No","Yes")))</f>
        <v>N/A</v>
      </c>
      <c r="G28" s="9">
        <v>3.74664164</v>
      </c>
      <c r="H28" s="9" t="str">
        <f>IF($B28="N/A","N/A",IF(G28&gt;15,"No",IF(G28&lt;-15,"No","Yes")))</f>
        <v>N/A</v>
      </c>
      <c r="I28" s="10">
        <v>-4.05</v>
      </c>
      <c r="J28" s="10">
        <v>8.9</v>
      </c>
      <c r="K28" s="9" t="str">
        <f t="shared" si="1"/>
        <v>Yes</v>
      </c>
    </row>
    <row r="29" spans="1:11" x14ac:dyDescent="0.25">
      <c r="A29" s="3" t="s">
        <v>55</v>
      </c>
      <c r="B29" s="33" t="s">
        <v>217</v>
      </c>
      <c r="C29" s="9">
        <v>96.042627789999997</v>
      </c>
      <c r="D29" s="9" t="str">
        <f>IF($B29="N/A","N/A",IF(C29&gt;15,"No",IF(C29&lt;-15,"No","Yes")))</f>
        <v>N/A</v>
      </c>
      <c r="E29" s="9">
        <v>96.171227361000007</v>
      </c>
      <c r="F29" s="9" t="str">
        <f>IF($B29="N/A","N/A",IF(E29&gt;15,"No",IF(E29&lt;-15,"No","Yes")))</f>
        <v>N/A</v>
      </c>
      <c r="G29" s="9">
        <v>95.939298026000003</v>
      </c>
      <c r="H29" s="9" t="str">
        <f>IF($B29="N/A","N/A",IF(G29&gt;15,"No",IF(G29&lt;-15,"No","Yes")))</f>
        <v>N/A</v>
      </c>
      <c r="I29" s="10">
        <v>0.13389999999999999</v>
      </c>
      <c r="J29" s="10">
        <v>-0.24099999999999999</v>
      </c>
      <c r="K29" s="9" t="str">
        <f t="shared" si="1"/>
        <v>Yes</v>
      </c>
    </row>
    <row r="30" spans="1:11" x14ac:dyDescent="0.25">
      <c r="A30" s="3" t="s">
        <v>56</v>
      </c>
      <c r="B30" s="33" t="s">
        <v>217</v>
      </c>
      <c r="C30" s="9">
        <v>62.858491028000003</v>
      </c>
      <c r="D30" s="9" t="str">
        <f>IF($B30="N/A","N/A",IF(C30&gt;15,"No",IF(C30&lt;-15,"No","Yes")))</f>
        <v>N/A</v>
      </c>
      <c r="E30" s="9">
        <v>67.008135621999998</v>
      </c>
      <c r="F30" s="9" t="str">
        <f>IF($B30="N/A","N/A",IF(E30&gt;15,"No",IF(E30&lt;-15,"No","Yes")))</f>
        <v>N/A</v>
      </c>
      <c r="G30" s="9">
        <v>69.483584024999999</v>
      </c>
      <c r="H30" s="9" t="str">
        <f>IF($B30="N/A","N/A",IF(G30&gt;15,"No",IF(G30&lt;-15,"No","Yes")))</f>
        <v>N/A</v>
      </c>
      <c r="I30" s="10">
        <v>6.6020000000000003</v>
      </c>
      <c r="J30" s="10">
        <v>3.694</v>
      </c>
      <c r="K30" s="9" t="str">
        <f t="shared" si="1"/>
        <v>Yes</v>
      </c>
    </row>
    <row r="31" spans="1:11" x14ac:dyDescent="0.25">
      <c r="A31" s="3" t="s">
        <v>57</v>
      </c>
      <c r="B31" s="33" t="s">
        <v>217</v>
      </c>
      <c r="C31" s="9">
        <v>30.182671185</v>
      </c>
      <c r="D31" s="9" t="str">
        <f>IF($B31="N/A","N/A",IF(C31&gt;15,"No",IF(C31&lt;-15,"No","Yes")))</f>
        <v>N/A</v>
      </c>
      <c r="E31" s="9">
        <v>27.371875615</v>
      </c>
      <c r="F31" s="9" t="str">
        <f>IF($B31="N/A","N/A",IF(E31&gt;15,"No",IF(E31&lt;-15,"No","Yes")))</f>
        <v>N/A</v>
      </c>
      <c r="G31" s="9">
        <v>24.167735397000001</v>
      </c>
      <c r="H31" s="9" t="str">
        <f>IF($B31="N/A","N/A",IF(G31&gt;15,"No",IF(G31&lt;-15,"No","Yes")))</f>
        <v>N/A</v>
      </c>
      <c r="I31" s="10">
        <v>-9.31</v>
      </c>
      <c r="J31" s="10">
        <v>-11.7</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0</v>
      </c>
      <c r="F6" s="9" t="str">
        <f t="shared" si="0"/>
        <v>N/A</v>
      </c>
      <c r="G6" s="34">
        <v>0</v>
      </c>
      <c r="H6" s="9" t="str">
        <f t="shared" ref="H6:H18" si="1">IF($B6="N/A","N/A",IF(G6&lt;0,"No","Yes"))</f>
        <v>N/A</v>
      </c>
      <c r="I6" s="10" t="s">
        <v>217</v>
      </c>
      <c r="J6" s="10" t="s">
        <v>1742</v>
      </c>
      <c r="K6" s="9" t="str">
        <f t="shared" ref="K6:K18" si="2">IF(J6="Div by 0", "N/A", IF(J6="N/A","N/A", IF(J6&gt;30, "No", IF(J6&lt;-30, "No", "Yes"))))</f>
        <v>N/A</v>
      </c>
    </row>
    <row r="7" spans="1:11" x14ac:dyDescent="0.25">
      <c r="A7" s="24" t="s">
        <v>445</v>
      </c>
      <c r="B7" s="65" t="s">
        <v>217</v>
      </c>
      <c r="C7" s="9" t="s">
        <v>217</v>
      </c>
      <c r="D7" s="9" t="str">
        <f t="shared" si="0"/>
        <v>N/A</v>
      </c>
      <c r="E7" s="9" t="s">
        <v>1742</v>
      </c>
      <c r="F7" s="9" t="str">
        <f t="shared" si="0"/>
        <v>N/A</v>
      </c>
      <c r="G7" s="9" t="s">
        <v>1742</v>
      </c>
      <c r="H7" s="9" t="str">
        <f t="shared" si="1"/>
        <v>N/A</v>
      </c>
      <c r="I7" s="10" t="s">
        <v>217</v>
      </c>
      <c r="J7" s="10" t="s">
        <v>1742</v>
      </c>
      <c r="K7" s="9" t="str">
        <f t="shared" si="2"/>
        <v>N/A</v>
      </c>
    </row>
    <row r="8" spans="1:11" x14ac:dyDescent="0.25">
      <c r="A8" s="24" t="s">
        <v>446</v>
      </c>
      <c r="B8" s="65" t="s">
        <v>217</v>
      </c>
      <c r="C8" s="9" t="s">
        <v>217</v>
      </c>
      <c r="D8" s="9" t="str">
        <f t="shared" si="0"/>
        <v>N/A</v>
      </c>
      <c r="E8" s="9" t="s">
        <v>1742</v>
      </c>
      <c r="F8" s="9" t="str">
        <f t="shared" si="0"/>
        <v>N/A</v>
      </c>
      <c r="G8" s="9" t="s">
        <v>1742</v>
      </c>
      <c r="H8" s="9" t="str">
        <f t="shared" si="1"/>
        <v>N/A</v>
      </c>
      <c r="I8" s="10" t="s">
        <v>217</v>
      </c>
      <c r="J8" s="10" t="s">
        <v>1742</v>
      </c>
      <c r="K8" s="9" t="str">
        <f t="shared" si="2"/>
        <v>N/A</v>
      </c>
    </row>
    <row r="9" spans="1:11" x14ac:dyDescent="0.25">
      <c r="A9" s="24" t="s">
        <v>447</v>
      </c>
      <c r="B9" s="65" t="s">
        <v>217</v>
      </c>
      <c r="C9" s="9" t="s">
        <v>217</v>
      </c>
      <c r="D9" s="9" t="str">
        <f t="shared" si="0"/>
        <v>N/A</v>
      </c>
      <c r="E9" s="9" t="s">
        <v>1742</v>
      </c>
      <c r="F9" s="9" t="str">
        <f t="shared" si="0"/>
        <v>N/A</v>
      </c>
      <c r="G9" s="9" t="s">
        <v>1742</v>
      </c>
      <c r="H9" s="9" t="str">
        <f t="shared" si="1"/>
        <v>N/A</v>
      </c>
      <c r="I9" s="10" t="s">
        <v>217</v>
      </c>
      <c r="J9" s="10" t="s">
        <v>1742</v>
      </c>
      <c r="K9" s="9" t="str">
        <f t="shared" si="2"/>
        <v>N/A</v>
      </c>
    </row>
    <row r="10" spans="1:11" x14ac:dyDescent="0.25">
      <c r="A10" s="24" t="s">
        <v>448</v>
      </c>
      <c r="B10" s="65" t="s">
        <v>217</v>
      </c>
      <c r="C10" s="9" t="s">
        <v>217</v>
      </c>
      <c r="D10" s="9" t="str">
        <f t="shared" si="0"/>
        <v>N/A</v>
      </c>
      <c r="E10" s="9" t="s">
        <v>1742</v>
      </c>
      <c r="F10" s="9" t="str">
        <f t="shared" si="0"/>
        <v>N/A</v>
      </c>
      <c r="G10" s="9" t="s">
        <v>1742</v>
      </c>
      <c r="H10" s="9" t="str">
        <f t="shared" si="1"/>
        <v>N/A</v>
      </c>
      <c r="I10" s="10" t="s">
        <v>217</v>
      </c>
      <c r="J10" s="10" t="s">
        <v>1742</v>
      </c>
      <c r="K10" s="9" t="str">
        <f t="shared" si="2"/>
        <v>N/A</v>
      </c>
    </row>
    <row r="11" spans="1:11" x14ac:dyDescent="0.25">
      <c r="A11" s="2" t="s">
        <v>211</v>
      </c>
      <c r="B11" s="65" t="s">
        <v>217</v>
      </c>
      <c r="C11" s="9" t="s">
        <v>217</v>
      </c>
      <c r="D11" s="9" t="str">
        <f t="shared" si="0"/>
        <v>N/A</v>
      </c>
      <c r="E11" s="9" t="s">
        <v>1742</v>
      </c>
      <c r="F11" s="9" t="str">
        <f t="shared" si="0"/>
        <v>N/A</v>
      </c>
      <c r="G11" s="9" t="s">
        <v>1742</v>
      </c>
      <c r="H11" s="9" t="str">
        <f t="shared" si="1"/>
        <v>N/A</v>
      </c>
      <c r="I11" s="10" t="s">
        <v>217</v>
      </c>
      <c r="J11" s="10" t="s">
        <v>1742</v>
      </c>
      <c r="K11" s="9" t="str">
        <f t="shared" si="2"/>
        <v>N/A</v>
      </c>
    </row>
    <row r="12" spans="1:11" x14ac:dyDescent="0.25">
      <c r="A12" s="2" t="s">
        <v>932</v>
      </c>
      <c r="B12" s="65" t="s">
        <v>217</v>
      </c>
      <c r="C12" s="9" t="s">
        <v>217</v>
      </c>
      <c r="D12" s="9" t="str">
        <f t="shared" si="0"/>
        <v>N/A</v>
      </c>
      <c r="E12" s="9" t="s">
        <v>1742</v>
      </c>
      <c r="F12" s="9" t="str">
        <f t="shared" si="0"/>
        <v>N/A</v>
      </c>
      <c r="G12" s="9" t="s">
        <v>1742</v>
      </c>
      <c r="H12" s="9" t="str">
        <f t="shared" si="1"/>
        <v>N/A</v>
      </c>
      <c r="I12" s="10" t="s">
        <v>217</v>
      </c>
      <c r="J12" s="10" t="s">
        <v>1742</v>
      </c>
      <c r="K12" s="9" t="str">
        <f t="shared" si="2"/>
        <v>N/A</v>
      </c>
    </row>
    <row r="13" spans="1:11" x14ac:dyDescent="0.25">
      <c r="A13" s="2" t="s">
        <v>51</v>
      </c>
      <c r="B13" s="65" t="s">
        <v>217</v>
      </c>
      <c r="C13" s="9" t="s">
        <v>217</v>
      </c>
      <c r="D13" s="9" t="str">
        <f t="shared" si="0"/>
        <v>N/A</v>
      </c>
      <c r="E13" s="9" t="s">
        <v>1742</v>
      </c>
      <c r="F13" s="9" t="str">
        <f t="shared" si="0"/>
        <v>N/A</v>
      </c>
      <c r="G13" s="9" t="s">
        <v>1742</v>
      </c>
      <c r="H13" s="9" t="str">
        <f t="shared" si="1"/>
        <v>N/A</v>
      </c>
      <c r="I13" s="10" t="s">
        <v>217</v>
      </c>
      <c r="J13" s="10" t="s">
        <v>1742</v>
      </c>
      <c r="K13" s="9" t="str">
        <f t="shared" si="2"/>
        <v>N/A</v>
      </c>
    </row>
    <row r="14" spans="1:11" x14ac:dyDescent="0.25">
      <c r="A14" s="2" t="s">
        <v>52</v>
      </c>
      <c r="B14" s="65" t="s">
        <v>217</v>
      </c>
      <c r="C14" s="9" t="s">
        <v>217</v>
      </c>
      <c r="D14" s="9" t="str">
        <f t="shared" si="0"/>
        <v>N/A</v>
      </c>
      <c r="E14" s="9" t="s">
        <v>1742</v>
      </c>
      <c r="F14" s="9" t="str">
        <f t="shared" si="0"/>
        <v>N/A</v>
      </c>
      <c r="G14" s="9" t="s">
        <v>1742</v>
      </c>
      <c r="H14" s="9" t="str">
        <f t="shared" si="1"/>
        <v>N/A</v>
      </c>
      <c r="I14" s="10" t="s">
        <v>217</v>
      </c>
      <c r="J14" s="10" t="s">
        <v>1742</v>
      </c>
      <c r="K14" s="9" t="str">
        <f t="shared" si="2"/>
        <v>N/A</v>
      </c>
    </row>
    <row r="15" spans="1:11" x14ac:dyDescent="0.25">
      <c r="A15" s="2" t="s">
        <v>168</v>
      </c>
      <c r="B15" s="65" t="s">
        <v>217</v>
      </c>
      <c r="C15" s="9" t="s">
        <v>217</v>
      </c>
      <c r="D15" s="9" t="str">
        <f t="shared" si="0"/>
        <v>N/A</v>
      </c>
      <c r="E15" s="9" t="s">
        <v>1742</v>
      </c>
      <c r="F15" s="9" t="str">
        <f t="shared" si="0"/>
        <v>N/A</v>
      </c>
      <c r="G15" s="9" t="s">
        <v>1742</v>
      </c>
      <c r="H15" s="9" t="str">
        <f t="shared" si="1"/>
        <v>N/A</v>
      </c>
      <c r="I15" s="10" t="s">
        <v>217</v>
      </c>
      <c r="J15" s="10" t="s">
        <v>1742</v>
      </c>
      <c r="K15" s="9" t="str">
        <f t="shared" si="2"/>
        <v>N/A</v>
      </c>
    </row>
    <row r="16" spans="1:11" x14ac:dyDescent="0.25">
      <c r="A16" s="2" t="s">
        <v>169</v>
      </c>
      <c r="B16" s="65" t="s">
        <v>217</v>
      </c>
      <c r="C16" s="9" t="s">
        <v>217</v>
      </c>
      <c r="D16" s="9" t="str">
        <f t="shared" si="0"/>
        <v>N/A</v>
      </c>
      <c r="E16" s="9" t="s">
        <v>1742</v>
      </c>
      <c r="F16" s="9" t="str">
        <f t="shared" si="0"/>
        <v>N/A</v>
      </c>
      <c r="G16" s="9" t="s">
        <v>1742</v>
      </c>
      <c r="H16" s="9" t="str">
        <f t="shared" si="1"/>
        <v>N/A</v>
      </c>
      <c r="I16" s="10" t="s">
        <v>217</v>
      </c>
      <c r="J16" s="10" t="s">
        <v>1742</v>
      </c>
      <c r="K16" s="9" t="str">
        <f t="shared" si="2"/>
        <v>N/A</v>
      </c>
    </row>
    <row r="17" spans="1:11" x14ac:dyDescent="0.25">
      <c r="A17" s="2" t="s">
        <v>21</v>
      </c>
      <c r="B17" s="65" t="s">
        <v>217</v>
      </c>
      <c r="C17" s="9" t="s">
        <v>217</v>
      </c>
      <c r="D17" s="9" t="str">
        <f t="shared" si="0"/>
        <v>N/A</v>
      </c>
      <c r="E17" s="9" t="s">
        <v>1742</v>
      </c>
      <c r="F17" s="9" t="str">
        <f t="shared" si="0"/>
        <v>N/A</v>
      </c>
      <c r="G17" s="9" t="s">
        <v>1742</v>
      </c>
      <c r="H17" s="9" t="str">
        <f t="shared" si="1"/>
        <v>N/A</v>
      </c>
      <c r="I17" s="10" t="s">
        <v>217</v>
      </c>
      <c r="J17" s="10" t="s">
        <v>1742</v>
      </c>
      <c r="K17" s="9" t="str">
        <f t="shared" si="2"/>
        <v>N/A</v>
      </c>
    </row>
    <row r="18" spans="1:11" x14ac:dyDescent="0.25">
      <c r="A18" s="2" t="s">
        <v>53</v>
      </c>
      <c r="B18" s="65" t="s">
        <v>217</v>
      </c>
      <c r="C18" s="9" t="s">
        <v>217</v>
      </c>
      <c r="D18" s="9" t="str">
        <f t="shared" si="0"/>
        <v>N/A</v>
      </c>
      <c r="E18" s="9" t="s">
        <v>1742</v>
      </c>
      <c r="F18" s="9" t="str">
        <f t="shared" si="0"/>
        <v>N/A</v>
      </c>
      <c r="G18" s="9" t="s">
        <v>1742</v>
      </c>
      <c r="H18" s="9" t="str">
        <f t="shared" si="1"/>
        <v>N/A</v>
      </c>
      <c r="I18" s="10" t="s">
        <v>217</v>
      </c>
      <c r="J18" s="10" t="s">
        <v>1742</v>
      </c>
      <c r="K18" s="9" t="str">
        <f t="shared" si="2"/>
        <v>N/A</v>
      </c>
    </row>
    <row r="19" spans="1:11" x14ac:dyDescent="0.25">
      <c r="A19" s="3" t="s">
        <v>678</v>
      </c>
      <c r="B19" s="65" t="s">
        <v>217</v>
      </c>
      <c r="C19" s="9" t="s">
        <v>217</v>
      </c>
      <c r="D19" s="9" t="str">
        <f t="shared" ref="D19:D21" si="3">IF($B19="N/A","N/A",IF(C19&lt;0,"No","Yes"))</f>
        <v>N/A</v>
      </c>
      <c r="E19" s="9" t="s">
        <v>1742</v>
      </c>
      <c r="F19" s="9" t="str">
        <f t="shared" ref="F19:F21" si="4">IF($B19="N/A","N/A",IF(E19&lt;0,"No","Yes"))</f>
        <v>N/A</v>
      </c>
      <c r="G19" s="9" t="s">
        <v>1742</v>
      </c>
      <c r="H19" s="9" t="str">
        <f t="shared" ref="H19:H21" si="5">IF($B19="N/A","N/A",IF(G19&lt;0,"No","Yes"))</f>
        <v>N/A</v>
      </c>
      <c r="I19" s="10" t="s">
        <v>217</v>
      </c>
      <c r="J19" s="10" t="s">
        <v>1742</v>
      </c>
      <c r="K19" s="9" t="str">
        <f>IF(J19="Div by 0", "N/A", IF(J19="N/A","N/A", IF(J19&gt;30, "No", IF(J19&lt;-30, "No", "Yes"))))</f>
        <v>N/A</v>
      </c>
    </row>
    <row r="20" spans="1:11" x14ac:dyDescent="0.25">
      <c r="A20" s="3" t="s">
        <v>679</v>
      </c>
      <c r="B20" s="65" t="s">
        <v>217</v>
      </c>
      <c r="C20" s="9" t="s">
        <v>217</v>
      </c>
      <c r="D20" s="9" t="str">
        <f t="shared" si="3"/>
        <v>N/A</v>
      </c>
      <c r="E20" s="9" t="s">
        <v>1742</v>
      </c>
      <c r="F20" s="9" t="str">
        <f t="shared" si="4"/>
        <v>N/A</v>
      </c>
      <c r="G20" s="9" t="s">
        <v>1742</v>
      </c>
      <c r="H20" s="9" t="str">
        <f t="shared" si="5"/>
        <v>N/A</v>
      </c>
      <c r="I20" s="10" t="s">
        <v>217</v>
      </c>
      <c r="J20" s="10" t="s">
        <v>1742</v>
      </c>
      <c r="K20" s="9" t="str">
        <f>IF(J20="Div by 0", "N/A", IF(J20="N/A","N/A", IF(J20&gt;30, "No", IF(J20&lt;-30, "No", "Yes"))))</f>
        <v>N/A</v>
      </c>
    </row>
    <row r="21" spans="1:11" x14ac:dyDescent="0.25">
      <c r="A21" s="3" t="s">
        <v>680</v>
      </c>
      <c r="B21" s="65" t="s">
        <v>217</v>
      </c>
      <c r="C21" s="9" t="s">
        <v>217</v>
      </c>
      <c r="D21" s="9" t="str">
        <f t="shared" si="3"/>
        <v>N/A</v>
      </c>
      <c r="E21" s="9" t="s">
        <v>1742</v>
      </c>
      <c r="F21" s="9" t="str">
        <f t="shared" si="4"/>
        <v>N/A</v>
      </c>
      <c r="G21" s="9" t="s">
        <v>1742</v>
      </c>
      <c r="H21" s="9" t="str">
        <f t="shared" si="5"/>
        <v>N/A</v>
      </c>
      <c r="I21" s="10" t="s">
        <v>217</v>
      </c>
      <c r="J21" s="10" t="s">
        <v>1742</v>
      </c>
      <c r="K21" s="9" t="str">
        <f>IF(J21="Div by 0", "N/A", IF(J21="N/A","N/A", IF(J21&gt;30, "No", IF(J21&lt;-30, "No", "Yes"))))</f>
        <v>N/A</v>
      </c>
    </row>
    <row r="22" spans="1:11" ht="14.25" customHeight="1" x14ac:dyDescent="0.25">
      <c r="A22" s="3" t="s">
        <v>1723</v>
      </c>
      <c r="B22" s="65" t="s">
        <v>217</v>
      </c>
      <c r="C22" s="9" t="s">
        <v>217</v>
      </c>
      <c r="D22" s="9" t="str">
        <f t="shared" ref="D22:D31" si="6">IF($B22="N/A","N/A",IF(C22&lt;0,"No","Yes"))</f>
        <v>N/A</v>
      </c>
      <c r="E22" s="9" t="s">
        <v>1742</v>
      </c>
      <c r="F22" s="9" t="str">
        <f t="shared" ref="F22:F31" si="7">IF($B22="N/A","N/A",IF(E22&lt;0,"No","Yes"))</f>
        <v>N/A</v>
      </c>
      <c r="G22" s="9" t="s">
        <v>1742</v>
      </c>
      <c r="I22" s="10" t="s">
        <v>217</v>
      </c>
      <c r="J22" s="10" t="s">
        <v>1742</v>
      </c>
      <c r="K22" s="9" t="str">
        <f t="shared" ref="K22:K31" si="8">IF(J22="Div by 0", "N/A", IF(J22="N/A","N/A", IF(J22&gt;30, "No", IF(J22&lt;-30, "No", "Yes"))))</f>
        <v>N/A</v>
      </c>
    </row>
    <row r="23" spans="1:11" x14ac:dyDescent="0.25">
      <c r="A23" s="3" t="s">
        <v>935</v>
      </c>
      <c r="B23" s="65" t="s">
        <v>217</v>
      </c>
      <c r="C23" s="9" t="s">
        <v>217</v>
      </c>
      <c r="D23" s="9" t="str">
        <f t="shared" si="6"/>
        <v>N/A</v>
      </c>
      <c r="E23" s="9" t="s">
        <v>1742</v>
      </c>
      <c r="F23" s="9" t="str">
        <f t="shared" si="7"/>
        <v>N/A</v>
      </c>
      <c r="G23" s="9" t="s">
        <v>1742</v>
      </c>
      <c r="H23" s="9" t="str">
        <f t="shared" ref="H23:H31" si="9">IF($B23="N/A","N/A",IF(G23&lt;0,"No","Yes"))</f>
        <v>N/A</v>
      </c>
      <c r="I23" s="10" t="s">
        <v>217</v>
      </c>
      <c r="J23" s="10" t="s">
        <v>1742</v>
      </c>
      <c r="K23" s="9" t="str">
        <f t="shared" si="8"/>
        <v>N/A</v>
      </c>
    </row>
    <row r="24" spans="1:11" ht="25" x14ac:dyDescent="0.25">
      <c r="A24" s="3" t="s">
        <v>936</v>
      </c>
      <c r="B24" s="65" t="s">
        <v>217</v>
      </c>
      <c r="C24" s="9" t="s">
        <v>217</v>
      </c>
      <c r="D24" s="9" t="str">
        <f t="shared" si="6"/>
        <v>N/A</v>
      </c>
      <c r="E24" s="9" t="s">
        <v>1742</v>
      </c>
      <c r="F24" s="9" t="str">
        <f t="shared" si="7"/>
        <v>N/A</v>
      </c>
      <c r="G24" s="9" t="s">
        <v>1742</v>
      </c>
      <c r="H24" s="9" t="str">
        <f t="shared" si="9"/>
        <v>N/A</v>
      </c>
      <c r="I24" s="10" t="s">
        <v>217</v>
      </c>
      <c r="J24" s="10" t="s">
        <v>1742</v>
      </c>
      <c r="K24" s="9" t="str">
        <f t="shared" si="8"/>
        <v>N/A</v>
      </c>
    </row>
    <row r="25" spans="1:11" x14ac:dyDescent="0.25">
      <c r="A25" s="2" t="s">
        <v>170</v>
      </c>
      <c r="B25" s="65" t="s">
        <v>217</v>
      </c>
      <c r="C25" s="9" t="s">
        <v>217</v>
      </c>
      <c r="D25" s="9" t="str">
        <f t="shared" si="6"/>
        <v>N/A</v>
      </c>
      <c r="E25" s="9" t="s">
        <v>1742</v>
      </c>
      <c r="F25" s="9" t="str">
        <f t="shared" si="7"/>
        <v>N/A</v>
      </c>
      <c r="G25" s="9" t="s">
        <v>1742</v>
      </c>
      <c r="H25" s="9" t="str">
        <f t="shared" si="9"/>
        <v>N/A</v>
      </c>
      <c r="I25" s="10" t="s">
        <v>217</v>
      </c>
      <c r="J25" s="10" t="s">
        <v>1742</v>
      </c>
      <c r="K25" s="9" t="str">
        <f t="shared" si="8"/>
        <v>N/A</v>
      </c>
    </row>
    <row r="26" spans="1:11" x14ac:dyDescent="0.25">
      <c r="A26" s="2" t="s">
        <v>171</v>
      </c>
      <c r="B26" s="65" t="s">
        <v>217</v>
      </c>
      <c r="C26" s="9" t="s">
        <v>217</v>
      </c>
      <c r="D26" s="9" t="str">
        <f t="shared" si="6"/>
        <v>N/A</v>
      </c>
      <c r="E26" s="9" t="s">
        <v>1742</v>
      </c>
      <c r="F26" s="9" t="str">
        <f t="shared" si="7"/>
        <v>N/A</v>
      </c>
      <c r="G26" s="9" t="s">
        <v>1742</v>
      </c>
      <c r="H26" s="9" t="str">
        <f t="shared" si="9"/>
        <v>N/A</v>
      </c>
      <c r="I26" s="10" t="s">
        <v>217</v>
      </c>
      <c r="J26" s="10" t="s">
        <v>1742</v>
      </c>
      <c r="K26" s="9" t="str">
        <f t="shared" si="8"/>
        <v>N/A</v>
      </c>
    </row>
    <row r="27" spans="1:11" x14ac:dyDescent="0.25">
      <c r="A27" s="2" t="s">
        <v>172</v>
      </c>
      <c r="B27" s="65" t="s">
        <v>217</v>
      </c>
      <c r="C27" s="9" t="s">
        <v>217</v>
      </c>
      <c r="D27" s="9" t="str">
        <f t="shared" si="6"/>
        <v>N/A</v>
      </c>
      <c r="E27" s="9" t="s">
        <v>1742</v>
      </c>
      <c r="F27" s="9" t="str">
        <f t="shared" si="7"/>
        <v>N/A</v>
      </c>
      <c r="G27" s="9" t="s">
        <v>1742</v>
      </c>
      <c r="H27" s="9" t="str">
        <f t="shared" si="9"/>
        <v>N/A</v>
      </c>
      <c r="I27" s="10" t="s">
        <v>217</v>
      </c>
      <c r="J27" s="10" t="s">
        <v>1742</v>
      </c>
      <c r="K27" s="9" t="str">
        <f t="shared" si="8"/>
        <v>N/A</v>
      </c>
    </row>
    <row r="28" spans="1:11" x14ac:dyDescent="0.25">
      <c r="A28" s="2" t="s">
        <v>54</v>
      </c>
      <c r="B28" s="65" t="s">
        <v>217</v>
      </c>
      <c r="C28" s="9" t="s">
        <v>217</v>
      </c>
      <c r="D28" s="9" t="str">
        <f t="shared" si="6"/>
        <v>N/A</v>
      </c>
      <c r="E28" s="9" t="s">
        <v>1742</v>
      </c>
      <c r="F28" s="9" t="str">
        <f t="shared" si="7"/>
        <v>N/A</v>
      </c>
      <c r="G28" s="9" t="s">
        <v>1742</v>
      </c>
      <c r="H28" s="9" t="str">
        <f t="shared" si="9"/>
        <v>N/A</v>
      </c>
      <c r="I28" s="10" t="s">
        <v>217</v>
      </c>
      <c r="J28" s="10" t="s">
        <v>1742</v>
      </c>
      <c r="K28" s="9" t="str">
        <f t="shared" si="8"/>
        <v>N/A</v>
      </c>
    </row>
    <row r="29" spans="1:11" x14ac:dyDescent="0.25">
      <c r="A29" s="2" t="s">
        <v>55</v>
      </c>
      <c r="B29" s="65" t="s">
        <v>217</v>
      </c>
      <c r="C29" s="9" t="s">
        <v>217</v>
      </c>
      <c r="D29" s="9" t="str">
        <f t="shared" si="6"/>
        <v>N/A</v>
      </c>
      <c r="E29" s="9" t="s">
        <v>1742</v>
      </c>
      <c r="F29" s="9" t="str">
        <f t="shared" si="7"/>
        <v>N/A</v>
      </c>
      <c r="G29" s="9" t="s">
        <v>1742</v>
      </c>
      <c r="H29" s="9" t="str">
        <f t="shared" si="9"/>
        <v>N/A</v>
      </c>
      <c r="I29" s="10" t="s">
        <v>217</v>
      </c>
      <c r="J29" s="10" t="s">
        <v>1742</v>
      </c>
      <c r="K29" s="9" t="str">
        <f t="shared" si="8"/>
        <v>N/A</v>
      </c>
    </row>
    <row r="30" spans="1:11" x14ac:dyDescent="0.25">
      <c r="A30" s="2" t="s">
        <v>56</v>
      </c>
      <c r="B30" s="65" t="s">
        <v>217</v>
      </c>
      <c r="C30" s="9" t="s">
        <v>217</v>
      </c>
      <c r="D30" s="9" t="str">
        <f t="shared" si="6"/>
        <v>N/A</v>
      </c>
      <c r="E30" s="9" t="s">
        <v>1742</v>
      </c>
      <c r="F30" s="9" t="str">
        <f t="shared" si="7"/>
        <v>N/A</v>
      </c>
      <c r="G30" s="9" t="s">
        <v>1742</v>
      </c>
      <c r="H30" s="9" t="str">
        <f t="shared" si="9"/>
        <v>N/A</v>
      </c>
      <c r="I30" s="10" t="s">
        <v>217</v>
      </c>
      <c r="J30" s="10" t="s">
        <v>1742</v>
      </c>
      <c r="K30" s="9" t="str">
        <f t="shared" si="8"/>
        <v>N/A</v>
      </c>
    </row>
    <row r="31" spans="1:11" x14ac:dyDescent="0.25">
      <c r="A31" s="2" t="s">
        <v>57</v>
      </c>
      <c r="B31" s="65" t="s">
        <v>217</v>
      </c>
      <c r="C31" s="9" t="s">
        <v>217</v>
      </c>
      <c r="D31" s="9" t="str">
        <f t="shared" si="6"/>
        <v>N/A</v>
      </c>
      <c r="E31" s="9" t="s">
        <v>1742</v>
      </c>
      <c r="F31" s="9" t="str">
        <f t="shared" si="7"/>
        <v>N/A</v>
      </c>
      <c r="G31" s="9" t="s">
        <v>1742</v>
      </c>
      <c r="H31" s="9" t="str">
        <f t="shared" si="9"/>
        <v>N/A</v>
      </c>
      <c r="I31" s="10" t="s">
        <v>217</v>
      </c>
      <c r="J31" s="10" t="s">
        <v>1742</v>
      </c>
      <c r="K31" s="9" t="str">
        <f t="shared" si="8"/>
        <v>N/A</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7</v>
      </c>
      <c r="F6" s="11" t="s">
        <v>217</v>
      </c>
      <c r="G6" s="25">
        <v>7</v>
      </c>
      <c r="H6" s="11" t="s">
        <v>217</v>
      </c>
      <c r="I6" s="12" t="s">
        <v>217</v>
      </c>
      <c r="J6" s="12" t="s">
        <v>217</v>
      </c>
      <c r="K6" s="11" t="s">
        <v>217</v>
      </c>
      <c r="L6" s="11" t="s">
        <v>217</v>
      </c>
    </row>
    <row r="7" spans="1:12" x14ac:dyDescent="0.25">
      <c r="A7" s="3" t="s">
        <v>17</v>
      </c>
      <c r="B7" s="28" t="s">
        <v>217</v>
      </c>
      <c r="C7" s="29">
        <v>128385</v>
      </c>
      <c r="D7" s="62" t="str">
        <f>IF($B7="N/A","N/A",IF(C7&gt;10,"No",IF(C7&lt;-10,"No","Yes")))</f>
        <v>N/A</v>
      </c>
      <c r="E7" s="29">
        <v>133037</v>
      </c>
      <c r="F7" s="62" t="str">
        <f>IF($B7="N/A","N/A",IF(E7&gt;10,"No",IF(E7&lt;-10,"No","Yes")))</f>
        <v>N/A</v>
      </c>
      <c r="G7" s="29">
        <v>143189</v>
      </c>
      <c r="H7" s="62" t="str">
        <f>IF($B7="N/A","N/A",IF(G7&gt;10,"No",IF(G7&lt;-10,"No","Yes")))</f>
        <v>N/A</v>
      </c>
      <c r="I7" s="63">
        <v>3.6230000000000002</v>
      </c>
      <c r="J7" s="63">
        <v>7.6310000000000002</v>
      </c>
      <c r="K7" s="64" t="s">
        <v>732</v>
      </c>
      <c r="L7" s="30" t="str">
        <f>IF(J7="Div by 0", "N/A", IF(K7="N/A","N/A", IF(J7&gt;VALUE(MID(K7,1,2)), "No", IF(J7&lt;-1*VALUE(MID(K7,1,2)), "No", "Yes"))))</f>
        <v>Yes</v>
      </c>
    </row>
    <row r="8" spans="1:12" x14ac:dyDescent="0.25">
      <c r="A8" s="3" t="s">
        <v>58</v>
      </c>
      <c r="B8" s="33" t="s">
        <v>217</v>
      </c>
      <c r="C8" s="43">
        <v>983192417</v>
      </c>
      <c r="D8" s="11" t="str">
        <f>IF($B8="N/A","N/A",IF(C8&gt;10,"No",IF(C8&lt;-10,"No","Yes")))</f>
        <v>N/A</v>
      </c>
      <c r="E8" s="43">
        <v>1109443337</v>
      </c>
      <c r="F8" s="11" t="str">
        <f>IF($B8="N/A","N/A",IF(E8&gt;10,"No",IF(E8&lt;-10,"No","Yes")))</f>
        <v>N/A</v>
      </c>
      <c r="G8" s="43">
        <v>1231279136</v>
      </c>
      <c r="H8" s="11" t="str">
        <f>IF($B8="N/A","N/A",IF(G8&gt;10,"No",IF(G8&lt;-10,"No","Yes")))</f>
        <v>N/A</v>
      </c>
      <c r="I8" s="12">
        <v>12.84</v>
      </c>
      <c r="J8" s="12">
        <v>10.98</v>
      </c>
      <c r="K8" s="41" t="s">
        <v>732</v>
      </c>
      <c r="L8" s="9" t="str">
        <f>IF(J8="Div by 0", "N/A", IF(K8="N/A","N/A", IF(J8&gt;VALUE(MID(K8,1,2)), "No", IF(J8&lt;-1*VALUE(MID(K8,1,2)), "No", "Yes"))))</f>
        <v>Yes</v>
      </c>
    </row>
    <row r="9" spans="1:12" x14ac:dyDescent="0.25">
      <c r="A9" s="4" t="s">
        <v>937</v>
      </c>
      <c r="B9" s="9" t="s">
        <v>217</v>
      </c>
      <c r="C9" s="8">
        <v>14.58036375</v>
      </c>
      <c r="D9" s="11" t="str">
        <f>IF($B9="N/A","N/A",IF(C9&gt;10,"No",IF(C9&lt;-10,"No","Yes")))</f>
        <v>N/A</v>
      </c>
      <c r="E9" s="8">
        <v>13.388004841000001</v>
      </c>
      <c r="F9" s="11" t="str">
        <f>IF($B9="N/A","N/A",IF(E9&gt;10,"No",IF(E9&lt;-10,"No","Yes")))</f>
        <v>N/A</v>
      </c>
      <c r="G9" s="8">
        <v>12.614795829</v>
      </c>
      <c r="H9" s="11" t="str">
        <f>IF($B9="N/A","N/A",IF(G9&gt;10,"No",IF(G9&lt;-10,"No","Yes")))</f>
        <v>N/A</v>
      </c>
      <c r="I9" s="12">
        <v>-8.18</v>
      </c>
      <c r="J9" s="12">
        <v>-5.78</v>
      </c>
      <c r="K9" s="9" t="s">
        <v>217</v>
      </c>
      <c r="L9" s="9" t="str">
        <f>IF(J9="Div by 0", "N/A", IF(K9="N/A","N/A", IF(J9&gt;VALUE(MID(K9,1,2)), "No", IF(J9&lt;-1*VALUE(MID(K9,1,2)), "No", "Yes"))))</f>
        <v>N/A</v>
      </c>
    </row>
    <row r="10" spans="1:12" x14ac:dyDescent="0.25">
      <c r="A10" s="4" t="s">
        <v>938</v>
      </c>
      <c r="B10" s="9" t="s">
        <v>217</v>
      </c>
      <c r="C10" s="8">
        <v>84.794173774000001</v>
      </c>
      <c r="D10" s="11" t="str">
        <f t="shared" ref="D10:D19" si="0">IF($B10="N/A","N/A",IF(C10&gt;10,"No",IF(C10&lt;-10,"No","Yes")))</f>
        <v>N/A</v>
      </c>
      <c r="E10" s="8">
        <v>86.191059629999998</v>
      </c>
      <c r="F10" s="11" t="str">
        <f t="shared" ref="F10:F19" si="1">IF($B10="N/A","N/A",IF(E10&gt;10,"No",IF(E10&lt;-10,"No","Yes")))</f>
        <v>N/A</v>
      </c>
      <c r="G10" s="8">
        <v>87.074426107999997</v>
      </c>
      <c r="H10" s="11" t="str">
        <f t="shared" ref="H10:H19" si="2">IF($B10="N/A","N/A",IF(G10&gt;10,"No",IF(G10&lt;-10,"No","Yes")))</f>
        <v>N/A</v>
      </c>
      <c r="I10" s="12">
        <v>1.647</v>
      </c>
      <c r="J10" s="12">
        <v>1.0249999999999999</v>
      </c>
      <c r="K10" s="9" t="s">
        <v>217</v>
      </c>
      <c r="L10" s="9" t="str">
        <f t="shared" ref="L10:L26" si="3">IF(J10="Div by 0", "N/A", IF(K10="N/A","N/A", IF(J10&gt;VALUE(MID(K10,1,2)), "No", IF(J10&lt;-1*VALUE(MID(K10,1,2)), "No", "Yes"))))</f>
        <v>N/A</v>
      </c>
    </row>
    <row r="11" spans="1:12" x14ac:dyDescent="0.25">
      <c r="A11" s="4" t="s">
        <v>939</v>
      </c>
      <c r="B11" s="9" t="s">
        <v>217</v>
      </c>
      <c r="C11" s="8">
        <v>0</v>
      </c>
      <c r="D11" s="11" t="str">
        <f t="shared" si="0"/>
        <v>N/A</v>
      </c>
      <c r="E11" s="8">
        <v>0</v>
      </c>
      <c r="F11" s="11" t="str">
        <f t="shared" si="1"/>
        <v>N/A</v>
      </c>
      <c r="G11" s="8">
        <v>0</v>
      </c>
      <c r="H11" s="11" t="str">
        <f t="shared" si="2"/>
        <v>N/A</v>
      </c>
      <c r="I11" s="12" t="s">
        <v>1742</v>
      </c>
      <c r="J11" s="12" t="s">
        <v>1742</v>
      </c>
      <c r="K11" s="9" t="s">
        <v>217</v>
      </c>
      <c r="L11" s="9" t="str">
        <f t="shared" si="3"/>
        <v>N/A</v>
      </c>
    </row>
    <row r="12" spans="1:12" x14ac:dyDescent="0.25">
      <c r="A12" s="4" t="s">
        <v>940</v>
      </c>
      <c r="B12" s="9" t="s">
        <v>217</v>
      </c>
      <c r="C12" s="8">
        <v>6.1533668299999997E-2</v>
      </c>
      <c r="D12" s="11" t="str">
        <f t="shared" si="0"/>
        <v>N/A</v>
      </c>
      <c r="E12" s="8">
        <v>2.7811811799999999E-2</v>
      </c>
      <c r="F12" s="11" t="str">
        <f t="shared" si="1"/>
        <v>N/A</v>
      </c>
      <c r="G12" s="8">
        <v>2.3744840699999999E-2</v>
      </c>
      <c r="H12" s="11" t="str">
        <f t="shared" si="2"/>
        <v>N/A</v>
      </c>
      <c r="I12" s="12">
        <v>-54.8</v>
      </c>
      <c r="J12" s="12">
        <v>-14.6</v>
      </c>
      <c r="K12" s="9" t="s">
        <v>217</v>
      </c>
      <c r="L12" s="9" t="str">
        <f t="shared" si="3"/>
        <v>N/A</v>
      </c>
    </row>
    <row r="13" spans="1:12" x14ac:dyDescent="0.25">
      <c r="A13" s="4" t="s">
        <v>941</v>
      </c>
      <c r="B13" s="11" t="s">
        <v>217</v>
      </c>
      <c r="C13" s="8">
        <v>0</v>
      </c>
      <c r="D13" s="11" t="str">
        <f t="shared" si="0"/>
        <v>N/A</v>
      </c>
      <c r="E13" s="8">
        <v>0</v>
      </c>
      <c r="F13" s="11" t="str">
        <f t="shared" si="1"/>
        <v>N/A</v>
      </c>
      <c r="G13" s="8">
        <v>0</v>
      </c>
      <c r="H13" s="11" t="str">
        <f t="shared" si="2"/>
        <v>N/A</v>
      </c>
      <c r="I13" s="12" t="s">
        <v>1742</v>
      </c>
      <c r="J13" s="12" t="s">
        <v>1742</v>
      </c>
      <c r="K13" s="9" t="s">
        <v>217</v>
      </c>
      <c r="L13" s="9" t="str">
        <f t="shared" si="3"/>
        <v>N/A</v>
      </c>
    </row>
    <row r="14" spans="1:12" ht="12.75" customHeight="1" x14ac:dyDescent="0.25">
      <c r="A14" s="4" t="s">
        <v>942</v>
      </c>
      <c r="B14" s="11" t="s">
        <v>217</v>
      </c>
      <c r="C14" s="8">
        <v>0</v>
      </c>
      <c r="D14" s="11" t="str">
        <f t="shared" si="0"/>
        <v>N/A</v>
      </c>
      <c r="E14" s="8">
        <v>0</v>
      </c>
      <c r="F14" s="11" t="str">
        <f t="shared" si="1"/>
        <v>N/A</v>
      </c>
      <c r="G14" s="8">
        <v>0</v>
      </c>
      <c r="H14" s="11" t="str">
        <f t="shared" si="2"/>
        <v>N/A</v>
      </c>
      <c r="I14" s="12" t="s">
        <v>1742</v>
      </c>
      <c r="J14" s="12" t="s">
        <v>1742</v>
      </c>
      <c r="K14" s="9" t="s">
        <v>217</v>
      </c>
      <c r="L14" s="9" t="str">
        <f t="shared" si="3"/>
        <v>N/A</v>
      </c>
    </row>
    <row r="15" spans="1:12" x14ac:dyDescent="0.25">
      <c r="A15" s="4" t="s">
        <v>943</v>
      </c>
      <c r="B15" s="11" t="s">
        <v>217</v>
      </c>
      <c r="C15" s="8">
        <v>0.5639288079</v>
      </c>
      <c r="D15" s="11" t="str">
        <f t="shared" si="0"/>
        <v>N/A</v>
      </c>
      <c r="E15" s="8">
        <v>0.39312371750000003</v>
      </c>
      <c r="F15" s="11" t="str">
        <f t="shared" si="1"/>
        <v>N/A</v>
      </c>
      <c r="G15" s="8">
        <v>0.28703322180000002</v>
      </c>
      <c r="H15" s="11" t="str">
        <f t="shared" si="2"/>
        <v>N/A</v>
      </c>
      <c r="I15" s="12">
        <v>-30.3</v>
      </c>
      <c r="J15" s="12">
        <v>-27</v>
      </c>
      <c r="K15" s="9" t="s">
        <v>217</v>
      </c>
      <c r="L15" s="9" t="str">
        <f t="shared" si="3"/>
        <v>N/A</v>
      </c>
    </row>
    <row r="16" spans="1:12" ht="12.75" customHeight="1" x14ac:dyDescent="0.25">
      <c r="A16" s="4" t="s">
        <v>944</v>
      </c>
      <c r="B16" s="11" t="s">
        <v>217</v>
      </c>
      <c r="C16" s="8">
        <v>0</v>
      </c>
      <c r="D16" s="11" t="str">
        <f t="shared" si="0"/>
        <v>N/A</v>
      </c>
      <c r="E16" s="8">
        <v>0</v>
      </c>
      <c r="F16" s="11" t="str">
        <f t="shared" si="1"/>
        <v>N/A</v>
      </c>
      <c r="G16" s="8">
        <v>0</v>
      </c>
      <c r="H16" s="11" t="str">
        <f t="shared" si="2"/>
        <v>N/A</v>
      </c>
      <c r="I16" s="12" t="s">
        <v>1742</v>
      </c>
      <c r="J16" s="12" t="s">
        <v>1742</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87.361459330000002</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2.3744840699999999E-2</v>
      </c>
      <c r="H18" s="11" t="str">
        <f t="shared" si="2"/>
        <v>N/A</v>
      </c>
      <c r="I18" s="12" t="s">
        <v>217</v>
      </c>
      <c r="J18" s="12" t="s">
        <v>217</v>
      </c>
      <c r="K18" s="9" t="s">
        <v>217</v>
      </c>
      <c r="L18" s="9" t="str">
        <f t="shared" si="3"/>
        <v>N/A</v>
      </c>
    </row>
    <row r="19" spans="1:12" ht="12.75" customHeight="1" x14ac:dyDescent="0.25">
      <c r="A19" s="16" t="s">
        <v>132</v>
      </c>
      <c r="B19" s="1" t="s">
        <v>217</v>
      </c>
      <c r="C19" s="34">
        <v>595</v>
      </c>
      <c r="D19" s="11" t="str">
        <f t="shared" si="0"/>
        <v>N/A</v>
      </c>
      <c r="E19" s="34">
        <v>610</v>
      </c>
      <c r="F19" s="11" t="str">
        <f t="shared" si="1"/>
        <v>N/A</v>
      </c>
      <c r="G19" s="34">
        <v>677</v>
      </c>
      <c r="H19" s="11" t="str">
        <f t="shared" si="2"/>
        <v>N/A</v>
      </c>
      <c r="I19" s="12">
        <v>2.5209999999999999</v>
      </c>
      <c r="J19" s="12">
        <v>10.98</v>
      </c>
      <c r="K19" s="34" t="s">
        <v>217</v>
      </c>
      <c r="L19" s="9" t="str">
        <f t="shared" si="3"/>
        <v>N/A</v>
      </c>
    </row>
    <row r="20" spans="1:12" ht="12.75" customHeight="1" x14ac:dyDescent="0.25">
      <c r="A20" s="16" t="s">
        <v>133</v>
      </c>
      <c r="B20" s="41" t="s">
        <v>280</v>
      </c>
      <c r="C20" s="8">
        <v>0.46344977999999998</v>
      </c>
      <c r="D20" s="11" t="str">
        <f>IF($B20="N/A","N/A",IF(C20&gt;=2,"No",IF(C20&lt;0,"No","Yes")))</f>
        <v>Yes</v>
      </c>
      <c r="E20" s="8">
        <v>0.45851905859999997</v>
      </c>
      <c r="F20" s="11" t="str">
        <f>IF($B20="N/A","N/A",IF(E20&gt;=2,"No",IF(E20&lt;0,"No","Yes")))</f>
        <v>Yes</v>
      </c>
      <c r="G20" s="8">
        <v>0.47280168169999998</v>
      </c>
      <c r="H20" s="11" t="str">
        <f>IF($B20="N/A","N/A",IF(G20&gt;=2,"No",IF(G20&lt;0,"No","Yes")))</f>
        <v>Yes</v>
      </c>
      <c r="I20" s="12">
        <v>-1.06</v>
      </c>
      <c r="J20" s="12">
        <v>3.1150000000000002</v>
      </c>
      <c r="K20" s="9" t="s">
        <v>217</v>
      </c>
      <c r="L20" s="9" t="str">
        <f t="shared" si="3"/>
        <v>N/A</v>
      </c>
    </row>
    <row r="21" spans="1:12" x14ac:dyDescent="0.25">
      <c r="A21" s="2" t="s">
        <v>134</v>
      </c>
      <c r="B21" s="41" t="s">
        <v>217</v>
      </c>
      <c r="C21" s="43">
        <v>5830499</v>
      </c>
      <c r="D21" s="11" t="str">
        <f t="shared" ref="D21:D26" si="4">IF($B21="N/A","N/A",IF(C21&gt;10,"No",IF(C21&lt;-10,"No","Yes")))</f>
        <v>N/A</v>
      </c>
      <c r="E21" s="43">
        <v>7847947</v>
      </c>
      <c r="F21" s="11" t="str">
        <f t="shared" ref="F21:F26" si="5">IF($B21="N/A","N/A",IF(E21&gt;10,"No",IF(E21&lt;-10,"No","Yes")))</f>
        <v>N/A</v>
      </c>
      <c r="G21" s="43">
        <v>9493257</v>
      </c>
      <c r="H21" s="11" t="str">
        <f t="shared" ref="H21:H26" si="6">IF($B21="N/A","N/A",IF(G21&gt;10,"No",IF(G21&lt;-10,"No","Yes")))</f>
        <v>N/A</v>
      </c>
      <c r="I21" s="12">
        <v>34.6</v>
      </c>
      <c r="J21" s="12">
        <v>20.96</v>
      </c>
      <c r="K21" s="9" t="s">
        <v>217</v>
      </c>
      <c r="L21" s="9" t="str">
        <f t="shared" si="3"/>
        <v>N/A</v>
      </c>
    </row>
    <row r="22" spans="1:12" ht="13.5" customHeight="1" x14ac:dyDescent="0.25">
      <c r="A22" s="2" t="s">
        <v>1724</v>
      </c>
      <c r="B22" s="41" t="s">
        <v>217</v>
      </c>
      <c r="C22" s="43">
        <v>9799.1579832000007</v>
      </c>
      <c r="D22" s="11" t="str">
        <f t="shared" si="4"/>
        <v>N/A</v>
      </c>
      <c r="E22" s="43">
        <v>12865.486885</v>
      </c>
      <c r="F22" s="11" t="str">
        <f t="shared" si="5"/>
        <v>N/A</v>
      </c>
      <c r="G22" s="43">
        <v>14022.536189</v>
      </c>
      <c r="H22" s="11" t="str">
        <f t="shared" si="6"/>
        <v>N/A</v>
      </c>
      <c r="I22" s="12">
        <v>31.29</v>
      </c>
      <c r="J22" s="12">
        <v>8.9930000000000003</v>
      </c>
      <c r="K22" s="9" t="s">
        <v>217</v>
      </c>
      <c r="L22" s="9" t="str">
        <f t="shared" si="3"/>
        <v>N/A</v>
      </c>
    </row>
    <row r="23" spans="1:12" ht="12.75" customHeight="1" x14ac:dyDescent="0.25">
      <c r="A23" s="16" t="s">
        <v>135</v>
      </c>
      <c r="B23" s="33" t="s">
        <v>217</v>
      </c>
      <c r="C23" s="1">
        <v>595</v>
      </c>
      <c r="D23" s="11" t="str">
        <f t="shared" si="4"/>
        <v>N/A</v>
      </c>
      <c r="E23" s="1">
        <v>610</v>
      </c>
      <c r="F23" s="11" t="str">
        <f t="shared" si="5"/>
        <v>N/A</v>
      </c>
      <c r="G23" s="1">
        <v>677</v>
      </c>
      <c r="H23" s="11" t="str">
        <f t="shared" si="6"/>
        <v>N/A</v>
      </c>
      <c r="I23" s="12">
        <v>2.5209999999999999</v>
      </c>
      <c r="J23" s="12">
        <v>10.98</v>
      </c>
      <c r="K23" s="34" t="s">
        <v>217</v>
      </c>
      <c r="L23" s="9" t="str">
        <f t="shared" si="3"/>
        <v>N/A</v>
      </c>
    </row>
    <row r="24" spans="1:12" ht="12.75" customHeight="1" x14ac:dyDescent="0.25">
      <c r="A24" s="16" t="s">
        <v>136</v>
      </c>
      <c r="B24" s="33" t="s">
        <v>217</v>
      </c>
      <c r="C24" s="13">
        <v>0.46344977999999998</v>
      </c>
      <c r="D24" s="11" t="str">
        <f t="shared" si="4"/>
        <v>N/A</v>
      </c>
      <c r="E24" s="13">
        <v>0.45851905859999997</v>
      </c>
      <c r="F24" s="11" t="str">
        <f t="shared" si="5"/>
        <v>N/A</v>
      </c>
      <c r="G24" s="13">
        <v>0.47280168169999998</v>
      </c>
      <c r="H24" s="11" t="str">
        <f t="shared" si="6"/>
        <v>N/A</v>
      </c>
      <c r="I24" s="12">
        <v>-1.06</v>
      </c>
      <c r="J24" s="12">
        <v>3.1150000000000002</v>
      </c>
      <c r="K24" s="9" t="s">
        <v>217</v>
      </c>
      <c r="L24" s="9" t="str">
        <f t="shared" si="3"/>
        <v>N/A</v>
      </c>
    </row>
    <row r="25" spans="1:12" ht="25" x14ac:dyDescent="0.25">
      <c r="A25" s="2" t="s">
        <v>137</v>
      </c>
      <c r="B25" s="33" t="s">
        <v>217</v>
      </c>
      <c r="C25" s="14">
        <v>5830499</v>
      </c>
      <c r="D25" s="11" t="str">
        <f t="shared" si="4"/>
        <v>N/A</v>
      </c>
      <c r="E25" s="14">
        <v>7847947</v>
      </c>
      <c r="F25" s="11" t="str">
        <f t="shared" si="5"/>
        <v>N/A</v>
      </c>
      <c r="G25" s="14">
        <v>9493257</v>
      </c>
      <c r="H25" s="11" t="str">
        <f t="shared" si="6"/>
        <v>N/A</v>
      </c>
      <c r="I25" s="12">
        <v>34.6</v>
      </c>
      <c r="J25" s="12">
        <v>20.96</v>
      </c>
      <c r="K25" s="9" t="s">
        <v>217</v>
      </c>
      <c r="L25" s="9" t="str">
        <f t="shared" si="3"/>
        <v>N/A</v>
      </c>
    </row>
    <row r="26" spans="1:12" ht="25" x14ac:dyDescent="0.25">
      <c r="A26" s="2" t="s">
        <v>947</v>
      </c>
      <c r="B26" s="33" t="s">
        <v>217</v>
      </c>
      <c r="C26" s="14">
        <v>9799.1579832000007</v>
      </c>
      <c r="D26" s="11" t="str">
        <f t="shared" si="4"/>
        <v>N/A</v>
      </c>
      <c r="E26" s="14">
        <v>12865.486885</v>
      </c>
      <c r="F26" s="11" t="str">
        <f t="shared" si="5"/>
        <v>N/A</v>
      </c>
      <c r="G26" s="14">
        <v>14022.536189</v>
      </c>
      <c r="H26" s="11" t="str">
        <f t="shared" si="6"/>
        <v>N/A</v>
      </c>
      <c r="I26" s="12">
        <v>31.29</v>
      </c>
      <c r="J26" s="12">
        <v>8.9930000000000003</v>
      </c>
      <c r="K26" s="9" t="s">
        <v>217</v>
      </c>
      <c r="L26" s="9" t="str">
        <f t="shared" si="3"/>
        <v>N/A</v>
      </c>
    </row>
    <row r="27" spans="1:12" x14ac:dyDescent="0.25">
      <c r="A27" s="16" t="s">
        <v>138</v>
      </c>
      <c r="B27" s="1" t="s">
        <v>217</v>
      </c>
      <c r="C27" s="34">
        <v>0</v>
      </c>
      <c r="D27" s="11" t="str">
        <f>IF($B27="N/A","N/A",IF(C27&gt;10,"No",IF(C27&lt;-10,"No","Yes")))</f>
        <v>N/A</v>
      </c>
      <c r="E27" s="34">
        <v>0</v>
      </c>
      <c r="F27" s="11" t="str">
        <f>IF($B27="N/A","N/A",IF(E27&gt;10,"No",IF(E27&lt;-10,"No","Yes")))</f>
        <v>N/A</v>
      </c>
      <c r="G27" s="34">
        <v>0</v>
      </c>
      <c r="H27" s="11" t="str">
        <f>IF($B27="N/A","N/A",IF(G27&gt;10,"No",IF(G27&lt;-10,"No","Yes")))</f>
        <v>N/A</v>
      </c>
      <c r="I27" s="12" t="s">
        <v>1742</v>
      </c>
      <c r="J27" s="12" t="s">
        <v>1742</v>
      </c>
      <c r="K27" s="34" t="s">
        <v>217</v>
      </c>
      <c r="L27" s="9" t="str">
        <f>IF(J27="Div by 0", "N/A", IF(K27="N/A","N/A", IF(J27&gt;VALUE(MID(K27,1,2)), "No", IF(J27&lt;-1*VALUE(MID(K27,1,2)), "No", "Yes"))))</f>
        <v>N/A</v>
      </c>
    </row>
    <row r="28" spans="1:12" x14ac:dyDescent="0.25">
      <c r="A28" s="2" t="s">
        <v>139</v>
      </c>
      <c r="B28" s="41" t="s">
        <v>217</v>
      </c>
      <c r="C28" s="8">
        <v>0</v>
      </c>
      <c r="D28" s="11" t="str">
        <f>IF($B28="N/A","N/A",IF(C28&gt;10,"No",IF(C28&lt;-10,"No","Yes")))</f>
        <v>N/A</v>
      </c>
      <c r="E28" s="8">
        <v>0</v>
      </c>
      <c r="F28" s="11" t="str">
        <f>IF($B28="N/A","N/A",IF(E28&gt;10,"No",IF(E28&lt;-10,"No","Yes")))</f>
        <v>N/A</v>
      </c>
      <c r="G28" s="8">
        <v>0</v>
      </c>
      <c r="H28" s="11" t="str">
        <f>IF($B28="N/A","N/A",IF(G28&gt;10,"No",IF(G28&lt;-10,"No","Yes")))</f>
        <v>N/A</v>
      </c>
      <c r="I28" s="12" t="s">
        <v>1742</v>
      </c>
      <c r="J28" s="12" t="s">
        <v>1742</v>
      </c>
      <c r="K28" s="9" t="s">
        <v>217</v>
      </c>
      <c r="L28" s="9" t="str">
        <f>IF(J28="Div by 0", "N/A", IF(K28="N/A","N/A", IF(J28&gt;VALUE(MID(K28,1,2)), "No", IF(J28&lt;-1*VALUE(MID(K28,1,2)), "No", "Yes"))))</f>
        <v>N/A</v>
      </c>
    </row>
    <row r="29" spans="1:12" x14ac:dyDescent="0.25">
      <c r="A29" s="16" t="s">
        <v>140</v>
      </c>
      <c r="B29" s="34" t="s">
        <v>217</v>
      </c>
      <c r="C29" s="34">
        <v>0</v>
      </c>
      <c r="D29" s="11" t="str">
        <f>IF($B29="N/A","N/A",IF(C29&gt;10,"No",IF(C29&lt;-10,"No","Yes")))</f>
        <v>N/A</v>
      </c>
      <c r="E29" s="34">
        <v>0</v>
      </c>
      <c r="F29" s="11" t="str">
        <f>IF($B29="N/A","N/A",IF(E29&gt;10,"No",IF(E29&lt;-10,"No","Yes")))</f>
        <v>N/A</v>
      </c>
      <c r="G29" s="34">
        <v>0</v>
      </c>
      <c r="H29" s="11" t="str">
        <f>IF($B29="N/A","N/A",IF(G29&gt;10,"No",IF(G29&lt;-10,"No","Yes")))</f>
        <v>N/A</v>
      </c>
      <c r="I29" s="12" t="s">
        <v>1742</v>
      </c>
      <c r="J29" s="12" t="s">
        <v>1742</v>
      </c>
      <c r="K29" s="34" t="s">
        <v>217</v>
      </c>
      <c r="L29" s="9" t="str">
        <f>IF(J29="Div by 0", "N/A", IF(K29="N/A","N/A", IF(J29&gt;VALUE(MID(K29,1,2)), "No", IF(J29&lt;-1*VALUE(MID(K29,1,2)), "No", "Yes"))))</f>
        <v>N/A</v>
      </c>
    </row>
    <row r="30" spans="1:12" x14ac:dyDescent="0.25">
      <c r="A30" s="2" t="s">
        <v>141</v>
      </c>
      <c r="B30" s="33" t="s">
        <v>217</v>
      </c>
      <c r="C30" s="8">
        <v>0</v>
      </c>
      <c r="D30" s="11" t="str">
        <f>IF($B30="N/A","N/A",IF(C30&gt;10,"No",IF(C30&lt;-10,"No","Yes")))</f>
        <v>N/A</v>
      </c>
      <c r="E30" s="8">
        <v>0</v>
      </c>
      <c r="F30" s="11" t="str">
        <f>IF($B30="N/A","N/A",IF(E30&gt;10,"No",IF(E30&lt;-10,"No","Yes")))</f>
        <v>N/A</v>
      </c>
      <c r="G30" s="8">
        <v>0</v>
      </c>
      <c r="H30" s="11" t="str">
        <f>IF($B30="N/A","N/A",IF(G30&gt;10,"No",IF(G30&lt;-10,"No","Yes")))</f>
        <v>N/A</v>
      </c>
      <c r="I30" s="12" t="s">
        <v>1742</v>
      </c>
      <c r="J30" s="12" t="s">
        <v>1742</v>
      </c>
      <c r="K30" s="9" t="s">
        <v>217</v>
      </c>
      <c r="L30" s="9" t="str">
        <f>IF(J30="Div by 0", "N/A", IF(K30="N/A","N/A", IF(J30&gt;VALUE(MID(K30,1,2)), "No", IF(J30&lt;-1*VALUE(MID(K30,1,2)), "No", "Yes"))))</f>
        <v>N/A</v>
      </c>
    </row>
    <row r="31" spans="1:12" ht="12.75" customHeight="1" x14ac:dyDescent="0.25">
      <c r="A31" s="16" t="s">
        <v>142</v>
      </c>
      <c r="B31" s="1" t="s">
        <v>217</v>
      </c>
      <c r="C31" s="1">
        <v>0</v>
      </c>
      <c r="D31" s="11" t="str">
        <f>IF($B31="N/A","N/A",IF(C31&gt;10,"No",IF(C31&lt;-10,"No","Yes")))</f>
        <v>N/A</v>
      </c>
      <c r="E31" s="1">
        <v>0</v>
      </c>
      <c r="F31" s="11" t="str">
        <f>IF($B31="N/A","N/A",IF(E31&gt;10,"No",IF(E31&lt;-10,"No","Yes")))</f>
        <v>N/A</v>
      </c>
      <c r="G31" s="1">
        <v>0</v>
      </c>
      <c r="H31" s="11" t="str">
        <f>IF($B31="N/A","N/A",IF(G31&gt;10,"No",IF(G31&lt;-10,"No","Yes")))</f>
        <v>N/A</v>
      </c>
      <c r="I31" s="12" t="s">
        <v>1742</v>
      </c>
      <c r="J31" s="12" t="s">
        <v>1742</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127790</v>
      </c>
      <c r="D6" s="11" t="str">
        <f>IF($B6="N/A","N/A",IF(C6&gt;10,"No",IF(C6&lt;-10,"No","Yes")))</f>
        <v>N/A</v>
      </c>
      <c r="E6" s="34">
        <v>132427</v>
      </c>
      <c r="F6" s="11" t="str">
        <f>IF($B6="N/A","N/A",IF(E6&gt;10,"No",IF(E6&lt;-10,"No","Yes")))</f>
        <v>N/A</v>
      </c>
      <c r="G6" s="34">
        <v>142512</v>
      </c>
      <c r="H6" s="11" t="str">
        <f>IF($B6="N/A","N/A",IF(G6&gt;10,"No",IF(G6&lt;-10,"No","Yes")))</f>
        <v>N/A</v>
      </c>
      <c r="I6" s="12">
        <v>3.629</v>
      </c>
      <c r="J6" s="12">
        <v>7.6159999999999997</v>
      </c>
      <c r="K6" s="1" t="s">
        <v>732</v>
      </c>
      <c r="L6" s="9" t="str">
        <f>IF(J6="Div by 0", "N/A", IF(K6="N/A","N/A", IF(J6&gt;VALUE(MID(K6,1,2)), "No", IF(J6&lt;-1*VALUE(MID(K6,1,2)), "No", "Yes"))))</f>
        <v>Yes</v>
      </c>
    </row>
    <row r="7" spans="1:12" x14ac:dyDescent="0.25">
      <c r="A7" s="16" t="s">
        <v>59</v>
      </c>
      <c r="B7" s="34" t="s">
        <v>217</v>
      </c>
      <c r="C7" s="34">
        <v>96315.85</v>
      </c>
      <c r="D7" s="11" t="str">
        <f>IF($B7="N/A","N/A",IF(C7&gt;10,"No",IF(C7&lt;-10,"No","Yes")))</f>
        <v>N/A</v>
      </c>
      <c r="E7" s="34">
        <v>102198.54</v>
      </c>
      <c r="F7" s="11" t="str">
        <f>IF($B7="N/A","N/A",IF(E7&gt;10,"No",IF(E7&lt;-10,"No","Yes")))</f>
        <v>N/A</v>
      </c>
      <c r="G7" s="34">
        <v>113259.08</v>
      </c>
      <c r="H7" s="11" t="str">
        <f>IF($B7="N/A","N/A",IF(G7&gt;10,"No",IF(G7&lt;-10,"No","Yes")))</f>
        <v>N/A</v>
      </c>
      <c r="I7" s="12">
        <v>6.1079999999999997</v>
      </c>
      <c r="J7" s="12">
        <v>10.82</v>
      </c>
      <c r="K7" s="1" t="s">
        <v>733</v>
      </c>
      <c r="L7" s="9" t="str">
        <f>IF(J7="Div by 0", "N/A", IF(K7="N/A","N/A", IF(J7&gt;VALUE(MID(K7,1,2)), "No", IF(J7&lt;-1*VALUE(MID(K7,1,2)), "No", "Yes"))))</f>
        <v>No</v>
      </c>
    </row>
    <row r="8" spans="1:12" x14ac:dyDescent="0.25">
      <c r="A8" s="55" t="s">
        <v>143</v>
      </c>
      <c r="B8" s="34" t="s">
        <v>217</v>
      </c>
      <c r="C8" s="34">
        <v>16253</v>
      </c>
      <c r="D8" s="11" t="str">
        <f>IF($B8="N/A","N/A",IF(C8&gt;10,"No",IF(C8&lt;-10,"No","Yes")))</f>
        <v>N/A</v>
      </c>
      <c r="E8" s="34">
        <v>15291</v>
      </c>
      <c r="F8" s="11" t="str">
        <f>IF($B8="N/A","N/A",IF(E8&gt;10,"No",IF(E8&lt;-10,"No","Yes")))</f>
        <v>N/A</v>
      </c>
      <c r="G8" s="34">
        <v>16296</v>
      </c>
      <c r="H8" s="11" t="str">
        <f>IF($B8="N/A","N/A",IF(G8&gt;10,"No",IF(G8&lt;-10,"No","Yes")))</f>
        <v>N/A</v>
      </c>
      <c r="I8" s="12">
        <v>-5.92</v>
      </c>
      <c r="J8" s="12">
        <v>6.5720000000000001</v>
      </c>
      <c r="K8" s="34" t="s">
        <v>217</v>
      </c>
      <c r="L8" s="9" t="str">
        <f>IF(J8="Div by 0", "N/A", IF(K8="N/A","N/A", IF(J8&gt;VALUE(MID(K8,1,2)), "No", IF(J8&lt;-1*VALUE(MID(K8,1,2)), "No", "Yes"))))</f>
        <v>N/A</v>
      </c>
    </row>
    <row r="9" spans="1:12" x14ac:dyDescent="0.25">
      <c r="A9" s="16" t="s">
        <v>681</v>
      </c>
      <c r="B9" s="34" t="s">
        <v>217</v>
      </c>
      <c r="C9" s="34">
        <v>15801</v>
      </c>
      <c r="D9" s="11" t="str">
        <f t="shared" ref="D9:D11" si="0">IF($B9="N/A","N/A",IF(C9&gt;10,"No",IF(C9&lt;-10,"No","Yes")))</f>
        <v>N/A</v>
      </c>
      <c r="E9" s="34">
        <v>14823</v>
      </c>
      <c r="F9" s="11" t="str">
        <f t="shared" ref="F9:F11" si="1">IF($B9="N/A","N/A",IF(E9&gt;10,"No",IF(E9&lt;-10,"No","Yes")))</f>
        <v>N/A</v>
      </c>
      <c r="G9" s="34">
        <v>15770</v>
      </c>
      <c r="H9" s="11" t="str">
        <f t="shared" ref="H9:H11" si="2">IF($B9="N/A","N/A",IF(G9&gt;10,"No",IF(G9&lt;-10,"No","Yes")))</f>
        <v>N/A</v>
      </c>
      <c r="I9" s="12">
        <v>-6.19</v>
      </c>
      <c r="J9" s="12">
        <v>6.3890000000000002</v>
      </c>
      <c r="K9" s="34" t="s">
        <v>217</v>
      </c>
      <c r="L9" s="9" t="str">
        <f t="shared" ref="L9:L11" si="3">IF(J9="Div by 0", "N/A", IF(K9="N/A","N/A", IF(J9&gt;VALUE(MID(K9,1,2)), "No", IF(J9&lt;-1*VALUE(MID(K9,1,2)), "No", "Yes"))))</f>
        <v>N/A</v>
      </c>
    </row>
    <row r="10" spans="1:12" x14ac:dyDescent="0.25">
      <c r="A10" s="16" t="s">
        <v>424</v>
      </c>
      <c r="B10" s="34" t="s">
        <v>217</v>
      </c>
      <c r="C10" s="34">
        <v>452</v>
      </c>
      <c r="D10" s="11" t="str">
        <f t="shared" si="0"/>
        <v>N/A</v>
      </c>
      <c r="E10" s="34">
        <v>468</v>
      </c>
      <c r="F10" s="11" t="str">
        <f t="shared" si="1"/>
        <v>N/A</v>
      </c>
      <c r="G10" s="34">
        <v>526</v>
      </c>
      <c r="H10" s="11" t="str">
        <f t="shared" si="2"/>
        <v>N/A</v>
      </c>
      <c r="I10" s="12">
        <v>3.54</v>
      </c>
      <c r="J10" s="12">
        <v>12.39</v>
      </c>
      <c r="K10" s="34" t="s">
        <v>217</v>
      </c>
      <c r="L10" s="9" t="str">
        <f t="shared" si="3"/>
        <v>N/A</v>
      </c>
    </row>
    <row r="11" spans="1:12" x14ac:dyDescent="0.25">
      <c r="A11" s="16" t="s">
        <v>173</v>
      </c>
      <c r="B11" s="34" t="s">
        <v>217</v>
      </c>
      <c r="C11" s="8">
        <v>12.718522576</v>
      </c>
      <c r="D11" s="11" t="str">
        <f t="shared" si="0"/>
        <v>N/A</v>
      </c>
      <c r="E11" s="8">
        <v>11.546738958000001</v>
      </c>
      <c r="F11" s="11" t="str">
        <f t="shared" si="1"/>
        <v>N/A</v>
      </c>
      <c r="G11" s="8">
        <v>11.434826541</v>
      </c>
      <c r="H11" s="11" t="str">
        <f t="shared" si="2"/>
        <v>N/A</v>
      </c>
      <c r="I11" s="12">
        <v>-9.2100000000000009</v>
      </c>
      <c r="J11" s="12">
        <v>-0.96899999999999997</v>
      </c>
      <c r="K11" s="34" t="s">
        <v>217</v>
      </c>
      <c r="L11" s="9" t="str">
        <f t="shared" si="3"/>
        <v>N/A</v>
      </c>
    </row>
    <row r="12" spans="1:12" x14ac:dyDescent="0.25">
      <c r="A12" s="16" t="s">
        <v>144</v>
      </c>
      <c r="B12" s="34" t="s">
        <v>217</v>
      </c>
      <c r="C12" s="34">
        <v>8685</v>
      </c>
      <c r="D12" s="11" t="str">
        <f>IF($B12="N/A","N/A",IF(C12&gt;10,"No",IF(C12&lt;-10,"No","Yes")))</f>
        <v>N/A</v>
      </c>
      <c r="E12" s="34">
        <v>9003</v>
      </c>
      <c r="F12" s="11" t="str">
        <f>IF($B12="N/A","N/A",IF(E12&gt;10,"No",IF(E12&lt;-10,"No","Yes")))</f>
        <v>N/A</v>
      </c>
      <c r="G12" s="34">
        <v>10161.083333</v>
      </c>
      <c r="H12" s="11" t="str">
        <f>IF($B12="N/A","N/A",IF(G12&gt;10,"No",IF(G12&lt;-10,"No","Yes")))</f>
        <v>N/A</v>
      </c>
      <c r="I12" s="12">
        <v>3.661</v>
      </c>
      <c r="J12" s="12">
        <v>12.86</v>
      </c>
      <c r="K12" s="34" t="s">
        <v>217</v>
      </c>
      <c r="L12" s="9" t="str">
        <f>IF(J12="Div by 0", "N/A", IF(K12="N/A","N/A", IF(J12&gt;VALUE(MID(K12,1,2)), "No", IF(J12&lt;-1*VALUE(MID(K12,1,2)), "No", "Yes"))))</f>
        <v>N/A</v>
      </c>
    </row>
    <row r="13" spans="1:12" s="15" customFormat="1" ht="12.75" customHeight="1" x14ac:dyDescent="0.25">
      <c r="A13" s="2" t="s">
        <v>1655</v>
      </c>
      <c r="B13" s="41" t="s">
        <v>281</v>
      </c>
      <c r="C13" s="13">
        <v>97.327646920999996</v>
      </c>
      <c r="D13" s="11" t="str">
        <f>IF($B13="N/A","N/A",IF(C13&gt;=95,"Yes","No"))</f>
        <v>Yes</v>
      </c>
      <c r="E13" s="13">
        <v>98.069880009000002</v>
      </c>
      <c r="F13" s="11" t="str">
        <f>IF($B13="N/A","N/A",IF(E13&gt;=95,"Yes","No"))</f>
        <v>Yes</v>
      </c>
      <c r="G13" s="13">
        <v>98.261900752000003</v>
      </c>
      <c r="H13" s="11" t="str">
        <f>IF($B13="N/A","N/A",IF(G13&gt;=95,"Yes","No"))</f>
        <v>Yes</v>
      </c>
      <c r="I13" s="12">
        <v>0.76259999999999994</v>
      </c>
      <c r="J13" s="12">
        <v>0.1958</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97.084278894999997</v>
      </c>
      <c r="D14" s="11" t="str">
        <f>IF($B14="N/A","N/A",IF(C14&gt;95,"Yes","No"))</f>
        <v>Yes</v>
      </c>
      <c r="E14" s="57">
        <v>97.980774312999998</v>
      </c>
      <c r="F14" s="11" t="str">
        <f>IF($B14="N/A","N/A",IF(E14&gt;95,"Yes","No"))</f>
        <v>Yes</v>
      </c>
      <c r="G14" s="57">
        <v>98.190327831999994</v>
      </c>
      <c r="H14" s="11" t="str">
        <f>IF($B14="N/A","N/A",IF(G14&gt;95,"Yes","No"))</f>
        <v>Yes</v>
      </c>
      <c r="I14" s="111">
        <v>0.9234</v>
      </c>
      <c r="J14" s="111">
        <v>0.21390000000000001</v>
      </c>
      <c r="K14" s="58" t="s">
        <v>733</v>
      </c>
      <c r="L14" s="11" t="str">
        <f t="shared" si="4"/>
        <v>Yes</v>
      </c>
    </row>
    <row r="15" spans="1:12" s="15" customFormat="1" ht="12.75" customHeight="1" x14ac:dyDescent="0.25">
      <c r="A15" s="2" t="s">
        <v>1658</v>
      </c>
      <c r="B15" s="58" t="s">
        <v>217</v>
      </c>
      <c r="C15" s="57">
        <v>1.4868143E-2</v>
      </c>
      <c r="D15" s="59" t="str">
        <f t="shared" ref="D15:D19" si="5">IF($B15="N/A","N/A",IF(C15&gt;10,"No",IF(C15&lt;-10,"No","Yes")))</f>
        <v>N/A</v>
      </c>
      <c r="E15" s="57">
        <v>1.13269953E-2</v>
      </c>
      <c r="F15" s="59" t="str">
        <f t="shared" ref="F15:F19" si="6">IF($B15="N/A","N/A",IF(E15&gt;10,"No",IF(E15&lt;-10,"No","Yes")))</f>
        <v>N/A</v>
      </c>
      <c r="G15" s="57">
        <v>9.8237341000000002E-3</v>
      </c>
      <c r="H15" s="59" t="str">
        <f t="shared" ref="H15:H19" si="7">IF($B15="N/A","N/A",IF(G15&gt;10,"No",IF(G15&lt;-10,"No","Yes")))</f>
        <v>N/A</v>
      </c>
      <c r="I15" s="111">
        <v>-23.8</v>
      </c>
      <c r="J15" s="111">
        <v>-13.3</v>
      </c>
      <c r="K15" s="58" t="s">
        <v>217</v>
      </c>
      <c r="L15" s="11" t="str">
        <f t="shared" si="4"/>
        <v>N/A</v>
      </c>
    </row>
    <row r="16" spans="1:12" s="15" customFormat="1" ht="12.75" customHeight="1" x14ac:dyDescent="0.25">
      <c r="A16" s="2" t="s">
        <v>1659</v>
      </c>
      <c r="B16" s="58" t="s">
        <v>217</v>
      </c>
      <c r="C16" s="57">
        <v>7.8253380000000003E-4</v>
      </c>
      <c r="D16" s="59" t="str">
        <f t="shared" si="5"/>
        <v>N/A</v>
      </c>
      <c r="E16" s="57">
        <v>1.5102659999999999E-3</v>
      </c>
      <c r="F16" s="59" t="str">
        <f t="shared" si="6"/>
        <v>N/A</v>
      </c>
      <c r="G16" s="57">
        <v>0</v>
      </c>
      <c r="H16" s="59" t="str">
        <f t="shared" si="7"/>
        <v>N/A</v>
      </c>
      <c r="I16" s="111">
        <v>93</v>
      </c>
      <c r="J16" s="111">
        <v>-100</v>
      </c>
      <c r="K16" s="58" t="s">
        <v>217</v>
      </c>
      <c r="L16" s="11" t="str">
        <f t="shared" si="4"/>
        <v>N/A</v>
      </c>
    </row>
    <row r="17" spans="1:12" s="15" customFormat="1" ht="12.75" customHeight="1" x14ac:dyDescent="0.25">
      <c r="A17" s="2" t="s">
        <v>1660</v>
      </c>
      <c r="B17" s="58" t="s">
        <v>217</v>
      </c>
      <c r="C17" s="57">
        <v>0</v>
      </c>
      <c r="D17" s="59" t="str">
        <f t="shared" si="5"/>
        <v>N/A</v>
      </c>
      <c r="E17" s="57">
        <v>7.5513299999999995E-4</v>
      </c>
      <c r="F17" s="59" t="str">
        <f t="shared" si="6"/>
        <v>N/A</v>
      </c>
      <c r="G17" s="57">
        <v>0</v>
      </c>
      <c r="H17" s="59" t="str">
        <f t="shared" si="7"/>
        <v>N/A</v>
      </c>
      <c r="I17" s="111" t="s">
        <v>1742</v>
      </c>
      <c r="J17" s="111">
        <v>-100</v>
      </c>
      <c r="K17" s="58" t="s">
        <v>217</v>
      </c>
      <c r="L17" s="11" t="str">
        <f t="shared" si="4"/>
        <v>N/A</v>
      </c>
    </row>
    <row r="18" spans="1:12" s="15" customFormat="1" ht="25" x14ac:dyDescent="0.25">
      <c r="A18" s="2" t="s">
        <v>1661</v>
      </c>
      <c r="B18" s="41" t="s">
        <v>217</v>
      </c>
      <c r="C18" s="13">
        <v>0.2277173488</v>
      </c>
      <c r="D18" s="11" t="str">
        <f t="shared" si="5"/>
        <v>N/A</v>
      </c>
      <c r="E18" s="13">
        <v>7.5513301699999993E-2</v>
      </c>
      <c r="F18" s="11" t="str">
        <f t="shared" si="6"/>
        <v>N/A</v>
      </c>
      <c r="G18" s="13">
        <v>6.1749185999999998E-2</v>
      </c>
      <c r="H18" s="11" t="str">
        <f t="shared" si="7"/>
        <v>N/A</v>
      </c>
      <c r="I18" s="12">
        <v>-66.8</v>
      </c>
      <c r="J18" s="12">
        <v>-18.2</v>
      </c>
      <c r="K18" s="41" t="s">
        <v>217</v>
      </c>
      <c r="L18" s="11" t="str">
        <f t="shared" si="4"/>
        <v>N/A</v>
      </c>
    </row>
    <row r="19" spans="1:12" s="15" customFormat="1" ht="27.75" customHeight="1" x14ac:dyDescent="0.25">
      <c r="A19" s="2" t="s">
        <v>1662</v>
      </c>
      <c r="B19" s="41" t="s">
        <v>217</v>
      </c>
      <c r="C19" s="13">
        <v>0</v>
      </c>
      <c r="D19" s="11" t="str">
        <f t="shared" si="5"/>
        <v>N/A</v>
      </c>
      <c r="E19" s="13">
        <v>0</v>
      </c>
      <c r="F19" s="11" t="str">
        <f t="shared" si="6"/>
        <v>N/A</v>
      </c>
      <c r="G19" s="13">
        <v>0</v>
      </c>
      <c r="H19" s="11" t="str">
        <f t="shared" si="7"/>
        <v>N/A</v>
      </c>
      <c r="I19" s="12" t="s">
        <v>1742</v>
      </c>
      <c r="J19" s="12" t="s">
        <v>1742</v>
      </c>
      <c r="K19" s="41" t="s">
        <v>217</v>
      </c>
      <c r="L19" s="11" t="str">
        <f t="shared" si="4"/>
        <v>N/A</v>
      </c>
    </row>
    <row r="20" spans="1:12" s="15" customFormat="1" x14ac:dyDescent="0.25">
      <c r="A20" s="2" t="s">
        <v>1663</v>
      </c>
      <c r="B20" s="41" t="s">
        <v>217</v>
      </c>
      <c r="C20" s="1">
        <v>3726</v>
      </c>
      <c r="D20" s="11" t="str">
        <f>IF($B20="N/A","N/A",IF(C20&gt;0,"No",IF(C20&lt;0,"No","Yes")))</f>
        <v>N/A</v>
      </c>
      <c r="E20" s="1">
        <v>2674</v>
      </c>
      <c r="F20" s="11" t="str">
        <f>IF($B20="N/A","N/A",IF(E20&gt;0,"No",IF(E20&lt;0,"No","Yes")))</f>
        <v>N/A</v>
      </c>
      <c r="G20" s="1">
        <v>2579</v>
      </c>
      <c r="H20" s="11" t="str">
        <f>IF($B20="N/A","N/A",IF(G20&gt;0,"No",IF(G20&lt;0,"No","Yes")))</f>
        <v>N/A</v>
      </c>
      <c r="I20" s="12">
        <v>-28.2</v>
      </c>
      <c r="J20" s="12">
        <v>-3.55</v>
      </c>
      <c r="K20" s="41" t="s">
        <v>217</v>
      </c>
      <c r="L20" s="11" t="str">
        <f t="shared" si="4"/>
        <v>N/A</v>
      </c>
    </row>
    <row r="21" spans="1:12" s="15" customFormat="1" x14ac:dyDescent="0.25">
      <c r="A21" s="2" t="s">
        <v>1664</v>
      </c>
      <c r="B21" s="41" t="s">
        <v>282</v>
      </c>
      <c r="C21" s="13">
        <v>2.9157211048999998</v>
      </c>
      <c r="D21" s="11" t="str">
        <f>IF($B21="N/A","N/A",IF(C21&gt;=5,"No",IF(C21&lt;0,"No","Yes")))</f>
        <v>Yes</v>
      </c>
      <c r="E21" s="13">
        <v>2.0192256866</v>
      </c>
      <c r="F21" s="11" t="str">
        <f>IF($B21="N/A","N/A",IF(E21&gt;=5,"No",IF(E21&lt;0,"No","Yes")))</f>
        <v>Yes</v>
      </c>
      <c r="G21" s="13">
        <v>1.8096721680000001</v>
      </c>
      <c r="H21" s="11" t="str">
        <f>IF($B21="N/A","N/A",IF(G21&gt;=5,"No",IF(G21&lt;0,"No","Yes")))</f>
        <v>Yes</v>
      </c>
      <c r="I21" s="12">
        <v>-30.7</v>
      </c>
      <c r="J21" s="12">
        <v>-10.4</v>
      </c>
      <c r="K21" s="11" t="s">
        <v>217</v>
      </c>
      <c r="L21" s="11" t="str">
        <f t="shared" si="4"/>
        <v>N/A</v>
      </c>
    </row>
    <row r="22" spans="1:12" s="15" customFormat="1" ht="12.75" customHeight="1" x14ac:dyDescent="0.25">
      <c r="A22" s="4" t="s">
        <v>1665</v>
      </c>
      <c r="B22" s="58" t="s">
        <v>217</v>
      </c>
      <c r="C22" s="57">
        <v>99.060654858000007</v>
      </c>
      <c r="D22" s="59" t="str">
        <f t="shared" ref="D22:D25" si="8">IF($B22="N/A","N/A",IF(C22&gt;10,"No",IF(C22&lt;-10,"No","Yes")))</f>
        <v>N/A</v>
      </c>
      <c r="E22" s="57">
        <v>98.616305161</v>
      </c>
      <c r="F22" s="59" t="str">
        <f t="shared" ref="F22:F25" si="9">IF($B22="N/A","N/A",IF(E22&gt;10,"No",IF(E22&lt;-10,"No","Yes")))</f>
        <v>N/A</v>
      </c>
      <c r="G22" s="57">
        <v>98.526560681999996</v>
      </c>
      <c r="H22" s="59" t="str">
        <f t="shared" ref="H22:H25" si="10">IF($B22="N/A","N/A",IF(G22&gt;10,"No",IF(G22&lt;-10,"No","Yes")))</f>
        <v>N/A</v>
      </c>
      <c r="I22" s="12">
        <v>-0.44900000000000001</v>
      </c>
      <c r="J22" s="12">
        <v>-9.0999999999999998E-2</v>
      </c>
      <c r="K22" s="58" t="s">
        <v>217</v>
      </c>
      <c r="L22" s="11" t="str">
        <f t="shared" si="4"/>
        <v>N/A</v>
      </c>
    </row>
    <row r="23" spans="1:12" s="15" customFormat="1" ht="12.75" customHeight="1" x14ac:dyDescent="0.25">
      <c r="A23" s="4" t="s">
        <v>1666</v>
      </c>
      <c r="B23" s="58" t="s">
        <v>217</v>
      </c>
      <c r="C23" s="57">
        <v>63.902308105000003</v>
      </c>
      <c r="D23" s="59" t="str">
        <f t="shared" si="8"/>
        <v>N/A</v>
      </c>
      <c r="E23" s="57">
        <v>59.723261032000003</v>
      </c>
      <c r="F23" s="59" t="str">
        <f t="shared" si="9"/>
        <v>N/A</v>
      </c>
      <c r="G23" s="57">
        <v>61.496704149000003</v>
      </c>
      <c r="H23" s="59" t="str">
        <f t="shared" si="10"/>
        <v>N/A</v>
      </c>
      <c r="I23" s="12">
        <v>-6.54</v>
      </c>
      <c r="J23" s="12">
        <v>2.9689999999999999</v>
      </c>
      <c r="K23" s="58" t="s">
        <v>217</v>
      </c>
      <c r="L23" s="11" t="str">
        <f t="shared" si="4"/>
        <v>N/A</v>
      </c>
    </row>
    <row r="24" spans="1:12" s="15" customFormat="1" ht="12.75" customHeight="1" x14ac:dyDescent="0.25">
      <c r="A24" s="4" t="s">
        <v>1667</v>
      </c>
      <c r="B24" s="58" t="s">
        <v>217</v>
      </c>
      <c r="C24" s="57">
        <v>8.0515297900000005E-2</v>
      </c>
      <c r="D24" s="59" t="str">
        <f t="shared" si="8"/>
        <v>N/A</v>
      </c>
      <c r="E24" s="57">
        <v>0.1495886313</v>
      </c>
      <c r="F24" s="59" t="str">
        <f t="shared" si="9"/>
        <v>N/A</v>
      </c>
      <c r="G24" s="57">
        <v>3.8774718899999998E-2</v>
      </c>
      <c r="H24" s="59" t="str">
        <f t="shared" si="10"/>
        <v>N/A</v>
      </c>
      <c r="I24" s="12">
        <v>85.79</v>
      </c>
      <c r="J24" s="12">
        <v>-74.099999999999994</v>
      </c>
      <c r="K24" s="58" t="s">
        <v>217</v>
      </c>
      <c r="L24" s="11" t="str">
        <f t="shared" si="4"/>
        <v>N/A</v>
      </c>
    </row>
    <row r="25" spans="1:12" s="15" customFormat="1" ht="12.75" customHeight="1" x14ac:dyDescent="0.25">
      <c r="A25" s="4" t="s">
        <v>1668</v>
      </c>
      <c r="B25" s="58" t="s">
        <v>217</v>
      </c>
      <c r="C25" s="57">
        <v>0</v>
      </c>
      <c r="D25" s="59" t="str">
        <f t="shared" si="8"/>
        <v>N/A</v>
      </c>
      <c r="E25" s="57">
        <v>0</v>
      </c>
      <c r="F25" s="59" t="str">
        <f t="shared" si="9"/>
        <v>N/A</v>
      </c>
      <c r="G25" s="57">
        <v>0</v>
      </c>
      <c r="H25" s="59" t="str">
        <f t="shared" si="10"/>
        <v>N/A</v>
      </c>
      <c r="I25" s="12" t="s">
        <v>1742</v>
      </c>
      <c r="J25" s="12" t="s">
        <v>1742</v>
      </c>
      <c r="K25" s="58" t="s">
        <v>217</v>
      </c>
      <c r="L25" s="11" t="str">
        <f t="shared" si="4"/>
        <v>N/A</v>
      </c>
    </row>
    <row r="26" spans="1:12" x14ac:dyDescent="0.25">
      <c r="A26" s="2" t="s">
        <v>1669</v>
      </c>
      <c r="B26" s="41" t="s">
        <v>221</v>
      </c>
      <c r="C26" s="1">
        <v>59</v>
      </c>
      <c r="D26" s="11" t="str">
        <f>IF($B26="N/A","N/A",IF(C26&gt;0,"No",IF(C26&lt;0,"No","Yes")))</f>
        <v>No</v>
      </c>
      <c r="E26" s="1">
        <v>56</v>
      </c>
      <c r="F26" s="11" t="str">
        <f>IF($B26="N/A","N/A",IF(E26&gt;0,"No",IF(E26&lt;0,"No","Yes")))</f>
        <v>No</v>
      </c>
      <c r="G26" s="1">
        <v>60</v>
      </c>
      <c r="H26" s="11" t="str">
        <f>IF($B26="N/A","N/A",IF(G26&gt;0,"No",IF(G26&lt;0,"No","Yes")))</f>
        <v>No</v>
      </c>
      <c r="I26" s="12">
        <v>-5.08</v>
      </c>
      <c r="J26" s="12">
        <v>7.1429999999999998</v>
      </c>
      <c r="K26" s="41" t="s">
        <v>217</v>
      </c>
      <c r="L26" s="9" t="str">
        <f t="shared" ref="L26:L74" si="11">IF(J26="Div by 0", "N/A", IF(K26="N/A","N/A", IF(J26&gt;VALUE(MID(K26,1,2)), "No", IF(J26&lt;-1*VALUE(MID(K26,1,2)), "No", "Yes"))))</f>
        <v>N/A</v>
      </c>
    </row>
    <row r="27" spans="1:12" x14ac:dyDescent="0.25">
      <c r="A27" s="6" t="s">
        <v>149</v>
      </c>
      <c r="B27" s="41" t="s">
        <v>283</v>
      </c>
      <c r="C27" s="8">
        <v>9.2338993699999997E-2</v>
      </c>
      <c r="D27" s="11" t="str">
        <f>IF($B27="N/A","N/A",IF(C27&gt;=10,"No",IF(C27&lt;0,"No","Yes")))</f>
        <v>Yes</v>
      </c>
      <c r="E27" s="8">
        <v>8.4574897900000001E-2</v>
      </c>
      <c r="F27" s="11" t="str">
        <f>IF($B27="N/A","N/A",IF(E27&gt;=10,"No",IF(E27&lt;0,"No","Yes")))</f>
        <v>Yes</v>
      </c>
      <c r="G27" s="8">
        <v>8.4203435500000007E-2</v>
      </c>
      <c r="H27" s="11" t="str">
        <f>IF($B27="N/A","N/A",IF(G27&gt;=10,"No",IF(G27&lt;0,"No","Yes")))</f>
        <v>Yes</v>
      </c>
      <c r="I27" s="12">
        <v>-8.41</v>
      </c>
      <c r="J27" s="12">
        <v>-0.439</v>
      </c>
      <c r="K27" s="41" t="s">
        <v>217</v>
      </c>
      <c r="L27" s="9" t="str">
        <f t="shared" si="11"/>
        <v>N/A</v>
      </c>
    </row>
    <row r="28" spans="1:12" x14ac:dyDescent="0.25">
      <c r="A28" s="2" t="s">
        <v>425</v>
      </c>
      <c r="B28" s="33" t="s">
        <v>217</v>
      </c>
      <c r="C28" s="13">
        <v>98.305084746000006</v>
      </c>
      <c r="D28" s="59" t="str">
        <f t="shared" ref="D28:D31" si="12">IF($B28="N/A","N/A",IF(C28&gt;10,"No",IF(C28&lt;-10,"No","Yes")))</f>
        <v>N/A</v>
      </c>
      <c r="E28" s="13">
        <v>100</v>
      </c>
      <c r="F28" s="11" t="str">
        <f t="shared" ref="F28:F31" si="13">IF($B28="N/A","N/A",IF(E28&gt;10,"No",IF(E28&lt;-10,"No","Yes")))</f>
        <v>N/A</v>
      </c>
      <c r="G28" s="13">
        <v>93.333333332999999</v>
      </c>
      <c r="H28" s="11" t="str">
        <f t="shared" ref="H28:H31" si="14">IF($B28="N/A","N/A",IF(G28&gt;10,"No",IF(G28&lt;-10,"No","Yes")))</f>
        <v>N/A</v>
      </c>
      <c r="I28" s="12">
        <v>1.724</v>
      </c>
      <c r="J28" s="12">
        <v>-6.67</v>
      </c>
      <c r="K28" s="41" t="s">
        <v>217</v>
      </c>
      <c r="L28" s="9" t="str">
        <f t="shared" si="11"/>
        <v>N/A</v>
      </c>
    </row>
    <row r="29" spans="1:12" x14ac:dyDescent="0.25">
      <c r="A29" s="2" t="s">
        <v>426</v>
      </c>
      <c r="B29" s="33" t="s">
        <v>217</v>
      </c>
      <c r="C29" s="13">
        <v>8.4745762712000001</v>
      </c>
      <c r="D29" s="59" t="str">
        <f t="shared" si="12"/>
        <v>N/A</v>
      </c>
      <c r="E29" s="13">
        <v>16.964285713999999</v>
      </c>
      <c r="F29" s="11" t="str">
        <f t="shared" si="13"/>
        <v>N/A</v>
      </c>
      <c r="G29" s="13">
        <v>20</v>
      </c>
      <c r="H29" s="11" t="str">
        <f t="shared" si="14"/>
        <v>N/A</v>
      </c>
      <c r="I29" s="12">
        <v>100.2</v>
      </c>
      <c r="J29" s="12">
        <v>17.89</v>
      </c>
      <c r="K29" s="41" t="s">
        <v>217</v>
      </c>
      <c r="L29" s="9" t="str">
        <f t="shared" si="11"/>
        <v>N/A</v>
      </c>
    </row>
    <row r="30" spans="1:12" x14ac:dyDescent="0.25">
      <c r="A30" s="2" t="s">
        <v>422</v>
      </c>
      <c r="B30" s="33" t="s">
        <v>217</v>
      </c>
      <c r="C30" s="13">
        <v>0</v>
      </c>
      <c r="D30" s="59" t="str">
        <f t="shared" si="12"/>
        <v>N/A</v>
      </c>
      <c r="E30" s="13">
        <v>0</v>
      </c>
      <c r="F30" s="11" t="str">
        <f t="shared" si="13"/>
        <v>N/A</v>
      </c>
      <c r="G30" s="13">
        <v>0</v>
      </c>
      <c r="H30" s="11" t="str">
        <f t="shared" si="14"/>
        <v>N/A</v>
      </c>
      <c r="I30" s="12" t="s">
        <v>1742</v>
      </c>
      <c r="J30" s="12" t="s">
        <v>1742</v>
      </c>
      <c r="K30" s="41" t="s">
        <v>217</v>
      </c>
      <c r="L30" s="9" t="str">
        <f t="shared" si="11"/>
        <v>N/A</v>
      </c>
    </row>
    <row r="31" spans="1:12" x14ac:dyDescent="0.25">
      <c r="A31" s="2" t="s">
        <v>423</v>
      </c>
      <c r="B31" s="33" t="s">
        <v>217</v>
      </c>
      <c r="C31" s="13">
        <v>0</v>
      </c>
      <c r="D31" s="59" t="str">
        <f t="shared" si="12"/>
        <v>N/A</v>
      </c>
      <c r="E31" s="13">
        <v>0</v>
      </c>
      <c r="F31" s="11" t="str">
        <f t="shared" si="13"/>
        <v>N/A</v>
      </c>
      <c r="G31" s="13">
        <v>0</v>
      </c>
      <c r="H31" s="11" t="str">
        <f t="shared" si="14"/>
        <v>N/A</v>
      </c>
      <c r="I31" s="12" t="s">
        <v>1742</v>
      </c>
      <c r="J31" s="12" t="s">
        <v>1742</v>
      </c>
      <c r="K31" s="41" t="s">
        <v>217</v>
      </c>
      <c r="L31" s="9" t="str">
        <f t="shared" si="11"/>
        <v>N/A</v>
      </c>
    </row>
    <row r="32" spans="1:12" x14ac:dyDescent="0.25">
      <c r="A32" s="2" t="s">
        <v>948</v>
      </c>
      <c r="B32" s="33" t="s">
        <v>217</v>
      </c>
      <c r="C32" s="57">
        <v>11.971202755</v>
      </c>
      <c r="D32" s="59" t="str">
        <f>IF($B32="N/A","N/A",IF(C32&gt;10,"No",IF(C32&lt;-10,"No","Yes")))</f>
        <v>N/A</v>
      </c>
      <c r="E32" s="57">
        <v>11.907692539999999</v>
      </c>
      <c r="F32" s="59" t="str">
        <f>IF($B32="N/A","N/A",IF(E32&gt;10,"No",IF(E32&lt;-10,"No","Yes")))</f>
        <v>N/A</v>
      </c>
      <c r="G32" s="57">
        <v>11.735853822999999</v>
      </c>
      <c r="H32" s="59" t="str">
        <f>IF($B32="N/A","N/A",IF(G32&gt;10,"No",IF(G32&lt;-10,"No","Yes")))</f>
        <v>N/A</v>
      </c>
      <c r="I32" s="12">
        <v>-0.53100000000000003</v>
      </c>
      <c r="J32" s="12">
        <v>-1.44</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99.650207370999993</v>
      </c>
      <c r="D34" s="11" t="str">
        <f>IF($B34="N/A","N/A",IF(C34&gt;=98,"Yes","No"))</f>
        <v>Yes</v>
      </c>
      <c r="E34" s="13">
        <v>99.605820565000002</v>
      </c>
      <c r="F34" s="11" t="str">
        <f>IF($B34="N/A","N/A",IF(E34&gt;=98,"Yes","No"))</f>
        <v>Yes</v>
      </c>
      <c r="G34" s="13">
        <v>99.567755697999999</v>
      </c>
      <c r="H34" s="11" t="str">
        <f>IF($B34="N/A","N/A",IF(G34&gt;=98,"Yes","No"))</f>
        <v>Yes</v>
      </c>
      <c r="I34" s="12">
        <v>-4.4999999999999998E-2</v>
      </c>
      <c r="J34" s="12">
        <v>-3.7999999999999999E-2</v>
      </c>
      <c r="K34" s="41" t="s">
        <v>733</v>
      </c>
      <c r="L34" s="9" t="str">
        <f t="shared" si="11"/>
        <v>Yes</v>
      </c>
    </row>
    <row r="35" spans="1:12" x14ac:dyDescent="0.25">
      <c r="A35" s="2" t="s">
        <v>18</v>
      </c>
      <c r="B35" s="41" t="s">
        <v>281</v>
      </c>
      <c r="C35" s="13">
        <v>99.996869864999994</v>
      </c>
      <c r="D35" s="11" t="str">
        <f>IF($B35="N/A","N/A",IF(C35&gt;=95,"Yes","No"))</f>
        <v>Yes</v>
      </c>
      <c r="E35" s="13">
        <v>99.997734601000005</v>
      </c>
      <c r="F35" s="11" t="str">
        <f>IF($B35="N/A","N/A",IF(E35&gt;=95,"Yes","No"))</f>
        <v>Yes</v>
      </c>
      <c r="G35" s="13">
        <v>99.996491524000007</v>
      </c>
      <c r="H35" s="11" t="str">
        <f>IF($B35="N/A","N/A",IF(G35&gt;=95,"Yes","No"))</f>
        <v>Yes</v>
      </c>
      <c r="I35" s="12">
        <v>8.9999999999999998E-4</v>
      </c>
      <c r="J35" s="12">
        <v>-1E-3</v>
      </c>
      <c r="K35" s="41" t="s">
        <v>733</v>
      </c>
      <c r="L35" s="9" t="str">
        <f t="shared" si="11"/>
        <v>Yes</v>
      </c>
    </row>
    <row r="36" spans="1:12" x14ac:dyDescent="0.25">
      <c r="A36" s="2" t="s">
        <v>23</v>
      </c>
      <c r="B36" s="33" t="s">
        <v>217</v>
      </c>
      <c r="C36" s="13">
        <v>39.510916346999998</v>
      </c>
      <c r="D36" s="11" t="str">
        <f t="shared" ref="D36:D41" si="15">IF($B36="N/A","N/A",IF(C36&gt;10,"No",IF(C36&lt;-10,"No","Yes")))</f>
        <v>N/A</v>
      </c>
      <c r="E36" s="13">
        <v>39.452679590000002</v>
      </c>
      <c r="F36" s="11" t="str">
        <f t="shared" ref="F36:F41" si="16">IF($B36="N/A","N/A",IF(E36&gt;10,"No",IF(E36&lt;-10,"No","Yes")))</f>
        <v>N/A</v>
      </c>
      <c r="G36" s="13">
        <v>39.109689009</v>
      </c>
      <c r="H36" s="11" t="str">
        <f t="shared" ref="H36:H41" si="17">IF($B36="N/A","N/A",IF(G36&gt;10,"No",IF(G36&lt;-10,"No","Yes")))</f>
        <v>N/A</v>
      </c>
      <c r="I36" s="12">
        <v>-0.14699999999999999</v>
      </c>
      <c r="J36" s="12">
        <v>-0.86899999999999999</v>
      </c>
      <c r="K36" s="41" t="s">
        <v>733</v>
      </c>
      <c r="L36" s="9" t="str">
        <f t="shared" si="11"/>
        <v>Yes</v>
      </c>
    </row>
    <row r="37" spans="1:12" x14ac:dyDescent="0.25">
      <c r="A37" s="2" t="s">
        <v>24</v>
      </c>
      <c r="B37" s="33" t="s">
        <v>217</v>
      </c>
      <c r="C37" s="13">
        <v>5.5520776274000001</v>
      </c>
      <c r="D37" s="11" t="str">
        <f t="shared" si="15"/>
        <v>N/A</v>
      </c>
      <c r="E37" s="13">
        <v>5.5321044802000001</v>
      </c>
      <c r="F37" s="11" t="str">
        <f t="shared" si="16"/>
        <v>N/A</v>
      </c>
      <c r="G37" s="13">
        <v>5.7153081845999996</v>
      </c>
      <c r="H37" s="11" t="str">
        <f t="shared" si="17"/>
        <v>N/A</v>
      </c>
      <c r="I37" s="12">
        <v>-0.36</v>
      </c>
      <c r="J37" s="12">
        <v>3.3119999999999998</v>
      </c>
      <c r="K37" s="41" t="s">
        <v>733</v>
      </c>
      <c r="L37" s="9" t="str">
        <f t="shared" si="11"/>
        <v>Yes</v>
      </c>
    </row>
    <row r="38" spans="1:12" x14ac:dyDescent="0.25">
      <c r="A38" s="2" t="s">
        <v>25</v>
      </c>
      <c r="B38" s="33" t="s">
        <v>217</v>
      </c>
      <c r="C38" s="13">
        <v>38.898974881000001</v>
      </c>
      <c r="D38" s="11" t="str">
        <f t="shared" si="15"/>
        <v>N/A</v>
      </c>
      <c r="E38" s="13">
        <v>38.471006668000001</v>
      </c>
      <c r="F38" s="11" t="str">
        <f t="shared" si="16"/>
        <v>N/A</v>
      </c>
      <c r="G38" s="13">
        <v>38.47254968</v>
      </c>
      <c r="H38" s="11" t="str">
        <f t="shared" si="17"/>
        <v>N/A</v>
      </c>
      <c r="I38" s="12">
        <v>-1.1000000000000001</v>
      </c>
      <c r="J38" s="12">
        <v>4.0000000000000001E-3</v>
      </c>
      <c r="K38" s="41" t="s">
        <v>733</v>
      </c>
      <c r="L38" s="9" t="str">
        <f t="shared" si="11"/>
        <v>Yes</v>
      </c>
    </row>
    <row r="39" spans="1:12" x14ac:dyDescent="0.25">
      <c r="A39" s="2" t="s">
        <v>26</v>
      </c>
      <c r="B39" s="41" t="s">
        <v>217</v>
      </c>
      <c r="C39" s="13">
        <v>6.7039674466000001</v>
      </c>
      <c r="D39" s="11" t="str">
        <f t="shared" si="15"/>
        <v>N/A</v>
      </c>
      <c r="E39" s="13">
        <v>7.0922092926999998</v>
      </c>
      <c r="F39" s="11" t="str">
        <f t="shared" si="16"/>
        <v>N/A</v>
      </c>
      <c r="G39" s="13">
        <v>7.1067699562</v>
      </c>
      <c r="H39" s="11" t="str">
        <f t="shared" si="17"/>
        <v>N/A</v>
      </c>
      <c r="I39" s="12">
        <v>5.7910000000000004</v>
      </c>
      <c r="J39" s="12">
        <v>0.20530000000000001</v>
      </c>
      <c r="K39" s="41" t="s">
        <v>217</v>
      </c>
      <c r="L39" s="9" t="str">
        <f t="shared" si="11"/>
        <v>N/A</v>
      </c>
    </row>
    <row r="40" spans="1:12" x14ac:dyDescent="0.25">
      <c r="A40" s="2" t="s">
        <v>60</v>
      </c>
      <c r="B40" s="41" t="s">
        <v>217</v>
      </c>
      <c r="C40" s="13">
        <v>3.1982158227999999</v>
      </c>
      <c r="D40" s="11" t="str">
        <f t="shared" si="15"/>
        <v>N/A</v>
      </c>
      <c r="E40" s="13">
        <v>3.3414635987999999</v>
      </c>
      <c r="F40" s="11" t="str">
        <f t="shared" si="16"/>
        <v>N/A</v>
      </c>
      <c r="G40" s="13">
        <v>3.5442629392999998</v>
      </c>
      <c r="H40" s="11" t="str">
        <f t="shared" si="17"/>
        <v>N/A</v>
      </c>
      <c r="I40" s="12">
        <v>4.4790000000000001</v>
      </c>
      <c r="J40" s="12">
        <v>6.069</v>
      </c>
      <c r="K40" s="41" t="s">
        <v>217</v>
      </c>
      <c r="L40" s="9" t="str">
        <f t="shared" si="11"/>
        <v>N/A</v>
      </c>
    </row>
    <row r="41" spans="1:12" x14ac:dyDescent="0.25">
      <c r="A41" s="2" t="s">
        <v>61</v>
      </c>
      <c r="B41" s="41" t="s">
        <v>217</v>
      </c>
      <c r="C41" s="13">
        <v>0</v>
      </c>
      <c r="D41" s="11" t="str">
        <f t="shared" si="15"/>
        <v>N/A</v>
      </c>
      <c r="E41" s="13">
        <v>0</v>
      </c>
      <c r="F41" s="11" t="str">
        <f t="shared" si="16"/>
        <v>N/A</v>
      </c>
      <c r="G41" s="13">
        <v>0</v>
      </c>
      <c r="H41" s="11" t="str">
        <f t="shared" si="17"/>
        <v>N/A</v>
      </c>
      <c r="I41" s="12" t="s">
        <v>1742</v>
      </c>
      <c r="J41" s="12" t="s">
        <v>1742</v>
      </c>
      <c r="K41" s="41" t="s">
        <v>217</v>
      </c>
      <c r="L41" s="9" t="str">
        <f t="shared" si="11"/>
        <v>N/A</v>
      </c>
    </row>
    <row r="42" spans="1:12" x14ac:dyDescent="0.25">
      <c r="A42" s="2" t="s">
        <v>62</v>
      </c>
      <c r="B42" s="41" t="s">
        <v>282</v>
      </c>
      <c r="C42" s="13">
        <v>6.1358478753999997</v>
      </c>
      <c r="D42" s="11" t="str">
        <f>IF($B42="N/A","N/A",IF(C42&gt;=5,"No",IF(C42&lt;0,"No","Yes")))</f>
        <v>No</v>
      </c>
      <c r="E42" s="13">
        <v>6.1105363710000002</v>
      </c>
      <c r="F42" s="11" t="str">
        <f>IF($B42="N/A","N/A",IF(E42&gt;=5,"No",IF(E42&lt;0,"No","Yes")))</f>
        <v>No</v>
      </c>
      <c r="G42" s="13">
        <v>6.0514202312999998</v>
      </c>
      <c r="H42" s="11" t="str">
        <f>IF($B42="N/A","N/A",IF(G42&gt;=5,"No",IF(G42&lt;0,"No","Yes")))</f>
        <v>No</v>
      </c>
      <c r="I42" s="12">
        <v>-0.41299999999999998</v>
      </c>
      <c r="J42" s="12">
        <v>-0.96699999999999997</v>
      </c>
      <c r="K42" s="41" t="s">
        <v>733</v>
      </c>
      <c r="L42" s="9" t="str">
        <f t="shared" si="11"/>
        <v>Yes</v>
      </c>
    </row>
    <row r="43" spans="1:12" x14ac:dyDescent="0.25">
      <c r="A43" s="2" t="s">
        <v>63</v>
      </c>
      <c r="B43" s="41" t="s">
        <v>217</v>
      </c>
      <c r="C43" s="13">
        <v>3.6700837311000001</v>
      </c>
      <c r="D43" s="11" t="str">
        <f>IF($B43="N/A","N/A",IF(C43&gt;10,"No",IF(C43&lt;-10,"No","Yes")))</f>
        <v>N/A</v>
      </c>
      <c r="E43" s="13">
        <v>3.7197852401999998</v>
      </c>
      <c r="F43" s="11" t="str">
        <f>IF($B43="N/A","N/A",IF(E43&gt;10,"No",IF(E43&lt;-10,"No","Yes")))</f>
        <v>N/A</v>
      </c>
      <c r="G43" s="13">
        <v>3.6923206466999998</v>
      </c>
      <c r="H43" s="11" t="str">
        <f>IF($B43="N/A","N/A",IF(G43&gt;10,"No",IF(G43&lt;-10,"No","Yes")))</f>
        <v>N/A</v>
      </c>
      <c r="I43" s="12">
        <v>1.3540000000000001</v>
      </c>
      <c r="J43" s="12">
        <v>-0.73799999999999999</v>
      </c>
      <c r="K43" s="41" t="s">
        <v>733</v>
      </c>
      <c r="L43" s="9" t="str">
        <f t="shared" si="11"/>
        <v>Yes</v>
      </c>
    </row>
    <row r="44" spans="1:12" x14ac:dyDescent="0.25">
      <c r="A44" s="2" t="s">
        <v>64</v>
      </c>
      <c r="B44" s="41"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1" t="s">
        <v>733</v>
      </c>
      <c r="L44" s="9" t="str">
        <f t="shared" si="11"/>
        <v>Yes</v>
      </c>
    </row>
    <row r="45" spans="1:12" x14ac:dyDescent="0.25">
      <c r="A45" s="3" t="s">
        <v>19</v>
      </c>
      <c r="B45" s="33" t="s">
        <v>285</v>
      </c>
      <c r="C45" s="8">
        <v>4.6858126614</v>
      </c>
      <c r="D45" s="11" t="str">
        <f>IF($B45="N/A","N/A",IF(C45&gt;8,"No",IF(C45&lt;2,"No","Yes")))</f>
        <v>Yes</v>
      </c>
      <c r="E45" s="8">
        <v>4.6402923874999997</v>
      </c>
      <c r="F45" s="11" t="str">
        <f>IF($B45="N/A","N/A",IF(E45&gt;8,"No",IF(E45&lt;2,"No","Yes")))</f>
        <v>Yes</v>
      </c>
      <c r="G45" s="8">
        <v>4.3827888177999998</v>
      </c>
      <c r="H45" s="11" t="str">
        <f>IF($B45="N/A","N/A",IF(G45&gt;8,"No",IF(G45&lt;2,"No","Yes")))</f>
        <v>Yes</v>
      </c>
      <c r="I45" s="12">
        <v>-0.97099999999999997</v>
      </c>
      <c r="J45" s="12">
        <v>-5.55</v>
      </c>
      <c r="K45" s="41" t="s">
        <v>733</v>
      </c>
      <c r="L45" s="9" t="str">
        <f t="shared" si="11"/>
        <v>Yes</v>
      </c>
    </row>
    <row r="46" spans="1:12" x14ac:dyDescent="0.25">
      <c r="A46" s="3" t="s">
        <v>174</v>
      </c>
      <c r="B46" s="33" t="s">
        <v>217</v>
      </c>
      <c r="C46" s="8">
        <v>19.412317083000001</v>
      </c>
      <c r="D46" s="11" t="str">
        <f t="shared" ref="D46:D53" si="18">IF($B46="N/A","N/A",IF(C46&gt;10,"No",IF(C46&lt;-10,"No","Yes")))</f>
        <v>N/A</v>
      </c>
      <c r="E46" s="8">
        <v>19.53982194</v>
      </c>
      <c r="F46" s="11" t="str">
        <f t="shared" ref="F46:F53" si="19">IF($B46="N/A","N/A",IF(E46&gt;10,"No",IF(E46&lt;-10,"No","Yes")))</f>
        <v>N/A</v>
      </c>
      <c r="G46" s="8">
        <v>19.587824182999999</v>
      </c>
      <c r="H46" s="11" t="str">
        <f t="shared" ref="H46:H53" si="20">IF($B46="N/A","N/A",IF(G46&gt;10,"No",IF(G46&lt;-10,"No","Yes")))</f>
        <v>N/A</v>
      </c>
      <c r="I46" s="12">
        <v>0.65680000000000005</v>
      </c>
      <c r="J46" s="12">
        <v>0.2457</v>
      </c>
      <c r="K46" s="41" t="s">
        <v>733</v>
      </c>
      <c r="L46" s="9" t="str">
        <f>IF(J46="Div by 0", "N/A", IF(OR(J46="N/A",K46="N/A"),"N/A", IF(J46&gt;VALUE(MID(K46,1,2)), "No", IF(J46&lt;-1*VALUE(MID(K46,1,2)), "No", "Yes"))))</f>
        <v>Yes</v>
      </c>
    </row>
    <row r="47" spans="1:12" x14ac:dyDescent="0.25">
      <c r="A47" s="3" t="s">
        <v>175</v>
      </c>
      <c r="B47" s="33" t="s">
        <v>217</v>
      </c>
      <c r="C47" s="8">
        <v>38.294858753</v>
      </c>
      <c r="D47" s="11" t="str">
        <f t="shared" si="18"/>
        <v>N/A</v>
      </c>
      <c r="E47" s="8">
        <v>37.436474435000001</v>
      </c>
      <c r="F47" s="11" t="str">
        <f t="shared" si="19"/>
        <v>N/A</v>
      </c>
      <c r="G47" s="8">
        <v>37.261423598999997</v>
      </c>
      <c r="H47" s="11" t="str">
        <f t="shared" si="20"/>
        <v>N/A</v>
      </c>
      <c r="I47" s="12">
        <v>-2.2400000000000002</v>
      </c>
      <c r="J47" s="12">
        <v>-0.46800000000000003</v>
      </c>
      <c r="K47" s="41" t="s">
        <v>733</v>
      </c>
      <c r="L47" s="9" t="str">
        <f>IF(J47="Div by 0", "N/A", IF(OR(J47="N/A",K47="N/A"),"N/A", IF(J47&gt;VALUE(MID(K47,1,2)), "No", IF(J47&lt;-1*VALUE(MID(K47,1,2)), "No", "Yes"))))</f>
        <v>Yes</v>
      </c>
    </row>
    <row r="48" spans="1:12" x14ac:dyDescent="0.25">
      <c r="A48" s="3" t="s">
        <v>176</v>
      </c>
      <c r="B48" s="33" t="s">
        <v>217</v>
      </c>
      <c r="C48" s="8">
        <v>3.3398544487000001</v>
      </c>
      <c r="D48" s="11" t="str">
        <f t="shared" si="18"/>
        <v>N/A</v>
      </c>
      <c r="E48" s="8">
        <v>3.6306795441999999</v>
      </c>
      <c r="F48" s="11" t="str">
        <f t="shared" si="19"/>
        <v>N/A</v>
      </c>
      <c r="G48" s="8">
        <v>3.8263444482</v>
      </c>
      <c r="H48" s="11" t="str">
        <f t="shared" si="20"/>
        <v>N/A</v>
      </c>
      <c r="I48" s="12">
        <v>8.7080000000000002</v>
      </c>
      <c r="J48" s="12">
        <v>5.3890000000000002</v>
      </c>
      <c r="K48" s="41" t="s">
        <v>733</v>
      </c>
      <c r="L48" s="9" t="str">
        <f t="shared" ref="L48:L57" si="21">IF(J48="Div by 0", "N/A", IF(OR(J48="N/A",K48="N/A"),"N/A", IF(J48&gt;VALUE(MID(K48,1,2)), "No", IF(J48&lt;-1*VALUE(MID(K48,1,2)), "No", "Yes"))))</f>
        <v>Yes</v>
      </c>
    </row>
    <row r="49" spans="1:12" x14ac:dyDescent="0.25">
      <c r="A49" s="3" t="s">
        <v>177</v>
      </c>
      <c r="B49" s="33" t="s">
        <v>217</v>
      </c>
      <c r="C49" s="8">
        <v>18.896627279</v>
      </c>
      <c r="D49" s="11" t="str">
        <f t="shared" si="18"/>
        <v>N/A</v>
      </c>
      <c r="E49" s="8">
        <v>19.318567966</v>
      </c>
      <c r="F49" s="11" t="str">
        <f t="shared" si="19"/>
        <v>N/A</v>
      </c>
      <c r="G49" s="8">
        <v>19.669220838000001</v>
      </c>
      <c r="H49" s="11" t="str">
        <f t="shared" si="20"/>
        <v>N/A</v>
      </c>
      <c r="I49" s="12">
        <v>2.2330000000000001</v>
      </c>
      <c r="J49" s="12">
        <v>1.8149999999999999</v>
      </c>
      <c r="K49" s="41" t="s">
        <v>733</v>
      </c>
      <c r="L49" s="9" t="str">
        <f t="shared" si="21"/>
        <v>Yes</v>
      </c>
    </row>
    <row r="50" spans="1:12" x14ac:dyDescent="0.25">
      <c r="A50" s="3" t="s">
        <v>178</v>
      </c>
      <c r="B50" s="33" t="s">
        <v>217</v>
      </c>
      <c r="C50" s="8">
        <v>8.7463807809999992</v>
      </c>
      <c r="D50" s="11" t="str">
        <f t="shared" si="18"/>
        <v>N/A</v>
      </c>
      <c r="E50" s="8">
        <v>8.9196311930000007</v>
      </c>
      <c r="F50" s="11" t="str">
        <f t="shared" si="19"/>
        <v>N/A</v>
      </c>
      <c r="G50" s="8">
        <v>8.9887167395999992</v>
      </c>
      <c r="H50" s="11" t="str">
        <f t="shared" si="20"/>
        <v>N/A</v>
      </c>
      <c r="I50" s="12">
        <v>1.9810000000000001</v>
      </c>
      <c r="J50" s="12">
        <v>0.77449999999999997</v>
      </c>
      <c r="K50" s="41" t="s">
        <v>733</v>
      </c>
      <c r="L50" s="9" t="str">
        <f t="shared" si="21"/>
        <v>Yes</v>
      </c>
    </row>
    <row r="51" spans="1:12" x14ac:dyDescent="0.25">
      <c r="A51" s="3" t="s">
        <v>179</v>
      </c>
      <c r="B51" s="33" t="s">
        <v>217</v>
      </c>
      <c r="C51" s="8">
        <v>3.3343767118000001</v>
      </c>
      <c r="D51" s="11" t="str">
        <f t="shared" si="18"/>
        <v>N/A</v>
      </c>
      <c r="E51" s="8">
        <v>3.2810529575</v>
      </c>
      <c r="F51" s="11" t="str">
        <f t="shared" si="19"/>
        <v>N/A</v>
      </c>
      <c r="G51" s="8">
        <v>3.2137644549000002</v>
      </c>
      <c r="H51" s="11" t="str">
        <f t="shared" si="20"/>
        <v>N/A</v>
      </c>
      <c r="I51" s="12">
        <v>-1.6</v>
      </c>
      <c r="J51" s="12">
        <v>-2.0499999999999998</v>
      </c>
      <c r="K51" s="41" t="s">
        <v>733</v>
      </c>
      <c r="L51" s="9" t="str">
        <f t="shared" si="21"/>
        <v>Yes</v>
      </c>
    </row>
    <row r="52" spans="1:12" x14ac:dyDescent="0.25">
      <c r="A52" s="3" t="s">
        <v>180</v>
      </c>
      <c r="B52" s="33" t="s">
        <v>217</v>
      </c>
      <c r="C52" s="8">
        <v>2.2975193677000001</v>
      </c>
      <c r="D52" s="11" t="str">
        <f t="shared" si="18"/>
        <v>N/A</v>
      </c>
      <c r="E52" s="8">
        <v>2.2465207245999999</v>
      </c>
      <c r="F52" s="11" t="str">
        <f t="shared" si="19"/>
        <v>N/A</v>
      </c>
      <c r="G52" s="8">
        <v>2.1135062311000001</v>
      </c>
      <c r="H52" s="11" t="str">
        <f t="shared" si="20"/>
        <v>N/A</v>
      </c>
      <c r="I52" s="12">
        <v>-2.2200000000000002</v>
      </c>
      <c r="J52" s="12">
        <v>-5.92</v>
      </c>
      <c r="K52" s="41" t="s">
        <v>733</v>
      </c>
      <c r="L52" s="9" t="str">
        <f t="shared" si="21"/>
        <v>Yes</v>
      </c>
    </row>
    <row r="53" spans="1:12" x14ac:dyDescent="0.25">
      <c r="A53" s="3" t="s">
        <v>950</v>
      </c>
      <c r="B53" s="33" t="s">
        <v>217</v>
      </c>
      <c r="C53" s="8">
        <v>0.9922529149</v>
      </c>
      <c r="D53" s="11" t="str">
        <f t="shared" si="18"/>
        <v>N/A</v>
      </c>
      <c r="E53" s="8">
        <v>0.98695885279999995</v>
      </c>
      <c r="F53" s="11" t="str">
        <f t="shared" si="19"/>
        <v>N/A</v>
      </c>
      <c r="G53" s="8">
        <v>0.95641068819999997</v>
      </c>
      <c r="H53" s="11" t="str">
        <f t="shared" si="20"/>
        <v>N/A</v>
      </c>
      <c r="I53" s="12">
        <v>-0.53400000000000003</v>
      </c>
      <c r="J53" s="12">
        <v>-3.1</v>
      </c>
      <c r="K53" s="41" t="s">
        <v>733</v>
      </c>
      <c r="L53" s="9" t="str">
        <f t="shared" si="21"/>
        <v>Yes</v>
      </c>
    </row>
    <row r="54" spans="1:12" x14ac:dyDescent="0.25">
      <c r="A54" s="2" t="s">
        <v>212</v>
      </c>
      <c r="B54" s="33" t="s">
        <v>217</v>
      </c>
      <c r="C54" s="34" t="s">
        <v>217</v>
      </c>
      <c r="D54" s="9" t="str">
        <f t="shared" ref="D54:D57" si="22">IF($B54="N/A","N/A",IF(C54&lt;0,"No","Yes"))</f>
        <v>N/A</v>
      </c>
      <c r="E54" s="34">
        <v>80425</v>
      </c>
      <c r="F54" s="9" t="str">
        <f t="shared" ref="F54:F57" si="23">IF($B54="N/A","N/A",IF(E54&lt;0,"No","Yes"))</f>
        <v>N/A</v>
      </c>
      <c r="G54" s="34">
        <v>86134</v>
      </c>
      <c r="H54" s="9" t="str">
        <f t="shared" ref="H54:H57" si="24">IF($B54="N/A","N/A",IF(G54&lt;0,"No","Yes"))</f>
        <v>N/A</v>
      </c>
      <c r="I54" s="12" t="s">
        <v>217</v>
      </c>
      <c r="J54" s="12">
        <v>7.0990000000000002</v>
      </c>
      <c r="K54" s="41" t="s">
        <v>733</v>
      </c>
      <c r="L54" s="9" t="str">
        <f t="shared" si="21"/>
        <v>Yes</v>
      </c>
    </row>
    <row r="55" spans="1:12" x14ac:dyDescent="0.25">
      <c r="A55" s="2" t="s">
        <v>213</v>
      </c>
      <c r="B55" s="33" t="s">
        <v>217</v>
      </c>
      <c r="C55" s="34" t="s">
        <v>217</v>
      </c>
      <c r="D55" s="9" t="str">
        <f t="shared" si="22"/>
        <v>N/A</v>
      </c>
      <c r="E55" s="34">
        <v>4767</v>
      </c>
      <c r="F55" s="9" t="str">
        <f t="shared" si="23"/>
        <v>N/A</v>
      </c>
      <c r="G55" s="34">
        <v>5412</v>
      </c>
      <c r="H55" s="9" t="str">
        <f t="shared" si="24"/>
        <v>N/A</v>
      </c>
      <c r="I55" s="12" t="s">
        <v>217</v>
      </c>
      <c r="J55" s="12">
        <v>13.53</v>
      </c>
      <c r="K55" s="41" t="s">
        <v>733</v>
      </c>
      <c r="L55" s="9" t="str">
        <f t="shared" si="21"/>
        <v>No</v>
      </c>
    </row>
    <row r="56" spans="1:12" x14ac:dyDescent="0.25">
      <c r="A56" s="2" t="s">
        <v>214</v>
      </c>
      <c r="B56" s="33" t="s">
        <v>217</v>
      </c>
      <c r="C56" s="34" t="s">
        <v>217</v>
      </c>
      <c r="D56" s="9" t="str">
        <f t="shared" si="22"/>
        <v>N/A</v>
      </c>
      <c r="E56" s="34">
        <v>37084</v>
      </c>
      <c r="F56" s="9" t="str">
        <f t="shared" si="23"/>
        <v>N/A</v>
      </c>
      <c r="G56" s="34">
        <v>40553</v>
      </c>
      <c r="H56" s="9" t="str">
        <f t="shared" si="24"/>
        <v>N/A</v>
      </c>
      <c r="I56" s="12" t="s">
        <v>217</v>
      </c>
      <c r="J56" s="12">
        <v>9.3539999999999992</v>
      </c>
      <c r="K56" s="41" t="s">
        <v>733</v>
      </c>
      <c r="L56" s="9" t="str">
        <f t="shared" si="21"/>
        <v>Yes</v>
      </c>
    </row>
    <row r="57" spans="1:12" x14ac:dyDescent="0.25">
      <c r="A57" s="2" t="s">
        <v>951</v>
      </c>
      <c r="B57" s="33" t="s">
        <v>217</v>
      </c>
      <c r="C57" s="34" t="s">
        <v>217</v>
      </c>
      <c r="D57" s="9" t="str">
        <f t="shared" si="22"/>
        <v>N/A</v>
      </c>
      <c r="E57" s="34">
        <v>7986</v>
      </c>
      <c r="F57" s="9" t="str">
        <f t="shared" si="23"/>
        <v>N/A</v>
      </c>
      <c r="G57" s="34">
        <v>8313</v>
      </c>
      <c r="H57" s="9" t="str">
        <f t="shared" si="24"/>
        <v>N/A</v>
      </c>
      <c r="I57" s="12" t="s">
        <v>217</v>
      </c>
      <c r="J57" s="12">
        <v>4.0949999999999998</v>
      </c>
      <c r="K57" s="41" t="s">
        <v>733</v>
      </c>
      <c r="L57" s="9" t="str">
        <f t="shared" si="21"/>
        <v>Yes</v>
      </c>
    </row>
    <row r="58" spans="1:12" x14ac:dyDescent="0.25">
      <c r="A58" s="2" t="s">
        <v>952</v>
      </c>
      <c r="B58" s="33" t="s">
        <v>217</v>
      </c>
      <c r="C58" s="8">
        <v>100</v>
      </c>
      <c r="D58" s="11" t="str">
        <f>IF($B58="N/A","N/A",IF(C58&gt;10,"No",IF(C58&lt;-10,"No","Yes")))</f>
        <v>N/A</v>
      </c>
      <c r="E58" s="8">
        <v>100</v>
      </c>
      <c r="F58" s="11" t="str">
        <f>IF($B58="N/A","N/A",IF(E58&gt;10,"No",IF(E58&lt;-10,"No","Yes")))</f>
        <v>N/A</v>
      </c>
      <c r="G58" s="8">
        <v>100</v>
      </c>
      <c r="H58" s="11" t="str">
        <f>IF($B58="N/A","N/A",IF(G58&gt;10,"No",IF(G58&lt;-10,"No","Yes")))</f>
        <v>N/A</v>
      </c>
      <c r="I58" s="12">
        <v>0</v>
      </c>
      <c r="J58" s="12">
        <v>0</v>
      </c>
      <c r="K58" s="33" t="s">
        <v>217</v>
      </c>
      <c r="L58" s="9" t="str">
        <f t="shared" si="11"/>
        <v>N/A</v>
      </c>
    </row>
    <row r="59" spans="1:12" x14ac:dyDescent="0.25">
      <c r="A59" s="2" t="s">
        <v>1743</v>
      </c>
      <c r="B59" s="33" t="s">
        <v>217</v>
      </c>
      <c r="C59" s="8">
        <v>99.999217466000005</v>
      </c>
      <c r="D59" s="11" t="str">
        <f>IF($B59="N/A","N/A",IF(C59&gt;10,"No",IF(C59&lt;-10,"No","Yes")))</f>
        <v>N/A</v>
      </c>
      <c r="E59" s="8">
        <v>100</v>
      </c>
      <c r="F59" s="11" t="str">
        <f>IF($B59="N/A","N/A",IF(E59&gt;10,"No",IF(E59&lt;-10,"No","Yes")))</f>
        <v>N/A</v>
      </c>
      <c r="G59" s="8">
        <v>99.999298304999996</v>
      </c>
      <c r="H59" s="11" t="str">
        <f>IF($B59="N/A","N/A",IF(G59&gt;10,"No",IF(G59&lt;-10,"No","Yes")))</f>
        <v>N/A</v>
      </c>
      <c r="I59" s="12">
        <v>8.0000000000000004E-4</v>
      </c>
      <c r="J59" s="12">
        <v>-1E-3</v>
      </c>
      <c r="K59" s="33" t="s">
        <v>217</v>
      </c>
      <c r="L59" s="9" t="str">
        <f t="shared" si="11"/>
        <v>N/A</v>
      </c>
    </row>
    <row r="60" spans="1:12" x14ac:dyDescent="0.25">
      <c r="A60" s="2" t="s">
        <v>181</v>
      </c>
      <c r="B60" s="33" t="s">
        <v>217</v>
      </c>
      <c r="C60" s="8">
        <v>55.064559041999999</v>
      </c>
      <c r="D60" s="11" t="str">
        <f t="shared" ref="D60:D61" si="25">IF($B60="N/A","N/A",IF(C60&gt;10,"No",IF(C60&lt;-10,"No","Yes")))</f>
        <v>N/A</v>
      </c>
      <c r="E60" s="8">
        <v>54.916293504999999</v>
      </c>
      <c r="F60" s="11" t="str">
        <f t="shared" ref="F60:F61" si="26">IF($B60="N/A","N/A",IF(E60&gt;10,"No",IF(E60&lt;-10,"No","Yes")))</f>
        <v>N/A</v>
      </c>
      <c r="G60" s="8">
        <v>54.727321207999999</v>
      </c>
      <c r="H60" s="11" t="str">
        <f t="shared" ref="H60:H61" si="27">IF($B60="N/A","N/A",IF(G60&gt;10,"No",IF(G60&lt;-10,"No","Yes")))</f>
        <v>N/A</v>
      </c>
      <c r="I60" s="12">
        <v>-0.26900000000000002</v>
      </c>
      <c r="J60" s="12">
        <v>-0.34399999999999997</v>
      </c>
      <c r="K60" s="41" t="s">
        <v>733</v>
      </c>
      <c r="L60" s="9" t="str">
        <f>IF(J60="Div by 0", "N/A", IF(OR(J60="N/A",K60="N/A"),"N/A", IF(J60&gt;VALUE(MID(K60,1,2)), "No", IF(J60&lt;-1*VALUE(MID(K60,1,2)), "No", "Yes"))))</f>
        <v>Yes</v>
      </c>
    </row>
    <row r="61" spans="1:12" x14ac:dyDescent="0.25">
      <c r="A61" s="6" t="s">
        <v>182</v>
      </c>
      <c r="B61" s="33" t="s">
        <v>217</v>
      </c>
      <c r="C61" s="8">
        <v>44.934658423999998</v>
      </c>
      <c r="D61" s="11" t="str">
        <f t="shared" si="25"/>
        <v>N/A</v>
      </c>
      <c r="E61" s="8">
        <v>45.083706495000001</v>
      </c>
      <c r="F61" s="11" t="str">
        <f t="shared" si="26"/>
        <v>N/A</v>
      </c>
      <c r="G61" s="8">
        <v>45.271977096999997</v>
      </c>
      <c r="H61" s="11" t="str">
        <f t="shared" si="27"/>
        <v>N/A</v>
      </c>
      <c r="I61" s="12">
        <v>0.33169999999999999</v>
      </c>
      <c r="J61" s="12">
        <v>0.41760000000000003</v>
      </c>
      <c r="K61" s="41" t="s">
        <v>733</v>
      </c>
      <c r="L61" s="9" t="str">
        <f>IF(J61="Div by 0", "N/A", IF(OR(J61="N/A",K61="N/A"),"N/A", IF(J61&gt;VALUE(MID(K61,1,2)), "No", IF(J61&lt;-1*VALUE(MID(K61,1,2)), "No", "Yes"))))</f>
        <v>Yes</v>
      </c>
    </row>
    <row r="62" spans="1:12" x14ac:dyDescent="0.25">
      <c r="A62" s="7" t="s">
        <v>682</v>
      </c>
      <c r="B62" s="33" t="s">
        <v>286</v>
      </c>
      <c r="C62" s="8">
        <v>48.272165270999999</v>
      </c>
      <c r="D62" s="11" t="str">
        <f>IF($B62="N/A","N/A",IF(C62&gt;70,"No",IF(C62&lt;40,"No","Yes")))</f>
        <v>Yes</v>
      </c>
      <c r="E62" s="8">
        <v>52.092096023000003</v>
      </c>
      <c r="F62" s="11" t="str">
        <f>IF($B62="N/A","N/A",IF(E62&gt;70,"No",IF(E62&lt;40,"No","Yes")))</f>
        <v>Yes</v>
      </c>
      <c r="G62" s="8">
        <v>55.195351969999997</v>
      </c>
      <c r="H62" s="11" t="str">
        <f>IF($B62="N/A","N/A",IF(G62&gt;70,"No",IF(G62&lt;40,"No","Yes")))</f>
        <v>Yes</v>
      </c>
      <c r="I62" s="12">
        <v>7.9130000000000003</v>
      </c>
      <c r="J62" s="12">
        <v>5.9569999999999999</v>
      </c>
      <c r="K62" s="41" t="s">
        <v>733</v>
      </c>
      <c r="L62" s="9" t="str">
        <f t="shared" si="11"/>
        <v>Yes</v>
      </c>
    </row>
    <row r="63" spans="1:12" x14ac:dyDescent="0.25">
      <c r="A63" s="2" t="s">
        <v>683</v>
      </c>
      <c r="B63" s="33" t="s">
        <v>217</v>
      </c>
      <c r="C63" s="8">
        <v>76.427104722999999</v>
      </c>
      <c r="D63" s="11" t="str">
        <f>IF($B63="N/A","N/A",IF(C63&gt;10,"No",IF(C63&lt;-10,"No","Yes")))</f>
        <v>N/A</v>
      </c>
      <c r="E63" s="8">
        <v>75.989196488999994</v>
      </c>
      <c r="F63" s="11" t="str">
        <f>IF($B63="N/A","N/A",IF(E63&gt;10,"No",IF(E63&lt;-10,"No","Yes")))</f>
        <v>N/A</v>
      </c>
      <c r="G63" s="8">
        <v>75.384615385000004</v>
      </c>
      <c r="H63" s="11" t="str">
        <f>IF($B63="N/A","N/A",IF(G63&gt;10,"No",IF(G63&lt;-10,"No","Yes")))</f>
        <v>N/A</v>
      </c>
      <c r="I63" s="12">
        <v>-0.57299999999999995</v>
      </c>
      <c r="J63" s="12">
        <v>-0.79600000000000004</v>
      </c>
      <c r="K63" s="33" t="s">
        <v>217</v>
      </c>
      <c r="L63" s="9" t="str">
        <f t="shared" si="11"/>
        <v>N/A</v>
      </c>
    </row>
    <row r="64" spans="1:12" x14ac:dyDescent="0.25">
      <c r="A64" s="2" t="s">
        <v>684</v>
      </c>
      <c r="B64" s="33" t="s">
        <v>217</v>
      </c>
      <c r="C64" s="8">
        <v>76.944948577999995</v>
      </c>
      <c r="D64" s="11" t="str">
        <f t="shared" ref="D64:D70" si="28">IF($B64="N/A","N/A",IF(C64&gt;10,"No",IF(C64&lt;-10,"No","Yes")))</f>
        <v>N/A</v>
      </c>
      <c r="E64" s="8">
        <v>76.858215419999993</v>
      </c>
      <c r="F64" s="11" t="str">
        <f t="shared" ref="F64:F70" si="29">IF($B64="N/A","N/A",IF(E64&gt;10,"No",IF(E64&lt;-10,"No","Yes")))</f>
        <v>N/A</v>
      </c>
      <c r="G64" s="8">
        <v>76.542402441999997</v>
      </c>
      <c r="H64" s="11" t="str">
        <f t="shared" ref="H64:H70" si="30">IF($B64="N/A","N/A",IF(G64&gt;10,"No",IF(G64&lt;-10,"No","Yes")))</f>
        <v>N/A</v>
      </c>
      <c r="I64" s="12">
        <v>-0.113</v>
      </c>
      <c r="J64" s="12">
        <v>-0.41099999999999998</v>
      </c>
      <c r="K64" s="33" t="s">
        <v>217</v>
      </c>
      <c r="L64" s="9" t="str">
        <f t="shared" si="11"/>
        <v>N/A</v>
      </c>
    </row>
    <row r="65" spans="1:12" x14ac:dyDescent="0.25">
      <c r="A65" s="2" t="s">
        <v>427</v>
      </c>
      <c r="B65" s="33" t="s">
        <v>217</v>
      </c>
      <c r="C65" s="8">
        <v>47.112501629999997</v>
      </c>
      <c r="D65" s="11" t="str">
        <f t="shared" si="28"/>
        <v>N/A</v>
      </c>
      <c r="E65" s="8">
        <v>52.606887458000003</v>
      </c>
      <c r="F65" s="11" t="str">
        <f t="shared" si="29"/>
        <v>N/A</v>
      </c>
      <c r="G65" s="8">
        <v>56.613775353999998</v>
      </c>
      <c r="H65" s="11" t="str">
        <f t="shared" si="30"/>
        <v>N/A</v>
      </c>
      <c r="I65" s="12">
        <v>11.66</v>
      </c>
      <c r="J65" s="12">
        <v>7.617</v>
      </c>
      <c r="K65" s="33" t="s">
        <v>217</v>
      </c>
      <c r="L65" s="9" t="str">
        <f t="shared" si="11"/>
        <v>N/A</v>
      </c>
    </row>
    <row r="66" spans="1:12" x14ac:dyDescent="0.25">
      <c r="A66" s="2" t="s">
        <v>685</v>
      </c>
      <c r="B66" s="33" t="s">
        <v>217</v>
      </c>
      <c r="C66" s="8">
        <v>26.592035236000001</v>
      </c>
      <c r="D66" s="11" t="str">
        <f t="shared" si="28"/>
        <v>N/A</v>
      </c>
      <c r="E66" s="8">
        <v>29.678560282999999</v>
      </c>
      <c r="F66" s="11" t="str">
        <f t="shared" si="29"/>
        <v>N/A</v>
      </c>
      <c r="G66" s="8">
        <v>34.225591344000001</v>
      </c>
      <c r="H66" s="11" t="str">
        <f t="shared" si="30"/>
        <v>N/A</v>
      </c>
      <c r="I66" s="12">
        <v>11.61</v>
      </c>
      <c r="J66" s="12">
        <v>15.32</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0.61976680490000002</v>
      </c>
      <c r="D68" s="11" t="str">
        <f t="shared" si="28"/>
        <v>N/A</v>
      </c>
      <c r="E68" s="8">
        <v>0.71813149890000005</v>
      </c>
      <c r="F68" s="11" t="str">
        <f t="shared" si="29"/>
        <v>N/A</v>
      </c>
      <c r="G68" s="8">
        <v>0.68766138990000003</v>
      </c>
      <c r="H68" s="11" t="str">
        <f t="shared" si="30"/>
        <v>N/A</v>
      </c>
      <c r="I68" s="12">
        <v>15.87</v>
      </c>
      <c r="J68" s="12">
        <v>-4.24</v>
      </c>
      <c r="K68" s="33" t="s">
        <v>217</v>
      </c>
      <c r="L68" s="9" t="str">
        <f t="shared" si="11"/>
        <v>N/A</v>
      </c>
    </row>
    <row r="69" spans="1:12" x14ac:dyDescent="0.25">
      <c r="A69" s="3" t="s">
        <v>151</v>
      </c>
      <c r="B69" s="33" t="s">
        <v>217</v>
      </c>
      <c r="C69" s="8">
        <v>0.74340715239999999</v>
      </c>
      <c r="D69" s="11" t="str">
        <f t="shared" si="28"/>
        <v>N/A</v>
      </c>
      <c r="E69" s="8">
        <v>0.76268434679999997</v>
      </c>
      <c r="F69" s="11" t="str">
        <f t="shared" si="29"/>
        <v>N/A</v>
      </c>
      <c r="G69" s="8">
        <v>0.71362411589999997</v>
      </c>
      <c r="H69" s="11" t="str">
        <f t="shared" si="30"/>
        <v>N/A</v>
      </c>
      <c r="I69" s="12">
        <v>2.593</v>
      </c>
      <c r="J69" s="12">
        <v>-6.43</v>
      </c>
      <c r="K69" s="33" t="s">
        <v>217</v>
      </c>
      <c r="L69" s="9" t="str">
        <f t="shared" si="11"/>
        <v>N/A</v>
      </c>
    </row>
    <row r="70" spans="1:12" x14ac:dyDescent="0.25">
      <c r="A70" s="3" t="s">
        <v>152</v>
      </c>
      <c r="B70" s="33" t="s">
        <v>217</v>
      </c>
      <c r="C70" s="8">
        <v>0.82479067220000002</v>
      </c>
      <c r="D70" s="11" t="str">
        <f t="shared" si="28"/>
        <v>N/A</v>
      </c>
      <c r="E70" s="8">
        <v>0.82913605229999998</v>
      </c>
      <c r="F70" s="11" t="str">
        <f t="shared" si="29"/>
        <v>N/A</v>
      </c>
      <c r="G70" s="8">
        <v>0.78660042659999996</v>
      </c>
      <c r="H70" s="11" t="str">
        <f t="shared" si="30"/>
        <v>N/A</v>
      </c>
      <c r="I70" s="12">
        <v>0.52680000000000005</v>
      </c>
      <c r="J70" s="12">
        <v>-5.13</v>
      </c>
      <c r="K70" s="33" t="s">
        <v>217</v>
      </c>
      <c r="L70" s="9" t="str">
        <f t="shared" si="11"/>
        <v>N/A</v>
      </c>
    </row>
    <row r="71" spans="1:12" x14ac:dyDescent="0.25">
      <c r="A71" s="2" t="s">
        <v>953</v>
      </c>
      <c r="B71" s="41" t="s">
        <v>217</v>
      </c>
      <c r="C71" s="1">
        <v>511</v>
      </c>
      <c r="D71" s="11" t="str">
        <f>IF($B71="N/A","N/A",IF(C71&gt;10,"No",IF(C71&lt;-10,"No","Yes")))</f>
        <v>N/A</v>
      </c>
      <c r="E71" s="1">
        <v>360</v>
      </c>
      <c r="F71" s="11" t="str">
        <f>IF($B71="N/A","N/A",IF(E71&gt;10,"No",IF(E71&lt;-10,"No","Yes")))</f>
        <v>N/A</v>
      </c>
      <c r="G71" s="1">
        <v>324</v>
      </c>
      <c r="H71" s="11" t="str">
        <f>IF($B71="N/A","N/A",IF(G71&gt;10,"No",IF(G71&lt;-10,"No","Yes")))</f>
        <v>N/A</v>
      </c>
      <c r="I71" s="12">
        <v>-29.5</v>
      </c>
      <c r="J71" s="12">
        <v>-10</v>
      </c>
      <c r="K71" s="33" t="s">
        <v>217</v>
      </c>
      <c r="L71" s="9" t="str">
        <f t="shared" si="11"/>
        <v>N/A</v>
      </c>
    </row>
    <row r="72" spans="1:12" x14ac:dyDescent="0.25">
      <c r="A72" s="3" t="s">
        <v>205</v>
      </c>
      <c r="B72" s="41" t="s">
        <v>221</v>
      </c>
      <c r="C72" s="1">
        <v>49</v>
      </c>
      <c r="D72" s="11" t="str">
        <f t="shared" ref="D72:D73" si="31">IF($B72="N/A","N/A",IF(C72&gt;0,"No",IF(C72&lt;0,"No","Yes")))</f>
        <v>No</v>
      </c>
      <c r="E72" s="1">
        <v>59</v>
      </c>
      <c r="F72" s="11" t="str">
        <f t="shared" ref="F72:F73" si="32">IF($B72="N/A","N/A",IF(E72&gt;0,"No",IF(E72&lt;0,"No","Yes")))</f>
        <v>No</v>
      </c>
      <c r="G72" s="1">
        <v>62</v>
      </c>
      <c r="H72" s="11" t="str">
        <f t="shared" ref="H72:H73" si="33">IF($B72="N/A","N/A",IF(G72&gt;0,"No",IF(G72&lt;0,"No","Yes")))</f>
        <v>No</v>
      </c>
      <c r="I72" s="12">
        <v>20.41</v>
      </c>
      <c r="J72" s="12">
        <v>5.085</v>
      </c>
      <c r="K72" s="33" t="s">
        <v>217</v>
      </c>
      <c r="L72" s="9" t="str">
        <f t="shared" si="11"/>
        <v>N/A</v>
      </c>
    </row>
    <row r="73" spans="1:12" x14ac:dyDescent="0.25">
      <c r="A73" s="3" t="s">
        <v>206</v>
      </c>
      <c r="B73" s="41" t="s">
        <v>221</v>
      </c>
      <c r="C73" s="1">
        <v>51</v>
      </c>
      <c r="D73" s="11" t="str">
        <f t="shared" si="31"/>
        <v>No</v>
      </c>
      <c r="E73" s="1">
        <v>61</v>
      </c>
      <c r="F73" s="11" t="str">
        <f t="shared" si="32"/>
        <v>No</v>
      </c>
      <c r="G73" s="1">
        <v>52</v>
      </c>
      <c r="H73" s="11" t="str">
        <f t="shared" si="33"/>
        <v>No</v>
      </c>
      <c r="I73" s="12">
        <v>19.61</v>
      </c>
      <c r="J73" s="12">
        <v>-14.8</v>
      </c>
      <c r="K73" s="33" t="s">
        <v>217</v>
      </c>
      <c r="L73" s="9" t="str">
        <f t="shared" si="11"/>
        <v>N/A</v>
      </c>
    </row>
    <row r="74" spans="1:12" x14ac:dyDescent="0.25">
      <c r="A74" s="3" t="s">
        <v>207</v>
      </c>
      <c r="B74" s="56" t="s">
        <v>217</v>
      </c>
      <c r="C74" s="13">
        <v>98.039215686000006</v>
      </c>
      <c r="D74" s="11" t="str">
        <f>IF($B74="N/A","N/A",IF(C74&gt;10,"No",IF(C74&lt;-10,"No","Yes")))</f>
        <v>N/A</v>
      </c>
      <c r="E74" s="13">
        <v>98.360655738000005</v>
      </c>
      <c r="F74" s="11" t="str">
        <f>IF($B74="N/A","N/A",IF(E74&gt;10,"No",IF(E74&lt;-10,"No","Yes")))</f>
        <v>N/A</v>
      </c>
      <c r="G74" s="13">
        <v>96.153846153999993</v>
      </c>
      <c r="H74" s="11" t="str">
        <f>IF($B74="N/A","N/A",IF(G74&gt;10,"No",IF(G74&lt;-10,"No","Yes")))</f>
        <v>N/A</v>
      </c>
      <c r="I74" s="12">
        <v>0.32790000000000002</v>
      </c>
      <c r="J74" s="12">
        <v>-2.2400000000000002</v>
      </c>
      <c r="K74" s="56" t="s">
        <v>217</v>
      </c>
      <c r="L74" s="9" t="str">
        <f t="shared" si="11"/>
        <v>N/A</v>
      </c>
    </row>
    <row r="75" spans="1:12" x14ac:dyDescent="0.25">
      <c r="A75" s="2" t="s">
        <v>65</v>
      </c>
      <c r="B75" s="41" t="s">
        <v>217</v>
      </c>
      <c r="C75" s="1">
        <v>14080</v>
      </c>
      <c r="D75" s="11" t="str">
        <f>IF($B75="N/A","N/A",IF(C75&gt;10,"No",IF(C75&lt;-10,"No","Yes")))</f>
        <v>N/A</v>
      </c>
      <c r="E75" s="1">
        <v>14462</v>
      </c>
      <c r="F75" s="11" t="str">
        <f>IF($B75="N/A","N/A",IF(E75&gt;10,"No",IF(E75&lt;-10,"No","Yes")))</f>
        <v>N/A</v>
      </c>
      <c r="G75" s="1">
        <v>15184</v>
      </c>
      <c r="H75" s="11" t="str">
        <f>IF($B75="N/A","N/A",IF(G75&gt;10,"No",IF(G75&lt;-10,"No","Yes")))</f>
        <v>N/A</v>
      </c>
      <c r="I75" s="12">
        <v>2.7130000000000001</v>
      </c>
      <c r="J75" s="12">
        <v>4.992</v>
      </c>
      <c r="K75" s="41" t="s">
        <v>733</v>
      </c>
      <c r="L75" s="9" t="str">
        <f t="shared" ref="L75:L107" si="34">IF(J75="Div by 0", "N/A", IF(K75="N/A","N/A", IF(J75&gt;VALUE(MID(K75,1,2)), "No", IF(J75&lt;-1*VALUE(MID(K75,1,2)), "No", "Yes"))))</f>
        <v>Yes</v>
      </c>
    </row>
    <row r="76" spans="1:12" x14ac:dyDescent="0.25">
      <c r="A76" s="4" t="s">
        <v>66</v>
      </c>
      <c r="B76" s="41" t="s">
        <v>217</v>
      </c>
      <c r="C76" s="1">
        <v>12659.66</v>
      </c>
      <c r="D76" s="11" t="str">
        <f>IF($B76="N/A","N/A",IF(C76&gt;10,"No",IF(C76&lt;-10,"No","Yes")))</f>
        <v>N/A</v>
      </c>
      <c r="E76" s="1">
        <v>12962.75</v>
      </c>
      <c r="F76" s="11" t="str">
        <f>IF($B76="N/A","N/A",IF(E76&gt;10,"No",IF(E76&lt;-10,"No","Yes")))</f>
        <v>N/A</v>
      </c>
      <c r="G76" s="1">
        <v>13566.15</v>
      </c>
      <c r="H76" s="11" t="str">
        <f>IF($B76="N/A","N/A",IF(G76&gt;10,"No",IF(G76&lt;-10,"No","Yes")))</f>
        <v>N/A</v>
      </c>
      <c r="I76" s="12">
        <v>2.3940000000000001</v>
      </c>
      <c r="J76" s="12">
        <v>4.6550000000000002</v>
      </c>
      <c r="K76" s="41" t="s">
        <v>734</v>
      </c>
      <c r="L76" s="9" t="str">
        <f t="shared" si="34"/>
        <v>Yes</v>
      </c>
    </row>
    <row r="77" spans="1:12" x14ac:dyDescent="0.25">
      <c r="A77" s="3" t="s">
        <v>67</v>
      </c>
      <c r="B77" s="33" t="s">
        <v>287</v>
      </c>
      <c r="C77" s="8">
        <v>89.415239220000004</v>
      </c>
      <c r="D77" s="11" t="str">
        <f>IF($B77="N/A","N/A",IF(C77&gt;=90,"Yes","No"))</f>
        <v>No</v>
      </c>
      <c r="E77" s="8">
        <v>89.776283759999998</v>
      </c>
      <c r="F77" s="11" t="str">
        <f>IF($B77="N/A","N/A",IF(E77&gt;=90,"Yes","No"))</f>
        <v>No</v>
      </c>
      <c r="G77" s="8">
        <v>90.374092685999997</v>
      </c>
      <c r="H77" s="11" t="str">
        <f>IF($B77="N/A","N/A",IF(G77&gt;=90,"Yes","No"))</f>
        <v>Yes</v>
      </c>
      <c r="I77" s="12">
        <v>0.40379999999999999</v>
      </c>
      <c r="J77" s="12">
        <v>0.66590000000000005</v>
      </c>
      <c r="K77" s="41" t="s">
        <v>733</v>
      </c>
      <c r="L77" s="9" t="str">
        <f t="shared" si="34"/>
        <v>Yes</v>
      </c>
    </row>
    <row r="78" spans="1:12" x14ac:dyDescent="0.25">
      <c r="A78" s="2" t="s">
        <v>954</v>
      </c>
      <c r="B78" s="33" t="s">
        <v>287</v>
      </c>
      <c r="C78" s="8">
        <v>89.828884325999994</v>
      </c>
      <c r="D78" s="11" t="str">
        <f>IF($B78="N/A","N/A",IF(C78&gt;=90,"Yes","No"))</f>
        <v>No</v>
      </c>
      <c r="E78" s="8">
        <v>90.087778528000001</v>
      </c>
      <c r="F78" s="11" t="str">
        <f>IF($B78="N/A","N/A",IF(E78&gt;=90,"Yes","No"))</f>
        <v>Yes</v>
      </c>
      <c r="G78" s="8">
        <v>90.691003910999996</v>
      </c>
      <c r="H78" s="11" t="str">
        <f>IF($B78="N/A","N/A",IF(G78&gt;=90,"Yes","No"))</f>
        <v>Yes</v>
      </c>
      <c r="I78" s="12">
        <v>0.28820000000000001</v>
      </c>
      <c r="J78" s="12">
        <v>0.66959999999999997</v>
      </c>
      <c r="K78" s="41" t="s">
        <v>733</v>
      </c>
      <c r="L78" s="9" t="str">
        <f t="shared" si="34"/>
        <v>Yes</v>
      </c>
    </row>
    <row r="79" spans="1:12" x14ac:dyDescent="0.25">
      <c r="A79" s="6" t="s">
        <v>955</v>
      </c>
      <c r="B79" s="41" t="s">
        <v>288</v>
      </c>
      <c r="C79" s="13">
        <v>44.597701149000002</v>
      </c>
      <c r="D79" s="11" t="str">
        <f>IF($B79="N/A","N/A",IF(C79&gt;55,"No",IF(C79&lt;30,"No","Yes")))</f>
        <v>Yes</v>
      </c>
      <c r="E79" s="13">
        <v>44.129367600000002</v>
      </c>
      <c r="F79" s="11" t="str">
        <f>IF($B79="N/A","N/A",IF(E79&gt;55,"No",IF(E79&lt;30,"No","Yes")))</f>
        <v>Yes</v>
      </c>
      <c r="G79" s="13">
        <v>44.070198386999998</v>
      </c>
      <c r="H79" s="11" t="str">
        <f>IF($B79="N/A","N/A",IF(G79&gt;55,"No",IF(G79&lt;30,"No","Yes")))</f>
        <v>Yes</v>
      </c>
      <c r="I79" s="12">
        <v>-1.05</v>
      </c>
      <c r="J79" s="12">
        <v>-0.13400000000000001</v>
      </c>
      <c r="K79" s="41" t="s">
        <v>733</v>
      </c>
      <c r="L79" s="9" t="str">
        <f t="shared" si="34"/>
        <v>Yes</v>
      </c>
    </row>
    <row r="80" spans="1:12" ht="25" x14ac:dyDescent="0.25">
      <c r="A80" s="2" t="s">
        <v>956</v>
      </c>
      <c r="B80" s="41" t="s">
        <v>282</v>
      </c>
      <c r="C80" s="13">
        <v>6.328125</v>
      </c>
      <c r="D80" s="11" t="str">
        <f>IF($B80="N/A","N/A",IF(C80&gt;=5,"No",IF(C80&lt;0,"No","Yes")))</f>
        <v>No</v>
      </c>
      <c r="E80" s="13">
        <v>6.1194855483000001</v>
      </c>
      <c r="F80" s="11" t="str">
        <f>IF($B80="N/A","N/A",IF(E80&gt;=5,"No",IF(E80&lt;0,"No","Yes")))</f>
        <v>No</v>
      </c>
      <c r="G80" s="13">
        <v>6.4014752370999997</v>
      </c>
      <c r="H80" s="11" t="str">
        <f>IF($B80="N/A","N/A",IF(G80&gt;=5,"No",IF(G80&lt;0,"No","Yes")))</f>
        <v>No</v>
      </c>
      <c r="I80" s="12">
        <v>-3.3</v>
      </c>
      <c r="J80" s="12">
        <v>4.6079999999999997</v>
      </c>
      <c r="K80" s="41" t="s">
        <v>217</v>
      </c>
      <c r="L80" s="9" t="str">
        <f t="shared" si="34"/>
        <v>N/A</v>
      </c>
    </row>
    <row r="81" spans="1:12" ht="25" x14ac:dyDescent="0.25">
      <c r="A81" s="2" t="s">
        <v>957</v>
      </c>
      <c r="B81" s="41" t="s">
        <v>217</v>
      </c>
      <c r="C81" s="13">
        <v>2.1306818200000001E-2</v>
      </c>
      <c r="D81" s="41" t="s">
        <v>217</v>
      </c>
      <c r="E81" s="13">
        <v>1.38293459E-2</v>
      </c>
      <c r="F81" s="41" t="s">
        <v>217</v>
      </c>
      <c r="G81" s="13">
        <v>3.2929399400000003E-2</v>
      </c>
      <c r="H81" s="41" t="s">
        <v>217</v>
      </c>
      <c r="I81" s="12">
        <v>-35.1</v>
      </c>
      <c r="J81" s="12">
        <v>138.1</v>
      </c>
      <c r="K81" s="41" t="s">
        <v>217</v>
      </c>
      <c r="L81" s="9" t="str">
        <f t="shared" si="34"/>
        <v>N/A</v>
      </c>
    </row>
    <row r="82" spans="1:12" ht="25" x14ac:dyDescent="0.25">
      <c r="A82" s="2" t="s">
        <v>958</v>
      </c>
      <c r="B82" s="41" t="s">
        <v>217</v>
      </c>
      <c r="C82" s="13">
        <v>68.494318182000001</v>
      </c>
      <c r="D82" s="41" t="s">
        <v>217</v>
      </c>
      <c r="E82" s="13">
        <v>68.773337021000003</v>
      </c>
      <c r="F82" s="41" t="s">
        <v>217</v>
      </c>
      <c r="G82" s="13">
        <v>66.339567966000004</v>
      </c>
      <c r="H82" s="41" t="s">
        <v>217</v>
      </c>
      <c r="I82" s="12">
        <v>0.40739999999999998</v>
      </c>
      <c r="J82" s="12">
        <v>-3.54</v>
      </c>
      <c r="K82" s="41" t="s">
        <v>217</v>
      </c>
      <c r="L82" s="9" t="str">
        <f t="shared" si="34"/>
        <v>N/A</v>
      </c>
    </row>
    <row r="83" spans="1:12" ht="25" x14ac:dyDescent="0.25">
      <c r="A83" s="2" t="s">
        <v>959</v>
      </c>
      <c r="B83" s="41" t="s">
        <v>217</v>
      </c>
      <c r="C83" s="13">
        <v>1.3352272727000001</v>
      </c>
      <c r="D83" s="41" t="s">
        <v>217</v>
      </c>
      <c r="E83" s="13">
        <v>1.3414465496000001</v>
      </c>
      <c r="F83" s="41" t="s">
        <v>217</v>
      </c>
      <c r="G83" s="13">
        <v>1.5015806112000001</v>
      </c>
      <c r="H83" s="41" t="s">
        <v>217</v>
      </c>
      <c r="I83" s="12">
        <v>0.46579999999999999</v>
      </c>
      <c r="J83" s="12">
        <v>11.94</v>
      </c>
      <c r="K83" s="41" t="s">
        <v>217</v>
      </c>
      <c r="L83" s="9" t="str">
        <f t="shared" si="34"/>
        <v>N/A</v>
      </c>
    </row>
    <row r="84" spans="1:12" ht="25" x14ac:dyDescent="0.25">
      <c r="A84" s="2" t="s">
        <v>960</v>
      </c>
      <c r="B84" s="41" t="s">
        <v>217</v>
      </c>
      <c r="C84" s="13">
        <v>0</v>
      </c>
      <c r="D84" s="41" t="s">
        <v>217</v>
      </c>
      <c r="E84" s="13">
        <v>0</v>
      </c>
      <c r="F84" s="41" t="s">
        <v>217</v>
      </c>
      <c r="G84" s="13">
        <v>0</v>
      </c>
      <c r="H84" s="41" t="s">
        <v>217</v>
      </c>
      <c r="I84" s="12" t="s">
        <v>1742</v>
      </c>
      <c r="J84" s="12" t="s">
        <v>1742</v>
      </c>
      <c r="K84" s="41" t="s">
        <v>217</v>
      </c>
      <c r="L84" s="9" t="str">
        <f t="shared" si="34"/>
        <v>N/A</v>
      </c>
    </row>
    <row r="85" spans="1:12" x14ac:dyDescent="0.25">
      <c r="A85" s="2" t="s">
        <v>961</v>
      </c>
      <c r="B85" s="41" t="s">
        <v>217</v>
      </c>
      <c r="C85" s="13">
        <v>0</v>
      </c>
      <c r="D85" s="41" t="s">
        <v>217</v>
      </c>
      <c r="E85" s="13">
        <v>0</v>
      </c>
      <c r="F85" s="41" t="s">
        <v>217</v>
      </c>
      <c r="G85" s="13">
        <v>0</v>
      </c>
      <c r="H85" s="41" t="s">
        <v>217</v>
      </c>
      <c r="I85" s="12" t="s">
        <v>1742</v>
      </c>
      <c r="J85" s="12" t="s">
        <v>1742</v>
      </c>
      <c r="K85" s="41" t="s">
        <v>217</v>
      </c>
      <c r="L85" s="9" t="str">
        <f t="shared" si="34"/>
        <v>N/A</v>
      </c>
    </row>
    <row r="86" spans="1:12" x14ac:dyDescent="0.25">
      <c r="A86" s="2" t="s">
        <v>962</v>
      </c>
      <c r="B86" s="41" t="s">
        <v>217</v>
      </c>
      <c r="C86" s="13">
        <v>0.80965909089999999</v>
      </c>
      <c r="D86" s="41" t="s">
        <v>217</v>
      </c>
      <c r="E86" s="13">
        <v>0.77444336879999998</v>
      </c>
      <c r="F86" s="41" t="s">
        <v>217</v>
      </c>
      <c r="G86" s="13">
        <v>0.93519494199999997</v>
      </c>
      <c r="H86" s="41" t="s">
        <v>217</v>
      </c>
      <c r="I86" s="12">
        <v>-4.3499999999999996</v>
      </c>
      <c r="J86" s="12">
        <v>20.76</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23.011363635999999</v>
      </c>
      <c r="D88" s="41" t="s">
        <v>217</v>
      </c>
      <c r="E88" s="13">
        <v>22.977458166000002</v>
      </c>
      <c r="F88" s="41" t="s">
        <v>217</v>
      </c>
      <c r="G88" s="13">
        <v>24.789251843999999</v>
      </c>
      <c r="H88" s="41" t="s">
        <v>217</v>
      </c>
      <c r="I88" s="12">
        <v>-0.14699999999999999</v>
      </c>
      <c r="J88" s="12">
        <v>7.8849999999999998</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97.833806817999999</v>
      </c>
      <c r="D91" s="41" t="s">
        <v>217</v>
      </c>
      <c r="E91" s="13">
        <v>97.870280735999998</v>
      </c>
      <c r="F91" s="41" t="s">
        <v>217</v>
      </c>
      <c r="G91" s="13">
        <v>97.530295046999996</v>
      </c>
      <c r="H91" s="41" t="s">
        <v>217</v>
      </c>
      <c r="I91" s="12">
        <v>3.73E-2</v>
      </c>
      <c r="J91" s="12">
        <v>-0.34699999999999998</v>
      </c>
      <c r="K91" s="41" t="s">
        <v>217</v>
      </c>
      <c r="L91" s="9" t="str">
        <f t="shared" si="34"/>
        <v>N/A</v>
      </c>
    </row>
    <row r="92" spans="1:12" x14ac:dyDescent="0.25">
      <c r="A92" s="2" t="s">
        <v>968</v>
      </c>
      <c r="B92" s="41" t="s">
        <v>217</v>
      </c>
      <c r="C92" s="13">
        <v>2.1661931818000002</v>
      </c>
      <c r="D92" s="41" t="s">
        <v>217</v>
      </c>
      <c r="E92" s="13">
        <v>2.1297192642999998</v>
      </c>
      <c r="F92" s="41" t="s">
        <v>217</v>
      </c>
      <c r="G92" s="13">
        <v>2.4697049525999999</v>
      </c>
      <c r="H92" s="41" t="s">
        <v>217</v>
      </c>
      <c r="I92" s="12">
        <v>-1.68</v>
      </c>
      <c r="J92" s="12">
        <v>15.96</v>
      </c>
      <c r="K92" s="41" t="s">
        <v>217</v>
      </c>
      <c r="L92" s="9" t="str">
        <f t="shared" si="34"/>
        <v>N/A</v>
      </c>
    </row>
    <row r="93" spans="1:12" x14ac:dyDescent="0.25">
      <c r="A93" s="6" t="s">
        <v>68</v>
      </c>
      <c r="B93" s="41" t="s">
        <v>217</v>
      </c>
      <c r="C93" s="1">
        <v>127</v>
      </c>
      <c r="D93" s="11" t="str">
        <f>IF($B93="N/A","N/A",IF(C93&gt;10,"No",IF(C93&lt;-10,"No","Yes")))</f>
        <v>N/A</v>
      </c>
      <c r="E93" s="1">
        <v>108</v>
      </c>
      <c r="F93" s="11" t="str">
        <f>IF($B93="N/A","N/A",IF(E93&gt;10,"No",IF(E93&lt;-10,"No","Yes")))</f>
        <v>N/A</v>
      </c>
      <c r="G93" s="1">
        <v>110</v>
      </c>
      <c r="H93" s="11" t="str">
        <f>IF($B93="N/A","N/A",IF(G93&gt;10,"No",IF(G93&lt;-10,"No","Yes")))</f>
        <v>N/A</v>
      </c>
      <c r="I93" s="12">
        <v>-15</v>
      </c>
      <c r="J93" s="12">
        <v>1.8520000000000001</v>
      </c>
      <c r="K93" s="41" t="s">
        <v>733</v>
      </c>
      <c r="L93" s="9" t="str">
        <f t="shared" si="34"/>
        <v>Yes</v>
      </c>
    </row>
    <row r="94" spans="1:12" x14ac:dyDescent="0.25">
      <c r="A94" s="2" t="s">
        <v>109</v>
      </c>
      <c r="B94" s="41" t="s">
        <v>217</v>
      </c>
      <c r="C94" s="13">
        <v>0</v>
      </c>
      <c r="D94" s="11" t="str">
        <f>IF($B94="N/A","N/A",IF(C94&gt;10,"No",IF(C94&lt;-10,"No","Yes")))</f>
        <v>N/A</v>
      </c>
      <c r="E94" s="13">
        <v>0</v>
      </c>
      <c r="F94" s="11" t="str">
        <f>IF($B94="N/A","N/A",IF(E94&gt;10,"No",IF(E94&lt;-10,"No","Yes")))</f>
        <v>N/A</v>
      </c>
      <c r="G94" s="13">
        <v>0</v>
      </c>
      <c r="H94" s="11" t="str">
        <f>IF($B94="N/A","N/A",IF(G94&gt;10,"No",IF(G94&lt;-10,"No","Yes")))</f>
        <v>N/A</v>
      </c>
      <c r="I94" s="12" t="s">
        <v>1742</v>
      </c>
      <c r="J94" s="12" t="s">
        <v>1742</v>
      </c>
      <c r="K94" s="41" t="s">
        <v>733</v>
      </c>
      <c r="L94" s="9" t="str">
        <f t="shared" si="34"/>
        <v>N/A</v>
      </c>
    </row>
    <row r="95" spans="1:12" x14ac:dyDescent="0.25">
      <c r="A95" s="2" t="s">
        <v>110</v>
      </c>
      <c r="B95" s="41" t="s">
        <v>217</v>
      </c>
      <c r="C95" s="13">
        <v>0</v>
      </c>
      <c r="D95" s="11" t="str">
        <f>IF($B95="N/A","N/A",IF(C95&gt;10,"No",IF(C95&lt;-10,"No","Yes")))</f>
        <v>N/A</v>
      </c>
      <c r="E95" s="13">
        <v>0.9259259259</v>
      </c>
      <c r="F95" s="11" t="str">
        <f>IF($B95="N/A","N/A",IF(E95&gt;10,"No",IF(E95&lt;-10,"No","Yes")))</f>
        <v>N/A</v>
      </c>
      <c r="G95" s="13">
        <v>1.8181818182</v>
      </c>
      <c r="H95" s="11" t="str">
        <f>IF($B95="N/A","N/A",IF(G95&gt;10,"No",IF(G95&lt;-10,"No","Yes")))</f>
        <v>N/A</v>
      </c>
      <c r="I95" s="12" t="s">
        <v>1742</v>
      </c>
      <c r="J95" s="12">
        <v>96.36</v>
      </c>
      <c r="K95" s="41" t="s">
        <v>733</v>
      </c>
      <c r="L95" s="9" t="str">
        <f t="shared" si="34"/>
        <v>No</v>
      </c>
    </row>
    <row r="96" spans="1:12" x14ac:dyDescent="0.25">
      <c r="A96" s="4" t="s">
        <v>7</v>
      </c>
      <c r="B96" s="41" t="s">
        <v>217</v>
      </c>
      <c r="C96" s="13">
        <v>0.78835227269999997</v>
      </c>
      <c r="D96" s="11" t="str">
        <f>IF($B96="N/A","N/A",IF(C96&gt;10,"No",IF(C96&lt;-10,"No","Yes")))</f>
        <v>N/A</v>
      </c>
      <c r="E96" s="13">
        <v>0.79518738759999996</v>
      </c>
      <c r="F96" s="11" t="str">
        <f>IF($B96="N/A","N/A",IF(E96&gt;10,"No",IF(E96&lt;-10,"No","Yes")))</f>
        <v>N/A</v>
      </c>
      <c r="G96" s="13">
        <v>0.8298208641</v>
      </c>
      <c r="H96" s="11" t="str">
        <f>IF($B96="N/A","N/A",IF(G96&gt;10,"No",IF(G96&lt;-10,"No","Yes")))</f>
        <v>N/A</v>
      </c>
      <c r="I96" s="12">
        <v>0.86699999999999999</v>
      </c>
      <c r="J96" s="12">
        <v>4.3550000000000004</v>
      </c>
      <c r="K96" s="41" t="s">
        <v>734</v>
      </c>
      <c r="L96" s="9" t="str">
        <f t="shared" si="34"/>
        <v>Yes</v>
      </c>
    </row>
    <row r="97" spans="1:12" x14ac:dyDescent="0.25">
      <c r="A97" s="4" t="s">
        <v>184</v>
      </c>
      <c r="B97" s="41" t="s">
        <v>217</v>
      </c>
      <c r="C97" s="13">
        <v>55.944602273000001</v>
      </c>
      <c r="D97" s="11" t="str">
        <f t="shared" ref="D97:D98" si="35">IF($B97="N/A","N/A",IF(C97&gt;10,"No",IF(C97&lt;-10,"No","Yes")))</f>
        <v>N/A</v>
      </c>
      <c r="E97" s="13">
        <v>55.566311712999997</v>
      </c>
      <c r="F97" s="11" t="str">
        <f t="shared" ref="F97:F98" si="36">IF($B97="N/A","N/A",IF(E97&gt;10,"No",IF(E97&lt;-10,"No","Yes")))</f>
        <v>N/A</v>
      </c>
      <c r="G97" s="13">
        <v>55.499209694000001</v>
      </c>
      <c r="H97" s="11" t="str">
        <f t="shared" ref="H97:H98" si="37">IF($B97="N/A","N/A",IF(G97&gt;10,"No",IF(G97&lt;-10,"No","Yes")))</f>
        <v>N/A</v>
      </c>
      <c r="I97" s="12">
        <v>-0.67600000000000005</v>
      </c>
      <c r="J97" s="12">
        <v>-0.121</v>
      </c>
      <c r="K97" s="41" t="s">
        <v>733</v>
      </c>
      <c r="L97" s="9" t="str">
        <f>IF(J97="Div by 0", "N/A", IF(OR(J97="N/A",K97="N/A"),"N/A", IF(J97&gt;VALUE(MID(K97,1,2)), "No", IF(J97&lt;-1*VALUE(MID(K97,1,2)), "No", "Yes"))))</f>
        <v>Yes</v>
      </c>
    </row>
    <row r="98" spans="1:12" x14ac:dyDescent="0.25">
      <c r="A98" s="4" t="s">
        <v>185</v>
      </c>
      <c r="B98" s="41" t="s">
        <v>217</v>
      </c>
      <c r="C98" s="13">
        <v>44.055397726999999</v>
      </c>
      <c r="D98" s="11" t="str">
        <f t="shared" si="35"/>
        <v>N/A</v>
      </c>
      <c r="E98" s="13">
        <v>44.433688287000003</v>
      </c>
      <c r="F98" s="11" t="str">
        <f t="shared" si="36"/>
        <v>N/A</v>
      </c>
      <c r="G98" s="13">
        <v>44.500790305999999</v>
      </c>
      <c r="H98" s="11" t="str">
        <f t="shared" si="37"/>
        <v>N/A</v>
      </c>
      <c r="I98" s="12">
        <v>0.85870000000000002</v>
      </c>
      <c r="J98" s="12">
        <v>0.151</v>
      </c>
      <c r="K98" s="41" t="s">
        <v>733</v>
      </c>
      <c r="L98" s="9" t="str">
        <f>IF(J98="Div by 0", "N/A", IF(OR(J98="N/A",K98="N/A"),"N/A", IF(J98&gt;VALUE(MID(K98,1,2)), "No", IF(J98&lt;-1*VALUE(MID(K98,1,2)), "No", "Yes"))))</f>
        <v>Yes</v>
      </c>
    </row>
    <row r="99" spans="1:12" x14ac:dyDescent="0.25">
      <c r="A99" s="2" t="s">
        <v>8</v>
      </c>
      <c r="B99" s="41" t="s">
        <v>289</v>
      </c>
      <c r="C99" s="13">
        <v>5.2201704544999998</v>
      </c>
      <c r="D99" s="11" t="str">
        <f>IF($B99="N/A","N/A",IF(C99&gt;10,"No",IF(C99&lt;5,"No","Yes")))</f>
        <v>Yes</v>
      </c>
      <c r="E99" s="13">
        <v>5.2551514312999998</v>
      </c>
      <c r="F99" s="11" t="str">
        <f>IF($B99="N/A","N/A",IF(E99&gt;10,"No",IF(E99&lt;5,"No","Yes")))</f>
        <v>Yes</v>
      </c>
      <c r="G99" s="13">
        <v>5.0645416228000002</v>
      </c>
      <c r="H99" s="11" t="str">
        <f t="shared" ref="H99:H102" si="38">IF($B99="N/A","N/A",IF(G99&gt;10,"No",IF(G99&lt;5,"No","Yes")))</f>
        <v>Yes</v>
      </c>
      <c r="I99" s="12">
        <v>0.67010000000000003</v>
      </c>
      <c r="J99" s="12">
        <v>-3.63</v>
      </c>
      <c r="K99" s="41" t="s">
        <v>734</v>
      </c>
      <c r="L99" s="9" t="str">
        <f t="shared" si="34"/>
        <v>Yes</v>
      </c>
    </row>
    <row r="100" spans="1:12" x14ac:dyDescent="0.25">
      <c r="A100" s="2" t="s">
        <v>153</v>
      </c>
      <c r="B100" s="41" t="s">
        <v>289</v>
      </c>
      <c r="C100" s="13">
        <v>4.2116477272999999</v>
      </c>
      <c r="D100" s="11" t="str">
        <f>IF($B100="N/A","N/A",IF(C100&gt;10,"No",IF(C100&lt;5,"No","Yes")))</f>
        <v>No</v>
      </c>
      <c r="E100" s="13">
        <v>4.9993085326999998</v>
      </c>
      <c r="F100" s="11" t="str">
        <f t="shared" ref="F100:F102" si="39">IF($B100="N/A","N/A",IF(E100&gt;10,"No",IF(E100&lt;5,"No","Yes")))</f>
        <v>No</v>
      </c>
      <c r="G100" s="13">
        <v>4.8867228662000004</v>
      </c>
      <c r="H100" s="11" t="str">
        <f t="shared" si="38"/>
        <v>No</v>
      </c>
      <c r="I100" s="12">
        <v>18.7</v>
      </c>
      <c r="J100" s="12">
        <v>-2.25</v>
      </c>
      <c r="K100" s="41" t="s">
        <v>734</v>
      </c>
      <c r="L100" s="9" t="str">
        <f t="shared" si="34"/>
        <v>Yes</v>
      </c>
    </row>
    <row r="101" spans="1:12" x14ac:dyDescent="0.25">
      <c r="A101" s="2" t="s">
        <v>154</v>
      </c>
      <c r="B101" s="41" t="s">
        <v>289</v>
      </c>
      <c r="C101" s="13">
        <v>4.8508522727000001</v>
      </c>
      <c r="D101" s="11" t="str">
        <f>IF($B101="N/A","N/A",IF(C101&gt;10,"No",IF(C101&lt;5,"No","Yes")))</f>
        <v>No</v>
      </c>
      <c r="E101" s="13">
        <v>4.9163324575000003</v>
      </c>
      <c r="F101" s="11" t="str">
        <f t="shared" si="39"/>
        <v>No</v>
      </c>
      <c r="G101" s="13">
        <v>4.7023182297000004</v>
      </c>
      <c r="H101" s="11" t="str">
        <f t="shared" si="38"/>
        <v>No</v>
      </c>
      <c r="I101" s="12">
        <v>1.35</v>
      </c>
      <c r="J101" s="12">
        <v>-4.3499999999999996</v>
      </c>
      <c r="K101" s="41" t="s">
        <v>734</v>
      </c>
      <c r="L101" s="9" t="str">
        <f t="shared" si="34"/>
        <v>Yes</v>
      </c>
    </row>
    <row r="102" spans="1:12" x14ac:dyDescent="0.25">
      <c r="A102" s="2" t="s">
        <v>155</v>
      </c>
      <c r="B102" s="41" t="s">
        <v>289</v>
      </c>
      <c r="C102" s="13">
        <v>5.2556818182000002</v>
      </c>
      <c r="D102" s="11" t="str">
        <f>IF($B102="N/A","N/A",IF(C102&gt;10,"No",IF(C102&lt;5,"No","Yes")))</f>
        <v>Yes</v>
      </c>
      <c r="E102" s="13">
        <v>5.2620661042999997</v>
      </c>
      <c r="F102" s="11" t="str">
        <f t="shared" si="39"/>
        <v>Yes</v>
      </c>
      <c r="G102" s="13">
        <v>5.0974710220999997</v>
      </c>
      <c r="H102" s="11" t="str">
        <f t="shared" si="38"/>
        <v>Yes</v>
      </c>
      <c r="I102" s="12">
        <v>0.1215</v>
      </c>
      <c r="J102" s="12">
        <v>-3.13</v>
      </c>
      <c r="K102" s="41" t="s">
        <v>734</v>
      </c>
      <c r="L102" s="9" t="str">
        <f t="shared" si="34"/>
        <v>Yes</v>
      </c>
    </row>
    <row r="103" spans="1:12" x14ac:dyDescent="0.25">
      <c r="A103" s="2" t="s">
        <v>969</v>
      </c>
      <c r="B103" s="41" t="s">
        <v>217</v>
      </c>
      <c r="C103" s="1">
        <v>272</v>
      </c>
      <c r="D103" s="11" t="str">
        <f t="shared" ref="D103:D114" si="40">IF($B103="N/A","N/A",IF(C103&gt;10,"No",IF(C103&lt;-10,"No","Yes")))</f>
        <v>N/A</v>
      </c>
      <c r="E103" s="1">
        <v>128</v>
      </c>
      <c r="F103" s="11" t="str">
        <f t="shared" ref="F103:F114" si="41">IF($B103="N/A","N/A",IF(E103&gt;10,"No",IF(E103&lt;-10,"No","Yes")))</f>
        <v>N/A</v>
      </c>
      <c r="G103" s="1">
        <v>71</v>
      </c>
      <c r="H103" s="11" t="str">
        <f t="shared" ref="H103:H114" si="42">IF($B103="N/A","N/A",IF(G103&gt;10,"No",IF(G103&lt;-10,"No","Yes")))</f>
        <v>N/A</v>
      </c>
      <c r="I103" s="12">
        <v>-52.9</v>
      </c>
      <c r="J103" s="12">
        <v>-44.5</v>
      </c>
      <c r="K103" s="41" t="s">
        <v>733</v>
      </c>
      <c r="L103" s="9" t="str">
        <f t="shared" si="34"/>
        <v>No</v>
      </c>
    </row>
    <row r="104" spans="1:12" x14ac:dyDescent="0.25">
      <c r="A104" s="2" t="s">
        <v>970</v>
      </c>
      <c r="B104" s="41" t="s">
        <v>217</v>
      </c>
      <c r="C104" s="1">
        <v>89</v>
      </c>
      <c r="D104" s="11" t="str">
        <f t="shared" si="40"/>
        <v>N/A</v>
      </c>
      <c r="E104" s="1">
        <v>57</v>
      </c>
      <c r="F104" s="11" t="str">
        <f t="shared" si="41"/>
        <v>N/A</v>
      </c>
      <c r="G104" s="1">
        <v>67</v>
      </c>
      <c r="H104" s="11" t="str">
        <f t="shared" si="42"/>
        <v>N/A</v>
      </c>
      <c r="I104" s="12">
        <v>-36</v>
      </c>
      <c r="J104" s="12">
        <v>17.54</v>
      </c>
      <c r="K104" s="41" t="s">
        <v>733</v>
      </c>
      <c r="L104" s="9" t="str">
        <f t="shared" si="34"/>
        <v>No</v>
      </c>
    </row>
    <row r="105" spans="1:12" x14ac:dyDescent="0.25">
      <c r="A105" s="2" t="s">
        <v>1</v>
      </c>
      <c r="B105" s="41" t="s">
        <v>217</v>
      </c>
      <c r="C105" s="13">
        <v>86.832386364000001</v>
      </c>
      <c r="D105" s="11" t="str">
        <f t="shared" si="40"/>
        <v>N/A</v>
      </c>
      <c r="E105" s="13">
        <v>86.675425251999997</v>
      </c>
      <c r="F105" s="11" t="str">
        <f t="shared" si="41"/>
        <v>N/A</v>
      </c>
      <c r="G105" s="13">
        <v>85.682297155000001</v>
      </c>
      <c r="H105" s="11" t="str">
        <f t="shared" si="42"/>
        <v>N/A</v>
      </c>
      <c r="I105" s="12">
        <v>-0.18099999999999999</v>
      </c>
      <c r="J105" s="12">
        <v>-1.1499999999999999</v>
      </c>
      <c r="K105" s="41" t="s">
        <v>734</v>
      </c>
      <c r="L105" s="9" t="str">
        <f t="shared" si="34"/>
        <v>Yes</v>
      </c>
    </row>
    <row r="106" spans="1:12" x14ac:dyDescent="0.25">
      <c r="A106" s="2" t="s">
        <v>69</v>
      </c>
      <c r="B106" s="41" t="s">
        <v>217</v>
      </c>
      <c r="C106" s="13">
        <v>98.805823654999998</v>
      </c>
      <c r="D106" s="11" t="str">
        <f t="shared" si="40"/>
        <v>N/A</v>
      </c>
      <c r="E106" s="13">
        <v>99.034702831999994</v>
      </c>
      <c r="F106" s="11" t="str">
        <f t="shared" si="41"/>
        <v>N/A</v>
      </c>
      <c r="G106" s="13">
        <v>98.53189854</v>
      </c>
      <c r="H106" s="11" t="str">
        <f t="shared" si="42"/>
        <v>N/A</v>
      </c>
      <c r="I106" s="12">
        <v>0.2316</v>
      </c>
      <c r="J106" s="12">
        <v>-0.50800000000000001</v>
      </c>
      <c r="K106" s="41" t="s">
        <v>734</v>
      </c>
      <c r="L106" s="9" t="str">
        <f t="shared" si="34"/>
        <v>Yes</v>
      </c>
    </row>
    <row r="107" spans="1:12" x14ac:dyDescent="0.25">
      <c r="A107" s="4" t="s">
        <v>70</v>
      </c>
      <c r="B107" s="41" t="s">
        <v>217</v>
      </c>
      <c r="C107" s="1">
        <v>13394</v>
      </c>
      <c r="D107" s="11" t="str">
        <f t="shared" si="40"/>
        <v>N/A</v>
      </c>
      <c r="E107" s="1">
        <v>13748</v>
      </c>
      <c r="F107" s="11" t="str">
        <f t="shared" si="41"/>
        <v>N/A</v>
      </c>
      <c r="G107" s="1">
        <v>14430</v>
      </c>
      <c r="H107" s="11" t="str">
        <f t="shared" si="42"/>
        <v>N/A</v>
      </c>
      <c r="I107" s="12">
        <v>2.6429999999999998</v>
      </c>
      <c r="J107" s="12">
        <v>4.9610000000000003</v>
      </c>
      <c r="K107" s="41" t="s">
        <v>733</v>
      </c>
      <c r="L107" s="9" t="str">
        <f t="shared" si="34"/>
        <v>Yes</v>
      </c>
    </row>
    <row r="108" spans="1:12" x14ac:dyDescent="0.25">
      <c r="A108" s="2" t="s">
        <v>688</v>
      </c>
      <c r="B108" s="41" t="s">
        <v>217</v>
      </c>
      <c r="C108" s="13">
        <v>1.1945647305</v>
      </c>
      <c r="D108" s="11" t="str">
        <f t="shared" si="40"/>
        <v>N/A</v>
      </c>
      <c r="E108" s="13">
        <v>1.1565318592</v>
      </c>
      <c r="F108" s="11" t="str">
        <f t="shared" si="41"/>
        <v>N/A</v>
      </c>
      <c r="G108" s="13">
        <v>1.3305613305999999</v>
      </c>
      <c r="H108" s="11" t="str">
        <f t="shared" si="42"/>
        <v>N/A</v>
      </c>
      <c r="I108" s="12">
        <v>-3.18</v>
      </c>
      <c r="J108" s="12">
        <v>15.05</v>
      </c>
      <c r="K108" s="41" t="s">
        <v>734</v>
      </c>
      <c r="L108" s="9" t="str">
        <f t="shared" ref="L108:L114" si="43">IF(J108="Div by 0", "N/A", IF(K108="N/A","N/A", IF(J108&gt;VALUE(MID(K108,1,2)), "No", IF(J108&lt;-1*VALUE(MID(K108,1,2)), "No", "Yes"))))</f>
        <v>No</v>
      </c>
    </row>
    <row r="109" spans="1:12" x14ac:dyDescent="0.25">
      <c r="A109" s="2" t="s">
        <v>687</v>
      </c>
      <c r="B109" s="41" t="s">
        <v>217</v>
      </c>
      <c r="C109" s="13">
        <v>0.34343736000000002</v>
      </c>
      <c r="D109" s="11" t="str">
        <f t="shared" si="40"/>
        <v>N/A</v>
      </c>
      <c r="E109" s="13">
        <v>0.46552225780000001</v>
      </c>
      <c r="F109" s="11" t="str">
        <f t="shared" si="41"/>
        <v>N/A</v>
      </c>
      <c r="G109" s="13">
        <v>0.28413028410000002</v>
      </c>
      <c r="H109" s="11" t="str">
        <f t="shared" si="42"/>
        <v>N/A</v>
      </c>
      <c r="I109" s="12">
        <v>35.549999999999997</v>
      </c>
      <c r="J109" s="12">
        <v>-39</v>
      </c>
      <c r="K109" s="41" t="s">
        <v>734</v>
      </c>
      <c r="L109" s="9" t="str">
        <f t="shared" si="43"/>
        <v>No</v>
      </c>
    </row>
    <row r="110" spans="1:12" x14ac:dyDescent="0.25">
      <c r="A110" s="2" t="s">
        <v>686</v>
      </c>
      <c r="B110" s="41" t="s">
        <v>217</v>
      </c>
      <c r="C110" s="13">
        <v>98.461997909999994</v>
      </c>
      <c r="D110" s="11" t="str">
        <f t="shared" si="40"/>
        <v>N/A</v>
      </c>
      <c r="E110" s="13">
        <v>98.377945882999995</v>
      </c>
      <c r="F110" s="11" t="str">
        <f t="shared" si="41"/>
        <v>N/A</v>
      </c>
      <c r="G110" s="13">
        <v>98.385308385000002</v>
      </c>
      <c r="H110" s="11" t="str">
        <f t="shared" si="42"/>
        <v>N/A</v>
      </c>
      <c r="I110" s="12">
        <v>-8.5000000000000006E-2</v>
      </c>
      <c r="J110" s="12">
        <v>7.4999999999999997E-3</v>
      </c>
      <c r="K110" s="41" t="s">
        <v>734</v>
      </c>
      <c r="L110" s="9" t="str">
        <f t="shared" si="43"/>
        <v>Yes</v>
      </c>
    </row>
    <row r="111" spans="1:12" ht="25" x14ac:dyDescent="0.25">
      <c r="A111" s="4" t="s">
        <v>971</v>
      </c>
      <c r="B111" s="41" t="s">
        <v>217</v>
      </c>
      <c r="C111" s="13">
        <v>43.465909091</v>
      </c>
      <c r="D111" s="11" t="str">
        <f t="shared" si="40"/>
        <v>N/A</v>
      </c>
      <c r="E111" s="13">
        <v>43.147559119999997</v>
      </c>
      <c r="F111" s="11" t="str">
        <f t="shared" si="41"/>
        <v>N/A</v>
      </c>
      <c r="G111" s="13">
        <v>42.814805057999997</v>
      </c>
      <c r="H111" s="11" t="str">
        <f t="shared" si="42"/>
        <v>N/A</v>
      </c>
      <c r="I111" s="12">
        <v>-0.73199999999999998</v>
      </c>
      <c r="J111" s="12">
        <v>-0.77100000000000002</v>
      </c>
      <c r="K111" s="41" t="s">
        <v>734</v>
      </c>
      <c r="L111" s="9" t="str">
        <f t="shared" si="43"/>
        <v>Yes</v>
      </c>
    </row>
    <row r="112" spans="1:12" ht="25" x14ac:dyDescent="0.25">
      <c r="A112" s="4" t="s">
        <v>972</v>
      </c>
      <c r="B112" s="41" t="s">
        <v>217</v>
      </c>
      <c r="C112" s="13">
        <v>55.15625</v>
      </c>
      <c r="D112" s="11" t="str">
        <f t="shared" si="40"/>
        <v>N/A</v>
      </c>
      <c r="E112" s="13">
        <v>55.448762274000003</v>
      </c>
      <c r="F112" s="11" t="str">
        <f t="shared" si="41"/>
        <v>N/A</v>
      </c>
      <c r="G112" s="13">
        <v>55.835089568000001</v>
      </c>
      <c r="H112" s="11" t="str">
        <f t="shared" si="42"/>
        <v>N/A</v>
      </c>
      <c r="I112" s="12">
        <v>0.53029999999999999</v>
      </c>
      <c r="J112" s="12">
        <v>0.69669999999999999</v>
      </c>
      <c r="K112" s="41" t="s">
        <v>734</v>
      </c>
      <c r="L112" s="9" t="str">
        <f t="shared" si="43"/>
        <v>Yes</v>
      </c>
    </row>
    <row r="113" spans="1:12" ht="25" x14ac:dyDescent="0.25">
      <c r="A113" s="4" t="s">
        <v>973</v>
      </c>
      <c r="B113" s="41" t="s">
        <v>217</v>
      </c>
      <c r="C113" s="13">
        <v>0.61079545449999995</v>
      </c>
      <c r="D113" s="11" t="str">
        <f t="shared" si="40"/>
        <v>N/A</v>
      </c>
      <c r="E113" s="13">
        <v>0.60157654540000005</v>
      </c>
      <c r="F113" s="11" t="str">
        <f t="shared" si="41"/>
        <v>N/A</v>
      </c>
      <c r="G113" s="13">
        <v>0.5466280295</v>
      </c>
      <c r="H113" s="11" t="str">
        <f t="shared" si="42"/>
        <v>N/A</v>
      </c>
      <c r="I113" s="12">
        <v>-1.51</v>
      </c>
      <c r="J113" s="12">
        <v>-9.1300000000000008</v>
      </c>
      <c r="K113" s="41" t="s">
        <v>734</v>
      </c>
      <c r="L113" s="9" t="str">
        <f t="shared" si="43"/>
        <v>Yes</v>
      </c>
    </row>
    <row r="114" spans="1:12" ht="25" x14ac:dyDescent="0.25">
      <c r="A114" s="4" t="s">
        <v>974</v>
      </c>
      <c r="B114" s="41" t="s">
        <v>217</v>
      </c>
      <c r="C114" s="13">
        <v>0.76704545449999995</v>
      </c>
      <c r="D114" s="11" t="str">
        <f t="shared" si="40"/>
        <v>N/A</v>
      </c>
      <c r="E114" s="13">
        <v>0.8021020606</v>
      </c>
      <c r="F114" s="11" t="str">
        <f t="shared" si="41"/>
        <v>N/A</v>
      </c>
      <c r="G114" s="13">
        <v>0.80347734459999998</v>
      </c>
      <c r="H114" s="11" t="str">
        <f t="shared" si="42"/>
        <v>N/A</v>
      </c>
      <c r="I114" s="12">
        <v>4.57</v>
      </c>
      <c r="J114" s="12">
        <v>0.17150000000000001</v>
      </c>
      <c r="K114" s="41" t="s">
        <v>734</v>
      </c>
      <c r="L114" s="9" t="str">
        <f t="shared" si="43"/>
        <v>Yes</v>
      </c>
    </row>
    <row r="115" spans="1:12" x14ac:dyDescent="0.25">
      <c r="A115" s="2" t="s">
        <v>975</v>
      </c>
      <c r="B115" s="41" t="s">
        <v>290</v>
      </c>
      <c r="C115" s="13">
        <v>99.644079398000002</v>
      </c>
      <c r="D115" s="11" t="str">
        <f>IF($B115="N/A","N/A",IF(C115&gt;=99,"Yes","No"))</f>
        <v>Yes</v>
      </c>
      <c r="E115" s="13">
        <v>99.581363942999999</v>
      </c>
      <c r="F115" s="11" t="str">
        <f>IF($B115="N/A","N/A",IF(E115&gt;=99,"Yes","No"))</f>
        <v>Yes</v>
      </c>
      <c r="G115" s="13">
        <v>99.530638852999999</v>
      </c>
      <c r="H115" s="11" t="str">
        <f>IF($B115="N/A","N/A",IF(G115&gt;=99,"Yes","No"))</f>
        <v>Yes</v>
      </c>
      <c r="I115" s="12">
        <v>-6.3E-2</v>
      </c>
      <c r="J115" s="12">
        <v>-5.0999999999999997E-2</v>
      </c>
      <c r="K115" s="41" t="s">
        <v>733</v>
      </c>
      <c r="L115" s="9" t="str">
        <f t="shared" ref="L115:L149" si="44">IF(J115="Div by 0", "N/A", IF(K115="N/A","N/A", IF(J115&gt;VALUE(MID(K115,1,2)), "No", IF(J115&lt;-1*VALUE(MID(K115,1,2)), "No", "Yes"))))</f>
        <v>Yes</v>
      </c>
    </row>
    <row r="116" spans="1:12" x14ac:dyDescent="0.25">
      <c r="A116" s="2" t="s">
        <v>976</v>
      </c>
      <c r="B116" s="41" t="s">
        <v>217</v>
      </c>
      <c r="C116" s="13">
        <v>6.9207501512</v>
      </c>
      <c r="D116" s="11" t="str">
        <f>IF($B116="N/A","N/A",IF(C116&gt;10,"No",IF(C116&lt;-10,"No","Yes")))</f>
        <v>N/A</v>
      </c>
      <c r="E116" s="13">
        <v>6.9708345365</v>
      </c>
      <c r="F116" s="11" t="str">
        <f>IF($B116="N/A","N/A",IF(E116&gt;10,"No",IF(E116&lt;-10,"No","Yes")))</f>
        <v>N/A</v>
      </c>
      <c r="G116" s="13">
        <v>6.9489862655000003</v>
      </c>
      <c r="H116" s="11" t="str">
        <f>IF($B116="N/A","N/A",IF(G116&gt;10,"No",IF(G116&lt;-10,"No","Yes")))</f>
        <v>N/A</v>
      </c>
      <c r="I116" s="12">
        <v>0.72370000000000001</v>
      </c>
      <c r="J116" s="12">
        <v>-0.313</v>
      </c>
      <c r="K116" s="41" t="s">
        <v>733</v>
      </c>
      <c r="L116" s="9" t="str">
        <f t="shared" si="44"/>
        <v>Yes</v>
      </c>
    </row>
    <row r="117" spans="1:12" x14ac:dyDescent="0.25">
      <c r="A117" s="3" t="s">
        <v>977</v>
      </c>
      <c r="B117" s="41" t="s">
        <v>284</v>
      </c>
      <c r="C117" s="8">
        <v>99.689740580999995</v>
      </c>
      <c r="D117" s="11" t="str">
        <f>IF($B117="N/A","N/A",IF(C117&gt;=98,"Yes","No"))</f>
        <v>Yes</v>
      </c>
      <c r="E117" s="8">
        <v>99.688086423000001</v>
      </c>
      <c r="F117" s="11" t="str">
        <f>IF($B117="N/A","N/A",IF(E117&gt;=98,"Yes","No"))</f>
        <v>Yes</v>
      </c>
      <c r="G117" s="8">
        <v>99.476989918000001</v>
      </c>
      <c r="H117" s="11" t="str">
        <f>IF($B117="N/A","N/A",IF(G117&gt;=98,"Yes","No"))</f>
        <v>Yes</v>
      </c>
      <c r="I117" s="12">
        <v>-2E-3</v>
      </c>
      <c r="J117" s="12">
        <v>-0.21199999999999999</v>
      </c>
      <c r="K117" s="41" t="s">
        <v>733</v>
      </c>
      <c r="L117" s="9" t="str">
        <f t="shared" si="44"/>
        <v>Yes</v>
      </c>
    </row>
    <row r="118" spans="1:12" x14ac:dyDescent="0.25">
      <c r="A118" s="3" t="s">
        <v>978</v>
      </c>
      <c r="B118" s="41" t="s">
        <v>291</v>
      </c>
      <c r="C118" s="8">
        <v>81.394751330999995</v>
      </c>
      <c r="D118" s="11" t="str">
        <f>IF($B118="N/A","N/A",IF(C118&gt;=80,"Yes","No"))</f>
        <v>Yes</v>
      </c>
      <c r="E118" s="8">
        <v>82.176913208000002</v>
      </c>
      <c r="F118" s="11" t="str">
        <f>IF($B118="N/A","N/A",IF(E118&gt;=80,"Yes","No"))</f>
        <v>Yes</v>
      </c>
      <c r="G118" s="8">
        <v>82.061524911999996</v>
      </c>
      <c r="H118" s="11" t="str">
        <f>IF($B118="N/A","N/A",IF(G118&gt;=80,"Yes","No"))</f>
        <v>Yes</v>
      </c>
      <c r="I118" s="12">
        <v>0.96089999999999998</v>
      </c>
      <c r="J118" s="12">
        <v>-0.14000000000000001</v>
      </c>
      <c r="K118" s="41" t="s">
        <v>733</v>
      </c>
      <c r="L118" s="9" t="str">
        <f t="shared" si="44"/>
        <v>Yes</v>
      </c>
    </row>
    <row r="119" spans="1:12" ht="25" x14ac:dyDescent="0.25">
      <c r="A119" s="2" t="s">
        <v>979</v>
      </c>
      <c r="B119" s="41" t="s">
        <v>292</v>
      </c>
      <c r="C119" s="13" t="s">
        <v>1742</v>
      </c>
      <c r="D119" s="11" t="str">
        <f>IF($B119="N/A","N/A",IF(C119&gt;=100,"Yes","No"))</f>
        <v>Yes</v>
      </c>
      <c r="E119" s="13" t="s">
        <v>1742</v>
      </c>
      <c r="F119" s="11" t="str">
        <f t="shared" ref="F119:F120" si="45">IF($B119="N/A","N/A",IF(E119&gt;=100,"Yes","No"))</f>
        <v>Yes</v>
      </c>
      <c r="G119" s="13" t="s">
        <v>1742</v>
      </c>
      <c r="H119" s="11" t="str">
        <f t="shared" ref="H119:H120" si="46">IF($B119="N/A","N/A",IF(G119&gt;=100,"Yes","No"))</f>
        <v>Yes</v>
      </c>
      <c r="I119" s="12" t="s">
        <v>1742</v>
      </c>
      <c r="J119" s="12" t="s">
        <v>1742</v>
      </c>
      <c r="K119" s="41" t="s">
        <v>732</v>
      </c>
      <c r="L119" s="9" t="str">
        <f t="shared" si="44"/>
        <v>N/A</v>
      </c>
    </row>
    <row r="120" spans="1:12" ht="25" x14ac:dyDescent="0.25">
      <c r="A120" s="3" t="s">
        <v>980</v>
      </c>
      <c r="B120" s="41" t="s">
        <v>292</v>
      </c>
      <c r="C120" s="13" t="s">
        <v>1742</v>
      </c>
      <c r="D120" s="11" t="str">
        <f>IF($B120="N/A","N/A",IF(C120&gt;=100,"Yes","No"))</f>
        <v>Yes</v>
      </c>
      <c r="E120" s="13" t="s">
        <v>1742</v>
      </c>
      <c r="F120" s="11" t="str">
        <f t="shared" si="45"/>
        <v>Yes</v>
      </c>
      <c r="G120" s="13" t="s">
        <v>1742</v>
      </c>
      <c r="H120" s="11" t="str">
        <f t="shared" si="46"/>
        <v>Yes</v>
      </c>
      <c r="I120" s="12" t="s">
        <v>1742</v>
      </c>
      <c r="J120" s="12" t="s">
        <v>1742</v>
      </c>
      <c r="K120" s="41" t="s">
        <v>732</v>
      </c>
      <c r="L120" s="9" t="str">
        <f t="shared" si="44"/>
        <v>N/A</v>
      </c>
    </row>
    <row r="121" spans="1:12" ht="25" x14ac:dyDescent="0.25">
      <c r="A121" s="2" t="s">
        <v>981</v>
      </c>
      <c r="B121" s="41" t="s">
        <v>217</v>
      </c>
      <c r="C121" s="13">
        <v>0</v>
      </c>
      <c r="D121" s="34" t="s">
        <v>735</v>
      </c>
      <c r="E121" s="13">
        <v>0</v>
      </c>
      <c r="F121" s="34" t="s">
        <v>735</v>
      </c>
      <c r="G121" s="13" t="s">
        <v>1742</v>
      </c>
      <c r="H121" s="11" t="str">
        <f>IF($B121="N/A","N/A",IF(G121&lt;100,"No",IF(G121=100,"No","Yes")))</f>
        <v>N/A</v>
      </c>
      <c r="I121" s="12" t="s">
        <v>1742</v>
      </c>
      <c r="J121" s="12" t="s">
        <v>1742</v>
      </c>
      <c r="K121" s="41" t="s">
        <v>732</v>
      </c>
      <c r="L121" s="9" t="str">
        <f t="shared" si="44"/>
        <v>N/A</v>
      </c>
    </row>
    <row r="122" spans="1:12" ht="25" x14ac:dyDescent="0.25">
      <c r="A122" s="2" t="s">
        <v>982</v>
      </c>
      <c r="B122" s="33" t="s">
        <v>217</v>
      </c>
      <c r="C122" s="13">
        <v>0</v>
      </c>
      <c r="D122" s="11" t="str">
        <f>IF($B122="N/A","N/A",IF(C122&gt;10,"No",IF(C122&lt;-10,"No","Yes")))</f>
        <v>N/A</v>
      </c>
      <c r="E122" s="13">
        <v>0</v>
      </c>
      <c r="F122" s="11" t="str">
        <f>IF($B122="N/A","N/A",IF(E122&gt;10,"No",IF(E122&lt;-10,"No","Yes")))</f>
        <v>N/A</v>
      </c>
      <c r="G122" s="13" t="s">
        <v>1742</v>
      </c>
      <c r="H122" s="11" t="str">
        <f>IF($B122="N/A","N/A",IF(G122&gt;10,"No",IF(G122&lt;-10,"No","Yes")))</f>
        <v>N/A</v>
      </c>
      <c r="I122" s="12" t="s">
        <v>1742</v>
      </c>
      <c r="J122" s="12" t="s">
        <v>1742</v>
      </c>
      <c r="K122" s="41" t="s">
        <v>732</v>
      </c>
      <c r="L122" s="9" t="str">
        <f>IF(J122="Div by 0", "N/A", IF(OR(J122="N/A",K122="N/A"),"N/A", IF(J122&gt;VALUE(MID(K122,1,2)), "No", IF(J122&lt;-1*VALUE(MID(K122,1,2)), "No", "Yes"))))</f>
        <v>N/A</v>
      </c>
    </row>
    <row r="123" spans="1:12" x14ac:dyDescent="0.25">
      <c r="A123" s="7" t="s">
        <v>100</v>
      </c>
      <c r="B123" s="33" t="s">
        <v>217</v>
      </c>
      <c r="C123" s="34">
        <v>7305</v>
      </c>
      <c r="D123" s="11" t="str">
        <f t="shared" ref="D123:D149" si="47">IF($B123="N/A","N/A",IF(C123&gt;10,"No",IF(C123&lt;-10,"No","Yes")))</f>
        <v>N/A</v>
      </c>
      <c r="E123" s="34">
        <v>7405</v>
      </c>
      <c r="F123" s="11" t="str">
        <f t="shared" ref="F123:F149" si="48">IF($B123="N/A","N/A",IF(E123&gt;10,"No",IF(E123&lt;-10,"No","Yes")))</f>
        <v>N/A</v>
      </c>
      <c r="G123" s="34">
        <v>7670</v>
      </c>
      <c r="H123" s="11" t="str">
        <f t="shared" ref="H123:H149" si="49">IF($B123="N/A","N/A",IF(G123&gt;10,"No",IF(G123&lt;-10,"No","Yes")))</f>
        <v>N/A</v>
      </c>
      <c r="I123" s="12">
        <v>1.369</v>
      </c>
      <c r="J123" s="12">
        <v>3.5790000000000002</v>
      </c>
      <c r="K123" s="41" t="s">
        <v>733</v>
      </c>
      <c r="L123" s="9" t="str">
        <f t="shared" si="44"/>
        <v>Yes</v>
      </c>
    </row>
    <row r="124" spans="1:12" x14ac:dyDescent="0.25">
      <c r="A124" s="2" t="s">
        <v>983</v>
      </c>
      <c r="B124" s="33" t="s">
        <v>217</v>
      </c>
      <c r="C124" s="34">
        <v>6131</v>
      </c>
      <c r="D124" s="11" t="str">
        <f t="shared" si="47"/>
        <v>N/A</v>
      </c>
      <c r="E124" s="34">
        <v>6233</v>
      </c>
      <c r="F124" s="11" t="str">
        <f t="shared" si="48"/>
        <v>N/A</v>
      </c>
      <c r="G124" s="34">
        <v>6397</v>
      </c>
      <c r="H124" s="11" t="str">
        <f t="shared" si="49"/>
        <v>N/A</v>
      </c>
      <c r="I124" s="12">
        <v>1.6639999999999999</v>
      </c>
      <c r="J124" s="12">
        <v>2.6309999999999998</v>
      </c>
      <c r="K124" s="41" t="s">
        <v>733</v>
      </c>
      <c r="L124" s="9" t="str">
        <f t="shared" si="44"/>
        <v>Yes</v>
      </c>
    </row>
    <row r="125" spans="1:12" x14ac:dyDescent="0.25">
      <c r="A125" s="2" t="s">
        <v>984</v>
      </c>
      <c r="B125" s="33" t="s">
        <v>217</v>
      </c>
      <c r="C125" s="34">
        <v>0</v>
      </c>
      <c r="D125" s="11" t="str">
        <f t="shared" si="47"/>
        <v>N/A</v>
      </c>
      <c r="E125" s="34">
        <v>0</v>
      </c>
      <c r="F125" s="11" t="str">
        <f t="shared" si="48"/>
        <v>N/A</v>
      </c>
      <c r="G125" s="34">
        <v>0</v>
      </c>
      <c r="H125" s="11" t="str">
        <f t="shared" si="49"/>
        <v>N/A</v>
      </c>
      <c r="I125" s="12" t="s">
        <v>1742</v>
      </c>
      <c r="J125" s="12" t="s">
        <v>1742</v>
      </c>
      <c r="K125" s="41" t="s">
        <v>733</v>
      </c>
      <c r="L125" s="9" t="str">
        <f t="shared" si="44"/>
        <v>N/A</v>
      </c>
    </row>
    <row r="126" spans="1:12" x14ac:dyDescent="0.25">
      <c r="A126" s="2" t="s">
        <v>985</v>
      </c>
      <c r="B126" s="33" t="s">
        <v>217</v>
      </c>
      <c r="C126" s="34">
        <v>196</v>
      </c>
      <c r="D126" s="11" t="str">
        <f t="shared" si="47"/>
        <v>N/A</v>
      </c>
      <c r="E126" s="34">
        <v>184</v>
      </c>
      <c r="F126" s="11" t="str">
        <f t="shared" si="48"/>
        <v>N/A</v>
      </c>
      <c r="G126" s="34">
        <v>225</v>
      </c>
      <c r="H126" s="11" t="str">
        <f t="shared" si="49"/>
        <v>N/A</v>
      </c>
      <c r="I126" s="12">
        <v>-6.12</v>
      </c>
      <c r="J126" s="12">
        <v>22.28</v>
      </c>
      <c r="K126" s="41" t="s">
        <v>733</v>
      </c>
      <c r="L126" s="9" t="str">
        <f t="shared" si="44"/>
        <v>No</v>
      </c>
    </row>
    <row r="127" spans="1:12" x14ac:dyDescent="0.25">
      <c r="A127" s="2" t="s">
        <v>986</v>
      </c>
      <c r="B127" s="33" t="s">
        <v>217</v>
      </c>
      <c r="C127" s="34">
        <v>978</v>
      </c>
      <c r="D127" s="11" t="str">
        <f t="shared" si="47"/>
        <v>N/A</v>
      </c>
      <c r="E127" s="34">
        <v>988</v>
      </c>
      <c r="F127" s="11" t="str">
        <f t="shared" si="48"/>
        <v>N/A</v>
      </c>
      <c r="G127" s="34">
        <v>1048</v>
      </c>
      <c r="H127" s="11" t="str">
        <f t="shared" si="49"/>
        <v>N/A</v>
      </c>
      <c r="I127" s="12">
        <v>1.022</v>
      </c>
      <c r="J127" s="12">
        <v>6.0730000000000004</v>
      </c>
      <c r="K127" s="41" t="s">
        <v>733</v>
      </c>
      <c r="L127" s="9" t="str">
        <f t="shared" si="44"/>
        <v>Yes</v>
      </c>
    </row>
    <row r="128" spans="1:12" x14ac:dyDescent="0.25">
      <c r="A128" s="2" t="s">
        <v>987</v>
      </c>
      <c r="B128" s="33" t="s">
        <v>217</v>
      </c>
      <c r="C128" s="34">
        <v>0</v>
      </c>
      <c r="D128" s="11" t="str">
        <f t="shared" si="47"/>
        <v>N/A</v>
      </c>
      <c r="E128" s="34">
        <v>0</v>
      </c>
      <c r="F128" s="11" t="str">
        <f t="shared" si="48"/>
        <v>N/A</v>
      </c>
      <c r="G128" s="34">
        <v>0</v>
      </c>
      <c r="H128" s="11" t="str">
        <f t="shared" si="49"/>
        <v>N/A</v>
      </c>
      <c r="I128" s="12" t="s">
        <v>1742</v>
      </c>
      <c r="J128" s="12" t="s">
        <v>1742</v>
      </c>
      <c r="K128" s="41" t="s">
        <v>733</v>
      </c>
      <c r="L128" s="9" t="str">
        <f t="shared" si="44"/>
        <v>N/A</v>
      </c>
    </row>
    <row r="129" spans="1:12" x14ac:dyDescent="0.25">
      <c r="A129" s="7" t="s">
        <v>101</v>
      </c>
      <c r="B129" s="33" t="s">
        <v>217</v>
      </c>
      <c r="C129" s="34">
        <v>16530</v>
      </c>
      <c r="D129" s="11" t="str">
        <f t="shared" si="47"/>
        <v>N/A</v>
      </c>
      <c r="E129" s="34">
        <v>17315</v>
      </c>
      <c r="F129" s="11" t="str">
        <f t="shared" si="48"/>
        <v>N/A</v>
      </c>
      <c r="G129" s="34">
        <v>18348</v>
      </c>
      <c r="H129" s="11" t="str">
        <f t="shared" si="49"/>
        <v>N/A</v>
      </c>
      <c r="I129" s="12">
        <v>4.7489999999999997</v>
      </c>
      <c r="J129" s="12">
        <v>5.9660000000000002</v>
      </c>
      <c r="K129" s="41" t="s">
        <v>733</v>
      </c>
      <c r="L129" s="9" t="str">
        <f t="shared" si="44"/>
        <v>Yes</v>
      </c>
    </row>
    <row r="130" spans="1:12" x14ac:dyDescent="0.25">
      <c r="A130" s="2" t="s">
        <v>988</v>
      </c>
      <c r="B130" s="33" t="s">
        <v>217</v>
      </c>
      <c r="C130" s="34">
        <v>14643</v>
      </c>
      <c r="D130" s="11" t="str">
        <f t="shared" si="47"/>
        <v>N/A</v>
      </c>
      <c r="E130" s="34">
        <v>15318</v>
      </c>
      <c r="F130" s="11" t="str">
        <f t="shared" si="48"/>
        <v>N/A</v>
      </c>
      <c r="G130" s="34">
        <v>16219</v>
      </c>
      <c r="H130" s="11" t="str">
        <f t="shared" si="49"/>
        <v>N/A</v>
      </c>
      <c r="I130" s="12">
        <v>4.6100000000000003</v>
      </c>
      <c r="J130" s="12">
        <v>5.8819999999999997</v>
      </c>
      <c r="K130" s="41" t="s">
        <v>733</v>
      </c>
      <c r="L130" s="9" t="str">
        <f t="shared" si="44"/>
        <v>Yes</v>
      </c>
    </row>
    <row r="131" spans="1:12" x14ac:dyDescent="0.25">
      <c r="A131" s="2" t="s">
        <v>989</v>
      </c>
      <c r="B131" s="33" t="s">
        <v>217</v>
      </c>
      <c r="C131" s="34">
        <v>0</v>
      </c>
      <c r="D131" s="11" t="str">
        <f t="shared" si="47"/>
        <v>N/A</v>
      </c>
      <c r="E131" s="34">
        <v>0</v>
      </c>
      <c r="F131" s="11" t="str">
        <f t="shared" si="48"/>
        <v>N/A</v>
      </c>
      <c r="G131" s="34">
        <v>0</v>
      </c>
      <c r="H131" s="11" t="str">
        <f t="shared" si="49"/>
        <v>N/A</v>
      </c>
      <c r="I131" s="12" t="s">
        <v>1742</v>
      </c>
      <c r="J131" s="12" t="s">
        <v>1742</v>
      </c>
      <c r="K131" s="41" t="s">
        <v>733</v>
      </c>
      <c r="L131" s="9" t="str">
        <f t="shared" si="44"/>
        <v>N/A</v>
      </c>
    </row>
    <row r="132" spans="1:12" x14ac:dyDescent="0.25">
      <c r="A132" s="2" t="s">
        <v>990</v>
      </c>
      <c r="B132" s="33" t="s">
        <v>217</v>
      </c>
      <c r="C132" s="34">
        <v>289</v>
      </c>
      <c r="D132" s="11" t="str">
        <f t="shared" si="47"/>
        <v>N/A</v>
      </c>
      <c r="E132" s="34">
        <v>303</v>
      </c>
      <c r="F132" s="11" t="str">
        <f t="shared" si="48"/>
        <v>N/A</v>
      </c>
      <c r="G132" s="34">
        <v>317</v>
      </c>
      <c r="H132" s="11" t="str">
        <f t="shared" si="49"/>
        <v>N/A</v>
      </c>
      <c r="I132" s="12">
        <v>4.8440000000000003</v>
      </c>
      <c r="J132" s="12">
        <v>4.62</v>
      </c>
      <c r="K132" s="41" t="s">
        <v>733</v>
      </c>
      <c r="L132" s="9" t="str">
        <f t="shared" si="44"/>
        <v>Yes</v>
      </c>
    </row>
    <row r="133" spans="1:12" x14ac:dyDescent="0.25">
      <c r="A133" s="2" t="s">
        <v>991</v>
      </c>
      <c r="B133" s="33" t="s">
        <v>217</v>
      </c>
      <c r="C133" s="34">
        <v>1598</v>
      </c>
      <c r="D133" s="11" t="str">
        <f t="shared" si="47"/>
        <v>N/A</v>
      </c>
      <c r="E133" s="34">
        <v>1694</v>
      </c>
      <c r="F133" s="11" t="str">
        <f t="shared" si="48"/>
        <v>N/A</v>
      </c>
      <c r="G133" s="34">
        <v>1812</v>
      </c>
      <c r="H133" s="11" t="str">
        <f t="shared" si="49"/>
        <v>N/A</v>
      </c>
      <c r="I133" s="12">
        <v>6.008</v>
      </c>
      <c r="J133" s="12">
        <v>6.9660000000000002</v>
      </c>
      <c r="K133" s="41" t="s">
        <v>733</v>
      </c>
      <c r="L133" s="9" t="str">
        <f t="shared" si="44"/>
        <v>Yes</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76710</v>
      </c>
      <c r="D135" s="11" t="str">
        <f t="shared" si="47"/>
        <v>N/A</v>
      </c>
      <c r="E135" s="34">
        <v>78868</v>
      </c>
      <c r="F135" s="11" t="str">
        <f t="shared" si="48"/>
        <v>N/A</v>
      </c>
      <c r="G135" s="34">
        <v>84702</v>
      </c>
      <c r="H135" s="11" t="str">
        <f t="shared" si="49"/>
        <v>N/A</v>
      </c>
      <c r="I135" s="12">
        <v>2.8130000000000002</v>
      </c>
      <c r="J135" s="12">
        <v>7.3970000000000002</v>
      </c>
      <c r="K135" s="41" t="s">
        <v>733</v>
      </c>
      <c r="L135" s="9" t="str">
        <f t="shared" si="44"/>
        <v>Yes</v>
      </c>
    </row>
    <row r="136" spans="1:12" x14ac:dyDescent="0.25">
      <c r="A136" s="2" t="s">
        <v>993</v>
      </c>
      <c r="B136" s="33" t="s">
        <v>217</v>
      </c>
      <c r="C136" s="34">
        <v>18104</v>
      </c>
      <c r="D136" s="11" t="str">
        <f t="shared" si="47"/>
        <v>N/A</v>
      </c>
      <c r="E136" s="34">
        <v>19899</v>
      </c>
      <c r="F136" s="11" t="str">
        <f t="shared" si="48"/>
        <v>N/A</v>
      </c>
      <c r="G136" s="34">
        <v>21536</v>
      </c>
      <c r="H136" s="11" t="str">
        <f t="shared" si="49"/>
        <v>N/A</v>
      </c>
      <c r="I136" s="12">
        <v>9.9149999999999991</v>
      </c>
      <c r="J136" s="12">
        <v>8.2270000000000003</v>
      </c>
      <c r="K136" s="41" t="s">
        <v>733</v>
      </c>
      <c r="L136" s="9" t="str">
        <f t="shared" si="44"/>
        <v>Yes</v>
      </c>
    </row>
    <row r="137" spans="1:12" x14ac:dyDescent="0.25">
      <c r="A137" s="2" t="s">
        <v>994</v>
      </c>
      <c r="B137" s="33" t="s">
        <v>217</v>
      </c>
      <c r="C137" s="34">
        <v>311</v>
      </c>
      <c r="D137" s="11" t="str">
        <f t="shared" si="47"/>
        <v>N/A</v>
      </c>
      <c r="E137" s="34">
        <v>298</v>
      </c>
      <c r="F137" s="11" t="str">
        <f t="shared" si="48"/>
        <v>N/A</v>
      </c>
      <c r="G137" s="34">
        <v>331</v>
      </c>
      <c r="H137" s="11" t="str">
        <f t="shared" si="49"/>
        <v>N/A</v>
      </c>
      <c r="I137" s="12">
        <v>-4.18</v>
      </c>
      <c r="J137" s="12">
        <v>11.07</v>
      </c>
      <c r="K137" s="41" t="s">
        <v>733</v>
      </c>
      <c r="L137" s="9" t="str">
        <f t="shared" si="44"/>
        <v>No</v>
      </c>
    </row>
    <row r="138" spans="1:12" x14ac:dyDescent="0.25">
      <c r="A138" s="2" t="s">
        <v>995</v>
      </c>
      <c r="B138" s="33" t="s">
        <v>217</v>
      </c>
      <c r="C138" s="34">
        <v>0</v>
      </c>
      <c r="D138" s="11" t="str">
        <f t="shared" si="47"/>
        <v>N/A</v>
      </c>
      <c r="E138" s="34">
        <v>0</v>
      </c>
      <c r="F138" s="11" t="str">
        <f t="shared" si="48"/>
        <v>N/A</v>
      </c>
      <c r="G138" s="34">
        <v>0</v>
      </c>
      <c r="H138" s="11" t="str">
        <f t="shared" si="49"/>
        <v>N/A</v>
      </c>
      <c r="I138" s="12" t="s">
        <v>1742</v>
      </c>
      <c r="J138" s="12" t="s">
        <v>1742</v>
      </c>
      <c r="K138" s="41" t="s">
        <v>733</v>
      </c>
      <c r="L138" s="9" t="str">
        <f t="shared" si="44"/>
        <v>N/A</v>
      </c>
    </row>
    <row r="139" spans="1:12" x14ac:dyDescent="0.25">
      <c r="A139" s="2" t="s">
        <v>996</v>
      </c>
      <c r="B139" s="33" t="s">
        <v>217</v>
      </c>
      <c r="C139" s="34">
        <v>50846</v>
      </c>
      <c r="D139" s="11" t="str">
        <f t="shared" si="47"/>
        <v>N/A</v>
      </c>
      <c r="E139" s="34">
        <v>50906</v>
      </c>
      <c r="F139" s="11" t="str">
        <f t="shared" si="48"/>
        <v>N/A</v>
      </c>
      <c r="G139" s="34">
        <v>54151</v>
      </c>
      <c r="H139" s="11" t="str">
        <f t="shared" si="49"/>
        <v>N/A</v>
      </c>
      <c r="I139" s="12">
        <v>0.11799999999999999</v>
      </c>
      <c r="J139" s="12">
        <v>6.3739999999999997</v>
      </c>
      <c r="K139" s="41" t="s">
        <v>733</v>
      </c>
      <c r="L139" s="9" t="str">
        <f t="shared" si="44"/>
        <v>Yes</v>
      </c>
    </row>
    <row r="140" spans="1:12" x14ac:dyDescent="0.25">
      <c r="A140" s="2" t="s">
        <v>997</v>
      </c>
      <c r="B140" s="33" t="s">
        <v>217</v>
      </c>
      <c r="C140" s="34">
        <v>4225</v>
      </c>
      <c r="D140" s="11" t="str">
        <f t="shared" si="47"/>
        <v>N/A</v>
      </c>
      <c r="E140" s="34">
        <v>4503</v>
      </c>
      <c r="F140" s="11" t="str">
        <f t="shared" si="48"/>
        <v>N/A</v>
      </c>
      <c r="G140" s="34">
        <v>5288</v>
      </c>
      <c r="H140" s="11" t="str">
        <f t="shared" si="49"/>
        <v>N/A</v>
      </c>
      <c r="I140" s="12">
        <v>6.58</v>
      </c>
      <c r="J140" s="12">
        <v>17.43</v>
      </c>
      <c r="K140" s="41" t="s">
        <v>733</v>
      </c>
      <c r="L140" s="9" t="str">
        <f t="shared" si="44"/>
        <v>No</v>
      </c>
    </row>
    <row r="141" spans="1:12" x14ac:dyDescent="0.25">
      <c r="A141" s="2" t="s">
        <v>998</v>
      </c>
      <c r="B141" s="33" t="s">
        <v>217</v>
      </c>
      <c r="C141" s="34">
        <v>3224</v>
      </c>
      <c r="D141" s="11" t="str">
        <f t="shared" si="47"/>
        <v>N/A</v>
      </c>
      <c r="E141" s="34">
        <v>3262</v>
      </c>
      <c r="F141" s="11" t="str">
        <f t="shared" si="48"/>
        <v>N/A</v>
      </c>
      <c r="G141" s="34">
        <v>3396</v>
      </c>
      <c r="H141" s="11" t="str">
        <f t="shared" si="49"/>
        <v>N/A</v>
      </c>
      <c r="I141" s="12">
        <v>1.179</v>
      </c>
      <c r="J141" s="12">
        <v>4.1079999999999997</v>
      </c>
      <c r="K141" s="41" t="s">
        <v>733</v>
      </c>
      <c r="L141" s="9" t="str">
        <f t="shared" si="44"/>
        <v>Yes</v>
      </c>
    </row>
    <row r="142" spans="1:12" x14ac:dyDescent="0.25">
      <c r="A142" s="2" t="s">
        <v>999</v>
      </c>
      <c r="B142" s="33" t="s">
        <v>217</v>
      </c>
      <c r="C142" s="34">
        <v>0</v>
      </c>
      <c r="D142" s="11" t="str">
        <f t="shared" si="47"/>
        <v>N/A</v>
      </c>
      <c r="E142" s="34">
        <v>0</v>
      </c>
      <c r="F142" s="11" t="str">
        <f t="shared" si="48"/>
        <v>N/A</v>
      </c>
      <c r="G142" s="34">
        <v>0</v>
      </c>
      <c r="H142" s="11" t="str">
        <f t="shared" si="49"/>
        <v>N/A</v>
      </c>
      <c r="I142" s="12" t="s">
        <v>1742</v>
      </c>
      <c r="J142" s="12" t="s">
        <v>1742</v>
      </c>
      <c r="K142" s="41" t="s">
        <v>733</v>
      </c>
      <c r="L142" s="9" t="str">
        <f t="shared" si="44"/>
        <v>N/A</v>
      </c>
    </row>
    <row r="143" spans="1:12" x14ac:dyDescent="0.25">
      <c r="A143" s="7" t="s">
        <v>105</v>
      </c>
      <c r="B143" s="33" t="s">
        <v>217</v>
      </c>
      <c r="C143" s="34">
        <v>27245</v>
      </c>
      <c r="D143" s="11" t="str">
        <f t="shared" si="47"/>
        <v>N/A</v>
      </c>
      <c r="E143" s="34">
        <v>28839</v>
      </c>
      <c r="F143" s="11" t="str">
        <f t="shared" si="48"/>
        <v>N/A</v>
      </c>
      <c r="G143" s="34">
        <v>31792</v>
      </c>
      <c r="H143" s="11" t="str">
        <f t="shared" si="49"/>
        <v>N/A</v>
      </c>
      <c r="I143" s="12">
        <v>5.851</v>
      </c>
      <c r="J143" s="12">
        <v>10.24</v>
      </c>
      <c r="K143" s="41" t="s">
        <v>733</v>
      </c>
      <c r="L143" s="9" t="str">
        <f t="shared" si="44"/>
        <v>No</v>
      </c>
    </row>
    <row r="144" spans="1:12" x14ac:dyDescent="0.25">
      <c r="A144" s="2" t="s">
        <v>1000</v>
      </c>
      <c r="B144" s="33" t="s">
        <v>217</v>
      </c>
      <c r="C144" s="34">
        <v>14932</v>
      </c>
      <c r="D144" s="11" t="str">
        <f t="shared" si="47"/>
        <v>N/A</v>
      </c>
      <c r="E144" s="34">
        <v>16627</v>
      </c>
      <c r="F144" s="11" t="str">
        <f t="shared" si="48"/>
        <v>N/A</v>
      </c>
      <c r="G144" s="34">
        <v>18659</v>
      </c>
      <c r="H144" s="11" t="str">
        <f t="shared" si="49"/>
        <v>N/A</v>
      </c>
      <c r="I144" s="12">
        <v>11.35</v>
      </c>
      <c r="J144" s="12">
        <v>12.22</v>
      </c>
      <c r="K144" s="41" t="s">
        <v>733</v>
      </c>
      <c r="L144" s="9" t="str">
        <f t="shared" si="44"/>
        <v>No</v>
      </c>
    </row>
    <row r="145" spans="1:12" x14ac:dyDescent="0.25">
      <c r="A145" s="2" t="s">
        <v>1001</v>
      </c>
      <c r="B145" s="33" t="s">
        <v>217</v>
      </c>
      <c r="C145" s="34">
        <v>610</v>
      </c>
      <c r="D145" s="11" t="str">
        <f t="shared" si="47"/>
        <v>N/A</v>
      </c>
      <c r="E145" s="34">
        <v>552</v>
      </c>
      <c r="F145" s="11" t="str">
        <f t="shared" si="48"/>
        <v>N/A</v>
      </c>
      <c r="G145" s="34">
        <v>705</v>
      </c>
      <c r="H145" s="11" t="str">
        <f t="shared" si="49"/>
        <v>N/A</v>
      </c>
      <c r="I145" s="12">
        <v>-9.51</v>
      </c>
      <c r="J145" s="12">
        <v>27.72</v>
      </c>
      <c r="K145" s="41" t="s">
        <v>733</v>
      </c>
      <c r="L145" s="9" t="str">
        <f t="shared" si="44"/>
        <v>No</v>
      </c>
    </row>
    <row r="146" spans="1:12" x14ac:dyDescent="0.25">
      <c r="A146" s="2" t="s">
        <v>1002</v>
      </c>
      <c r="B146" s="33" t="s">
        <v>217</v>
      </c>
      <c r="C146" s="34">
        <v>0</v>
      </c>
      <c r="D146" s="11" t="str">
        <f t="shared" si="47"/>
        <v>N/A</v>
      </c>
      <c r="E146" s="34">
        <v>0</v>
      </c>
      <c r="F146" s="11" t="str">
        <f t="shared" si="48"/>
        <v>N/A</v>
      </c>
      <c r="G146" s="34">
        <v>0</v>
      </c>
      <c r="H146" s="11" t="str">
        <f t="shared" si="49"/>
        <v>N/A</v>
      </c>
      <c r="I146" s="12" t="s">
        <v>1742</v>
      </c>
      <c r="J146" s="12" t="s">
        <v>1742</v>
      </c>
      <c r="K146" s="41" t="s">
        <v>733</v>
      </c>
      <c r="L146" s="9" t="str">
        <f t="shared" si="44"/>
        <v>N/A</v>
      </c>
    </row>
    <row r="147" spans="1:12" x14ac:dyDescent="0.25">
      <c r="A147" s="2" t="s">
        <v>1003</v>
      </c>
      <c r="B147" s="33" t="s">
        <v>217</v>
      </c>
      <c r="C147" s="34">
        <v>9695</v>
      </c>
      <c r="D147" s="11" t="str">
        <f t="shared" si="47"/>
        <v>N/A</v>
      </c>
      <c r="E147" s="34">
        <v>9744</v>
      </c>
      <c r="F147" s="11" t="str">
        <f t="shared" si="48"/>
        <v>N/A</v>
      </c>
      <c r="G147" s="34">
        <v>10005</v>
      </c>
      <c r="H147" s="11" t="str">
        <f t="shared" si="49"/>
        <v>N/A</v>
      </c>
      <c r="I147" s="12">
        <v>0.50539999999999996</v>
      </c>
      <c r="J147" s="12">
        <v>2.6789999999999998</v>
      </c>
      <c r="K147" s="41" t="s">
        <v>733</v>
      </c>
      <c r="L147" s="9" t="str">
        <f t="shared" si="44"/>
        <v>Yes</v>
      </c>
    </row>
    <row r="148" spans="1:12" x14ac:dyDescent="0.25">
      <c r="A148" s="2" t="s">
        <v>1004</v>
      </c>
      <c r="B148" s="33" t="s">
        <v>217</v>
      </c>
      <c r="C148" s="34">
        <v>2008</v>
      </c>
      <c r="D148" s="11" t="str">
        <f t="shared" si="47"/>
        <v>N/A</v>
      </c>
      <c r="E148" s="34">
        <v>1916</v>
      </c>
      <c r="F148" s="11" t="str">
        <f t="shared" si="48"/>
        <v>N/A</v>
      </c>
      <c r="G148" s="34">
        <v>2423</v>
      </c>
      <c r="H148" s="11" t="str">
        <f t="shared" si="49"/>
        <v>N/A</v>
      </c>
      <c r="I148" s="12">
        <v>-4.58</v>
      </c>
      <c r="J148" s="12">
        <v>26.46</v>
      </c>
      <c r="K148" s="41" t="s">
        <v>733</v>
      </c>
      <c r="L148" s="9" t="str">
        <f t="shared" si="44"/>
        <v>No</v>
      </c>
    </row>
    <row r="149" spans="1:12" x14ac:dyDescent="0.25">
      <c r="A149" s="2" t="s">
        <v>1005</v>
      </c>
      <c r="B149" s="33" t="s">
        <v>217</v>
      </c>
      <c r="C149" s="34">
        <v>0</v>
      </c>
      <c r="D149" s="11" t="str">
        <f t="shared" si="47"/>
        <v>N/A</v>
      </c>
      <c r="E149" s="34">
        <v>0</v>
      </c>
      <c r="F149" s="11" t="str">
        <f t="shared" si="48"/>
        <v>N/A</v>
      </c>
      <c r="G149" s="34">
        <v>0</v>
      </c>
      <c r="H149" s="11" t="str">
        <f t="shared" si="49"/>
        <v>N/A</v>
      </c>
      <c r="I149" s="12" t="s">
        <v>1742</v>
      </c>
      <c r="J149" s="12" t="s">
        <v>1742</v>
      </c>
      <c r="K149" s="41" t="s">
        <v>733</v>
      </c>
      <c r="L149" s="9" t="str">
        <f t="shared" si="44"/>
        <v>N/A</v>
      </c>
    </row>
    <row r="150" spans="1:12" ht="25" x14ac:dyDescent="0.25">
      <c r="A150" s="16" t="s">
        <v>1006</v>
      </c>
      <c r="B150" s="1" t="s">
        <v>217</v>
      </c>
      <c r="C150" s="1">
        <v>2208</v>
      </c>
      <c r="D150" s="11" t="str">
        <f t="shared" ref="D150:D155" si="50">IF($B150="N/A","N/A",IF(C150&gt;10,"No",IF(C150&lt;-10,"No","Yes")))</f>
        <v>N/A</v>
      </c>
      <c r="E150" s="1">
        <v>2165</v>
      </c>
      <c r="F150" s="11" t="str">
        <f t="shared" ref="F150:F155" si="51">IF($B150="N/A","N/A",IF(E150&gt;10,"No",IF(E150&lt;-10,"No","Yes")))</f>
        <v>N/A</v>
      </c>
      <c r="G150" s="1">
        <v>2100</v>
      </c>
      <c r="H150" s="11" t="str">
        <f t="shared" ref="H150:H155" si="52">IF($B150="N/A","N/A",IF(G150&gt;10,"No",IF(G150&lt;-10,"No","Yes")))</f>
        <v>N/A</v>
      </c>
      <c r="I150" s="12">
        <v>-1.95</v>
      </c>
      <c r="J150" s="12">
        <v>-3</v>
      </c>
      <c r="K150" s="41" t="s">
        <v>732</v>
      </c>
      <c r="L150" s="9" t="str">
        <f t="shared" ref="L150:L155" si="53">IF(J150="Div by 0", "N/A", IF(K150="N/A","N/A", IF(J150&gt;VALUE(MID(K150,1,2)), "No", IF(J150&lt;-1*VALUE(MID(K150,1,2)), "No", "Yes"))))</f>
        <v>Yes</v>
      </c>
    </row>
    <row r="151" spans="1:12" x14ac:dyDescent="0.25">
      <c r="A151" s="6" t="s">
        <v>330</v>
      </c>
      <c r="B151" s="41" t="s">
        <v>217</v>
      </c>
      <c r="C151" s="13">
        <v>1.7278347289</v>
      </c>
      <c r="D151" s="11" t="str">
        <f t="shared" si="50"/>
        <v>N/A</v>
      </c>
      <c r="E151" s="13">
        <v>1.6348629810999999</v>
      </c>
      <c r="F151" s="11" t="str">
        <f t="shared" si="51"/>
        <v>N/A</v>
      </c>
      <c r="G151" s="13">
        <v>1.4735601213</v>
      </c>
      <c r="H151" s="11" t="str">
        <f t="shared" si="52"/>
        <v>N/A</v>
      </c>
      <c r="I151" s="12">
        <v>-5.38</v>
      </c>
      <c r="J151" s="12">
        <v>-9.8699999999999992</v>
      </c>
      <c r="K151" s="41" t="s">
        <v>732</v>
      </c>
      <c r="L151" s="9" t="str">
        <f t="shared" si="53"/>
        <v>Yes</v>
      </c>
    </row>
    <row r="152" spans="1:12" x14ac:dyDescent="0.25">
      <c r="A152" s="2" t="s">
        <v>331</v>
      </c>
      <c r="B152" s="41" t="s">
        <v>217</v>
      </c>
      <c r="C152" s="13">
        <v>8.2409308692999996</v>
      </c>
      <c r="D152" s="11" t="str">
        <f t="shared" si="50"/>
        <v>N/A</v>
      </c>
      <c r="E152" s="13">
        <v>7.9270762998000004</v>
      </c>
      <c r="F152" s="11" t="str">
        <f t="shared" si="51"/>
        <v>N/A</v>
      </c>
      <c r="G152" s="13">
        <v>7.7314211213000004</v>
      </c>
      <c r="H152" s="11" t="str">
        <f t="shared" si="52"/>
        <v>N/A</v>
      </c>
      <c r="I152" s="12">
        <v>-3.81</v>
      </c>
      <c r="J152" s="12">
        <v>-2.4700000000000002</v>
      </c>
      <c r="K152" s="41" t="s">
        <v>732</v>
      </c>
      <c r="L152" s="9" t="str">
        <f t="shared" si="53"/>
        <v>Yes</v>
      </c>
    </row>
    <row r="153" spans="1:12" x14ac:dyDescent="0.25">
      <c r="A153" s="2" t="s">
        <v>332</v>
      </c>
      <c r="B153" s="41" t="s">
        <v>217</v>
      </c>
      <c r="C153" s="13">
        <v>2.9461584997000001</v>
      </c>
      <c r="D153" s="11" t="str">
        <f t="shared" si="50"/>
        <v>N/A</v>
      </c>
      <c r="E153" s="13">
        <v>2.8703436327</v>
      </c>
      <c r="F153" s="11" t="str">
        <f t="shared" si="51"/>
        <v>N/A</v>
      </c>
      <c r="G153" s="13">
        <v>2.4634837583999998</v>
      </c>
      <c r="H153" s="11" t="str">
        <f t="shared" si="52"/>
        <v>N/A</v>
      </c>
      <c r="I153" s="12">
        <v>-2.57</v>
      </c>
      <c r="J153" s="12">
        <v>-14.2</v>
      </c>
      <c r="K153" s="41" t="s">
        <v>732</v>
      </c>
      <c r="L153" s="9" t="str">
        <f t="shared" si="53"/>
        <v>Yes</v>
      </c>
    </row>
    <row r="154" spans="1:12" x14ac:dyDescent="0.25">
      <c r="A154" s="2" t="s">
        <v>333</v>
      </c>
      <c r="B154" s="41" t="s">
        <v>217</v>
      </c>
      <c r="C154" s="13">
        <v>1.3818276625999999</v>
      </c>
      <c r="D154" s="11" t="str">
        <f t="shared" si="50"/>
        <v>N/A</v>
      </c>
      <c r="E154" s="13">
        <v>1.2793528427</v>
      </c>
      <c r="F154" s="11" t="str">
        <f t="shared" si="51"/>
        <v>N/A</v>
      </c>
      <c r="G154" s="13">
        <v>1.1723453991999999</v>
      </c>
      <c r="H154" s="11" t="str">
        <f t="shared" si="52"/>
        <v>N/A</v>
      </c>
      <c r="I154" s="12">
        <v>-7.42</v>
      </c>
      <c r="J154" s="12">
        <v>-8.36</v>
      </c>
      <c r="K154" s="41" t="s">
        <v>732</v>
      </c>
      <c r="L154" s="9" t="str">
        <f t="shared" si="53"/>
        <v>Yes</v>
      </c>
    </row>
    <row r="155" spans="1:12" x14ac:dyDescent="0.25">
      <c r="A155" s="2" t="s">
        <v>334</v>
      </c>
      <c r="B155" s="41" t="s">
        <v>217</v>
      </c>
      <c r="C155" s="13">
        <v>0.21655349609999999</v>
      </c>
      <c r="D155" s="11" t="str">
        <f t="shared" si="50"/>
        <v>N/A</v>
      </c>
      <c r="E155" s="13">
        <v>0.2496619162</v>
      </c>
      <c r="F155" s="11" t="str">
        <f t="shared" si="51"/>
        <v>N/A</v>
      </c>
      <c r="G155" s="13">
        <v>0.19501761449999999</v>
      </c>
      <c r="H155" s="11" t="str">
        <f t="shared" si="52"/>
        <v>N/A</v>
      </c>
      <c r="I155" s="12">
        <v>15.29</v>
      </c>
      <c r="J155" s="12">
        <v>-21.9</v>
      </c>
      <c r="K155" s="41" t="s">
        <v>732</v>
      </c>
      <c r="L155" s="9" t="str">
        <f t="shared" si="53"/>
        <v>Yes</v>
      </c>
    </row>
    <row r="156" spans="1:12" x14ac:dyDescent="0.25">
      <c r="A156" s="16" t="s">
        <v>1007</v>
      </c>
      <c r="B156" s="33" t="s">
        <v>217</v>
      </c>
      <c r="C156" s="34">
        <v>6679</v>
      </c>
      <c r="D156" s="11" t="str">
        <f t="shared" ref="D156:D162" si="54">IF($B156="N/A","N/A",IF(C156&gt;10,"No",IF(C156&lt;-10,"No","Yes")))</f>
        <v>N/A</v>
      </c>
      <c r="E156" s="34">
        <v>7144</v>
      </c>
      <c r="F156" s="11" t="str">
        <f t="shared" ref="F156:F162" si="55">IF($B156="N/A","N/A",IF(E156&gt;10,"No",IF(E156&lt;-10,"No","Yes")))</f>
        <v>N/A</v>
      </c>
      <c r="G156" s="34">
        <v>7874</v>
      </c>
      <c r="H156" s="11" t="str">
        <f t="shared" ref="H156:H162" si="56">IF($B156="N/A","N/A",IF(G156&gt;10,"No",IF(G156&lt;-10,"No","Yes")))</f>
        <v>N/A</v>
      </c>
      <c r="I156" s="12">
        <v>6.9619999999999997</v>
      </c>
      <c r="J156" s="12">
        <v>10.220000000000001</v>
      </c>
      <c r="K156" s="41" t="s">
        <v>732</v>
      </c>
      <c r="L156" s="9" t="str">
        <f t="shared" ref="L156:L163" si="57">IF(J156="Div by 0", "N/A", IF(K156="N/A","N/A", IF(J156&gt;VALUE(MID(K156,1,2)), "No", IF(J156&lt;-1*VALUE(MID(K156,1,2)), "No", "Yes"))))</f>
        <v>Yes</v>
      </c>
    </row>
    <row r="157" spans="1:12" x14ac:dyDescent="0.25">
      <c r="A157" s="6" t="s">
        <v>1008</v>
      </c>
      <c r="B157" s="33" t="s">
        <v>217</v>
      </c>
      <c r="C157" s="8">
        <v>5.2265435480000004</v>
      </c>
      <c r="D157" s="11" t="str">
        <f t="shared" si="54"/>
        <v>N/A</v>
      </c>
      <c r="E157" s="8">
        <v>5.3946702711999999</v>
      </c>
      <c r="F157" s="11" t="str">
        <f t="shared" si="55"/>
        <v>N/A</v>
      </c>
      <c r="G157" s="8">
        <v>5.5251487594000004</v>
      </c>
      <c r="H157" s="11" t="str">
        <f t="shared" si="56"/>
        <v>N/A</v>
      </c>
      <c r="I157" s="12">
        <v>3.2170000000000001</v>
      </c>
      <c r="J157" s="12">
        <v>2.419</v>
      </c>
      <c r="K157" s="41" t="s">
        <v>732</v>
      </c>
      <c r="L157" s="9" t="str">
        <f t="shared" si="57"/>
        <v>Yes</v>
      </c>
    </row>
    <row r="158" spans="1:12" x14ac:dyDescent="0.25">
      <c r="A158" s="16" t="s">
        <v>1009</v>
      </c>
      <c r="B158" s="33" t="s">
        <v>217</v>
      </c>
      <c r="C158" s="8">
        <v>34.346338125000003</v>
      </c>
      <c r="D158" s="11" t="str">
        <f t="shared" si="54"/>
        <v>N/A</v>
      </c>
      <c r="E158" s="8">
        <v>35.259959487000003</v>
      </c>
      <c r="F158" s="11" t="str">
        <f t="shared" si="55"/>
        <v>N/A</v>
      </c>
      <c r="G158" s="8">
        <v>36.740547587999998</v>
      </c>
      <c r="H158" s="11" t="str">
        <f t="shared" si="56"/>
        <v>N/A</v>
      </c>
      <c r="I158" s="12">
        <v>2.66</v>
      </c>
      <c r="J158" s="12">
        <v>4.1989999999999998</v>
      </c>
      <c r="K158" s="41" t="s">
        <v>732</v>
      </c>
      <c r="L158" s="9" t="str">
        <f t="shared" si="57"/>
        <v>Yes</v>
      </c>
    </row>
    <row r="159" spans="1:12" x14ac:dyDescent="0.25">
      <c r="A159" s="16" t="s">
        <v>1010</v>
      </c>
      <c r="B159" s="33" t="s">
        <v>217</v>
      </c>
      <c r="C159" s="8">
        <v>24.180278282</v>
      </c>
      <c r="D159" s="11" t="str">
        <f t="shared" si="54"/>
        <v>N/A</v>
      </c>
      <c r="E159" s="8">
        <v>25.128501299</v>
      </c>
      <c r="F159" s="11" t="str">
        <f t="shared" si="55"/>
        <v>N/A</v>
      </c>
      <c r="G159" s="8">
        <v>26.667756703999999</v>
      </c>
      <c r="H159" s="11" t="str">
        <f t="shared" si="56"/>
        <v>N/A</v>
      </c>
      <c r="I159" s="12">
        <v>3.9209999999999998</v>
      </c>
      <c r="J159" s="12">
        <v>6.1260000000000003</v>
      </c>
      <c r="K159" s="41" t="s">
        <v>732</v>
      </c>
      <c r="L159" s="9" t="str">
        <f t="shared" si="57"/>
        <v>Yes</v>
      </c>
    </row>
    <row r="160" spans="1:12" x14ac:dyDescent="0.25">
      <c r="A160" s="16" t="s">
        <v>1011</v>
      </c>
      <c r="B160" s="33" t="s">
        <v>217</v>
      </c>
      <c r="C160" s="8">
        <v>0.1551297093</v>
      </c>
      <c r="D160" s="11" t="str">
        <f t="shared" si="54"/>
        <v>N/A</v>
      </c>
      <c r="E160" s="8">
        <v>0.15215296440000001</v>
      </c>
      <c r="F160" s="11" t="str">
        <f t="shared" si="55"/>
        <v>N/A</v>
      </c>
      <c r="G160" s="8">
        <v>9.7990602299999993E-2</v>
      </c>
      <c r="H160" s="11" t="str">
        <f t="shared" si="56"/>
        <v>N/A</v>
      </c>
      <c r="I160" s="12">
        <v>-1.92</v>
      </c>
      <c r="J160" s="12">
        <v>-35.6</v>
      </c>
      <c r="K160" s="41" t="s">
        <v>732</v>
      </c>
      <c r="L160" s="9" t="str">
        <f t="shared" si="57"/>
        <v>No</v>
      </c>
    </row>
    <row r="161" spans="1:12" x14ac:dyDescent="0.25">
      <c r="A161" s="16" t="s">
        <v>1012</v>
      </c>
      <c r="B161" s="33" t="s">
        <v>217</v>
      </c>
      <c r="C161" s="8">
        <v>0.19820150489999999</v>
      </c>
      <c r="D161" s="11" t="str">
        <f t="shared" si="54"/>
        <v>N/A</v>
      </c>
      <c r="E161" s="8">
        <v>0.21498665</v>
      </c>
      <c r="F161" s="11" t="str">
        <f t="shared" si="55"/>
        <v>N/A</v>
      </c>
      <c r="G161" s="8">
        <v>0.25163563160000002</v>
      </c>
      <c r="H161" s="11" t="str">
        <f t="shared" si="56"/>
        <v>N/A</v>
      </c>
      <c r="I161" s="12">
        <v>8.4689999999999994</v>
      </c>
      <c r="J161" s="12">
        <v>17.05</v>
      </c>
      <c r="K161" s="41" t="s">
        <v>732</v>
      </c>
      <c r="L161" s="9" t="str">
        <f t="shared" si="57"/>
        <v>Yes</v>
      </c>
    </row>
    <row r="162" spans="1:12" x14ac:dyDescent="0.25">
      <c r="A162" s="2" t="s">
        <v>1013</v>
      </c>
      <c r="B162" s="33" t="s">
        <v>217</v>
      </c>
      <c r="C162" s="34">
        <v>283</v>
      </c>
      <c r="D162" s="11" t="str">
        <f t="shared" si="54"/>
        <v>N/A</v>
      </c>
      <c r="E162" s="34">
        <v>281</v>
      </c>
      <c r="F162" s="11" t="str">
        <f t="shared" si="55"/>
        <v>N/A</v>
      </c>
      <c r="G162" s="34">
        <v>259</v>
      </c>
      <c r="H162" s="11" t="str">
        <f t="shared" si="56"/>
        <v>N/A</v>
      </c>
      <c r="I162" s="12">
        <v>-0.70699999999999996</v>
      </c>
      <c r="J162" s="12">
        <v>-7.83</v>
      </c>
      <c r="K162" s="41" t="s">
        <v>732</v>
      </c>
      <c r="L162" s="9" t="str">
        <f t="shared" si="57"/>
        <v>Yes</v>
      </c>
    </row>
    <row r="163" spans="1:12" ht="25" x14ac:dyDescent="0.25">
      <c r="A163" s="16" t="s">
        <v>1014</v>
      </c>
      <c r="B163" s="33" t="s">
        <v>217</v>
      </c>
      <c r="C163" s="34">
        <v>6809</v>
      </c>
      <c r="D163" s="11" t="str">
        <f>IF($B163="N/A","N/A",IF(C163&gt;10,"No",IF(C163&lt;-10,"No","Yes")))</f>
        <v>N/A</v>
      </c>
      <c r="E163" s="34">
        <v>7277</v>
      </c>
      <c r="F163" s="11" t="str">
        <f>IF($B163="N/A","N/A",IF(E163&gt;10,"No",IF(E163&lt;-10,"No","Yes")))</f>
        <v>N/A</v>
      </c>
      <c r="G163" s="34">
        <v>7964</v>
      </c>
      <c r="H163" s="11" t="str">
        <f>IF($B163="N/A","N/A",IF(G163&gt;10,"No",IF(G163&lt;-10,"No","Yes")))</f>
        <v>N/A</v>
      </c>
      <c r="I163" s="12">
        <v>6.8730000000000002</v>
      </c>
      <c r="J163" s="12">
        <v>9.4410000000000007</v>
      </c>
      <c r="K163" s="41" t="s">
        <v>732</v>
      </c>
      <c r="L163" s="9" t="str">
        <f t="shared" si="57"/>
        <v>Yes</v>
      </c>
    </row>
    <row r="164" spans="1:12" x14ac:dyDescent="0.25">
      <c r="A164" s="4" t="s">
        <v>1015</v>
      </c>
      <c r="B164" s="33" t="s">
        <v>217</v>
      </c>
      <c r="C164" s="34">
        <v>4078</v>
      </c>
      <c r="D164" s="11" t="str">
        <f t="shared" ref="D164:D238" si="58">IF($B164="N/A","N/A",IF(C164&gt;10,"No",IF(C164&lt;-10,"No","Yes")))</f>
        <v>N/A</v>
      </c>
      <c r="E164" s="34">
        <v>4360</v>
      </c>
      <c r="F164" s="11" t="str">
        <f t="shared" ref="F164:F238" si="59">IF($B164="N/A","N/A",IF(E164&gt;10,"No",IF(E164&lt;-10,"No","Yes")))</f>
        <v>N/A</v>
      </c>
      <c r="G164" s="34">
        <v>4677</v>
      </c>
      <c r="H164" s="11" t="str">
        <f t="shared" ref="H164:H227" si="60">IF($B164="N/A","N/A",IF(G164&gt;10,"No",IF(G164&lt;-10,"No","Yes")))</f>
        <v>N/A</v>
      </c>
      <c r="I164" s="12">
        <v>6.915</v>
      </c>
      <c r="J164" s="12">
        <v>7.2709999999999999</v>
      </c>
      <c r="K164" s="41" t="s">
        <v>732</v>
      </c>
      <c r="L164" s="9" t="str">
        <f t="shared" ref="L164:L227" si="61">IF(J164="Div by 0", "N/A", IF(K164="N/A","N/A", IF(J164&gt;VALUE(MID(K164,1,2)), "No", IF(J164&lt;-1*VALUE(MID(K164,1,2)), "No", "Yes"))))</f>
        <v>Yes</v>
      </c>
    </row>
    <row r="165" spans="1:12" x14ac:dyDescent="0.25">
      <c r="A165" s="50" t="s">
        <v>71</v>
      </c>
      <c r="B165" s="33" t="s">
        <v>217</v>
      </c>
      <c r="C165" s="8">
        <v>3.1911730182000002</v>
      </c>
      <c r="D165" s="11" t="str">
        <f t="shared" si="58"/>
        <v>N/A</v>
      </c>
      <c r="E165" s="8">
        <v>3.2923799527000002</v>
      </c>
      <c r="F165" s="11" t="str">
        <f t="shared" si="59"/>
        <v>N/A</v>
      </c>
      <c r="G165" s="8">
        <v>3.2818288986000002</v>
      </c>
      <c r="H165" s="11" t="str">
        <f t="shared" si="60"/>
        <v>N/A</v>
      </c>
      <c r="I165" s="12">
        <v>3.1709999999999998</v>
      </c>
      <c r="J165" s="12">
        <v>-0.32</v>
      </c>
      <c r="K165" s="41" t="s">
        <v>732</v>
      </c>
      <c r="L165" s="9" t="str">
        <f t="shared" si="61"/>
        <v>Yes</v>
      </c>
    </row>
    <row r="166" spans="1:12" x14ac:dyDescent="0.25">
      <c r="A166" s="4" t="s">
        <v>111</v>
      </c>
      <c r="B166" s="33" t="s">
        <v>217</v>
      </c>
      <c r="C166" s="8">
        <v>21.108829569000001</v>
      </c>
      <c r="D166" s="11" t="str">
        <f t="shared" si="58"/>
        <v>N/A</v>
      </c>
      <c r="E166" s="8">
        <v>21.390952059</v>
      </c>
      <c r="F166" s="11" t="str">
        <f t="shared" si="59"/>
        <v>N/A</v>
      </c>
      <c r="G166" s="8">
        <v>21.355932202999998</v>
      </c>
      <c r="H166" s="11" t="str">
        <f t="shared" si="60"/>
        <v>N/A</v>
      </c>
      <c r="I166" s="12">
        <v>1.337</v>
      </c>
      <c r="J166" s="12">
        <v>-0.16400000000000001</v>
      </c>
      <c r="K166" s="41" t="s">
        <v>732</v>
      </c>
      <c r="L166" s="9" t="str">
        <f t="shared" si="61"/>
        <v>Yes</v>
      </c>
    </row>
    <row r="167" spans="1:12" x14ac:dyDescent="0.25">
      <c r="A167" s="4" t="s">
        <v>112</v>
      </c>
      <c r="B167" s="33" t="s">
        <v>217</v>
      </c>
      <c r="C167" s="8">
        <v>15.154264973</v>
      </c>
      <c r="D167" s="11" t="str">
        <f t="shared" si="58"/>
        <v>N/A</v>
      </c>
      <c r="E167" s="8">
        <v>15.801328328</v>
      </c>
      <c r="F167" s="11" t="str">
        <f t="shared" si="59"/>
        <v>N/A</v>
      </c>
      <c r="G167" s="8">
        <v>16.290603880999999</v>
      </c>
      <c r="H167" s="11" t="str">
        <f t="shared" si="60"/>
        <v>N/A</v>
      </c>
      <c r="I167" s="12">
        <v>4.2699999999999996</v>
      </c>
      <c r="J167" s="12">
        <v>3.0960000000000001</v>
      </c>
      <c r="K167" s="41" t="s">
        <v>732</v>
      </c>
      <c r="L167" s="9" t="str">
        <f t="shared" si="61"/>
        <v>Yes</v>
      </c>
    </row>
    <row r="168" spans="1:12" x14ac:dyDescent="0.25">
      <c r="A168" s="4" t="s">
        <v>113</v>
      </c>
      <c r="B168" s="33" t="s">
        <v>217</v>
      </c>
      <c r="C168" s="8">
        <v>4.0411941100000001E-2</v>
      </c>
      <c r="D168" s="11" t="str">
        <f t="shared" si="58"/>
        <v>N/A</v>
      </c>
      <c r="E168" s="8">
        <v>4.8181772099999999E-2</v>
      </c>
      <c r="F168" s="11" t="str">
        <f t="shared" si="59"/>
        <v>N/A</v>
      </c>
      <c r="G168" s="8">
        <v>5.5488654300000002E-2</v>
      </c>
      <c r="H168" s="11" t="str">
        <f t="shared" si="60"/>
        <v>N/A</v>
      </c>
      <c r="I168" s="12">
        <v>19.23</v>
      </c>
      <c r="J168" s="12">
        <v>15.17</v>
      </c>
      <c r="K168" s="41" t="s">
        <v>732</v>
      </c>
      <c r="L168" s="9" t="str">
        <f t="shared" si="61"/>
        <v>Yes</v>
      </c>
    </row>
    <row r="169" spans="1:12" x14ac:dyDescent="0.25">
      <c r="A169" s="4" t="s">
        <v>114</v>
      </c>
      <c r="B169" s="33" t="s">
        <v>217</v>
      </c>
      <c r="C169" s="8">
        <v>0</v>
      </c>
      <c r="D169" s="11" t="str">
        <f t="shared" si="58"/>
        <v>N/A</v>
      </c>
      <c r="E169" s="8">
        <v>6.9350532000000001E-3</v>
      </c>
      <c r="F169" s="11" t="str">
        <f t="shared" si="59"/>
        <v>N/A</v>
      </c>
      <c r="G169" s="8">
        <v>9.4363361999999992E-3</v>
      </c>
      <c r="H169" s="11" t="str">
        <f t="shared" si="60"/>
        <v>N/A</v>
      </c>
      <c r="I169" s="12" t="s">
        <v>1742</v>
      </c>
      <c r="J169" s="12">
        <v>36.07</v>
      </c>
      <c r="K169" s="41" t="s">
        <v>732</v>
      </c>
      <c r="L169" s="9" t="str">
        <f t="shared" si="61"/>
        <v>No</v>
      </c>
    </row>
    <row r="170" spans="1:12" x14ac:dyDescent="0.25">
      <c r="A170" s="4" t="s">
        <v>428</v>
      </c>
      <c r="B170" s="33" t="s">
        <v>217</v>
      </c>
      <c r="C170" s="34">
        <v>1439</v>
      </c>
      <c r="D170" s="11" t="str">
        <f>IF($B170="N/A","N/A",IF(C170&gt;10,"No",IF(C170&lt;-10,"No","Yes")))</f>
        <v>N/A</v>
      </c>
      <c r="E170" s="34">
        <v>1475</v>
      </c>
      <c r="F170" s="11" t="str">
        <f>IF($B170="N/A","N/A",IF(E170&gt;10,"No",IF(E170&lt;-10,"No","Yes")))</f>
        <v>N/A</v>
      </c>
      <c r="G170" s="34">
        <v>1519</v>
      </c>
      <c r="H170" s="11" t="str">
        <f>IF($B170="N/A","N/A",IF(G170&gt;10,"No",IF(G170&lt;-10,"No","Yes")))</f>
        <v>N/A</v>
      </c>
      <c r="I170" s="12">
        <v>2.5019999999999998</v>
      </c>
      <c r="J170" s="12">
        <v>2.9830000000000001</v>
      </c>
      <c r="K170" s="41" t="s">
        <v>732</v>
      </c>
      <c r="L170" s="9" t="str">
        <f t="shared" si="61"/>
        <v>Yes</v>
      </c>
    </row>
    <row r="171" spans="1:12" x14ac:dyDescent="0.25">
      <c r="A171" s="4" t="s">
        <v>429</v>
      </c>
      <c r="B171" s="33" t="s">
        <v>217</v>
      </c>
      <c r="C171" s="34">
        <v>103</v>
      </c>
      <c r="D171" s="11" t="str">
        <f>IF($B171="N/A","N/A",IF(C171&gt;10,"No",IF(C171&lt;-10,"No","Yes")))</f>
        <v>N/A</v>
      </c>
      <c r="E171" s="34">
        <v>109</v>
      </c>
      <c r="F171" s="11" t="str">
        <f>IF($B171="N/A","N/A",IF(E171&gt;10,"No",IF(E171&lt;-10,"No","Yes")))</f>
        <v>N/A</v>
      </c>
      <c r="G171" s="34">
        <v>119</v>
      </c>
      <c r="H171" s="11" t="str">
        <f>IF($B171="N/A","N/A",IF(G171&gt;10,"No",IF(G171&lt;-10,"No","Yes")))</f>
        <v>N/A</v>
      </c>
      <c r="I171" s="12">
        <v>5.8250000000000002</v>
      </c>
      <c r="J171" s="12">
        <v>9.1739999999999995</v>
      </c>
      <c r="K171" s="41" t="s">
        <v>732</v>
      </c>
      <c r="L171" s="9" t="str">
        <f t="shared" si="61"/>
        <v>Yes</v>
      </c>
    </row>
    <row r="172" spans="1:12" x14ac:dyDescent="0.25">
      <c r="A172" s="4" t="s">
        <v>430</v>
      </c>
      <c r="B172" s="33" t="s">
        <v>217</v>
      </c>
      <c r="C172" s="34">
        <v>1225</v>
      </c>
      <c r="D172" s="11" t="str">
        <f>IF($B172="N/A","N/A",IF(C172&gt;10,"No",IF(C172&lt;-10,"No","Yes")))</f>
        <v>N/A</v>
      </c>
      <c r="E172" s="34">
        <v>1301</v>
      </c>
      <c r="F172" s="11" t="str">
        <f>IF($B172="N/A","N/A",IF(E172&gt;10,"No",IF(E172&lt;-10,"No","Yes")))</f>
        <v>N/A</v>
      </c>
      <c r="G172" s="34">
        <v>1390</v>
      </c>
      <c r="H172" s="11" t="str">
        <f>IF($B172="N/A","N/A",IF(G172&gt;10,"No",IF(G172&lt;-10,"No","Yes")))</f>
        <v>N/A</v>
      </c>
      <c r="I172" s="12">
        <v>6.2039999999999997</v>
      </c>
      <c r="J172" s="12">
        <v>6.8410000000000002</v>
      </c>
      <c r="K172" s="41" t="s">
        <v>732</v>
      </c>
      <c r="L172" s="9" t="str">
        <f t="shared" si="61"/>
        <v>Yes</v>
      </c>
    </row>
    <row r="173" spans="1:12" x14ac:dyDescent="0.25">
      <c r="A173" s="4" t="s">
        <v>431</v>
      </c>
      <c r="B173" s="33" t="s">
        <v>217</v>
      </c>
      <c r="C173" s="34">
        <v>1280</v>
      </c>
      <c r="D173" s="11" t="str">
        <f>IF($B173="N/A","N/A",IF(C173&gt;10,"No",IF(C173&lt;-10,"No","Yes")))</f>
        <v>N/A</v>
      </c>
      <c r="E173" s="34">
        <v>1435</v>
      </c>
      <c r="F173" s="11" t="str">
        <f>IF($B173="N/A","N/A",IF(E173&gt;10,"No",IF(E173&lt;-10,"No","Yes")))</f>
        <v>N/A</v>
      </c>
      <c r="G173" s="34">
        <v>1599</v>
      </c>
      <c r="H173" s="11" t="str">
        <f>IF($B173="N/A","N/A",IF(G173&gt;10,"No",IF(G173&lt;-10,"No","Yes")))</f>
        <v>N/A</v>
      </c>
      <c r="I173" s="12">
        <v>12.11</v>
      </c>
      <c r="J173" s="12">
        <v>11.43</v>
      </c>
      <c r="K173" s="41" t="s">
        <v>732</v>
      </c>
      <c r="L173" s="9" t="str">
        <f t="shared" si="61"/>
        <v>Yes</v>
      </c>
    </row>
    <row r="174" spans="1:12" x14ac:dyDescent="0.25">
      <c r="A174" s="4" t="s">
        <v>432</v>
      </c>
      <c r="B174" s="33" t="s">
        <v>217</v>
      </c>
      <c r="C174" s="34">
        <v>31</v>
      </c>
      <c r="D174" s="11" t="str">
        <f>IF($B174="N/A","N/A",IF(C174&gt;10,"No",IF(C174&lt;-10,"No","Yes")))</f>
        <v>N/A</v>
      </c>
      <c r="E174" s="34">
        <v>40</v>
      </c>
      <c r="F174" s="11" t="str">
        <f>IF($B174="N/A","N/A",IF(E174&gt;10,"No",IF(E174&lt;-10,"No","Yes")))</f>
        <v>N/A</v>
      </c>
      <c r="G174" s="34">
        <v>50</v>
      </c>
      <c r="H174" s="11" t="str">
        <f>IF($B174="N/A","N/A",IF(G174&gt;10,"No",IF(G174&lt;-10,"No","Yes")))</f>
        <v>N/A</v>
      </c>
      <c r="I174" s="12">
        <v>29.03</v>
      </c>
      <c r="J174" s="12">
        <v>25</v>
      </c>
      <c r="K174" s="41" t="s">
        <v>732</v>
      </c>
      <c r="L174" s="9" t="str">
        <f t="shared" si="61"/>
        <v>Yes</v>
      </c>
    </row>
    <row r="175" spans="1:12" x14ac:dyDescent="0.25">
      <c r="A175" s="6" t="s">
        <v>1016</v>
      </c>
      <c r="B175" s="33" t="s">
        <v>217</v>
      </c>
      <c r="C175" s="34">
        <v>0</v>
      </c>
      <c r="D175" s="11" t="str">
        <f t="shared" si="58"/>
        <v>N/A</v>
      </c>
      <c r="E175" s="34">
        <v>0</v>
      </c>
      <c r="F175" s="11" t="str">
        <f t="shared" si="59"/>
        <v>N/A</v>
      </c>
      <c r="G175" s="34">
        <v>0</v>
      </c>
      <c r="H175" s="11" t="str">
        <f t="shared" si="60"/>
        <v>N/A</v>
      </c>
      <c r="I175" s="12" t="s">
        <v>1742</v>
      </c>
      <c r="J175" s="12" t="s">
        <v>1742</v>
      </c>
      <c r="K175" s="41" t="s">
        <v>732</v>
      </c>
      <c r="L175" s="9" t="str">
        <f t="shared" si="61"/>
        <v>N/A</v>
      </c>
    </row>
    <row r="176" spans="1:12" x14ac:dyDescent="0.25">
      <c r="A176" s="4" t="s">
        <v>1017</v>
      </c>
      <c r="B176" s="33" t="s">
        <v>217</v>
      </c>
      <c r="C176" s="34">
        <v>0</v>
      </c>
      <c r="D176" s="11" t="str">
        <f>IF($B176="N/A","N/A",IF(C176&gt;10,"No",IF(C176&lt;-10,"No","Yes")))</f>
        <v>N/A</v>
      </c>
      <c r="E176" s="34">
        <v>0</v>
      </c>
      <c r="F176" s="11" t="str">
        <f>IF($B176="N/A","N/A",IF(E176&gt;10,"No",IF(E176&lt;-10,"No","Yes")))</f>
        <v>N/A</v>
      </c>
      <c r="G176" s="34">
        <v>0</v>
      </c>
      <c r="H176" s="11" t="str">
        <f>IF($B176="N/A","N/A",IF(G176&gt;10,"No",IF(G176&lt;-10,"No","Yes")))</f>
        <v>N/A</v>
      </c>
      <c r="I176" s="12" t="s">
        <v>1742</v>
      </c>
      <c r="J176" s="12" t="s">
        <v>1742</v>
      </c>
      <c r="K176" s="41" t="s">
        <v>732</v>
      </c>
      <c r="L176" s="9" t="str">
        <f t="shared" si="61"/>
        <v>N/A</v>
      </c>
    </row>
    <row r="177" spans="1:12" x14ac:dyDescent="0.25">
      <c r="A177" s="4" t="s">
        <v>1018</v>
      </c>
      <c r="B177" s="33" t="s">
        <v>217</v>
      </c>
      <c r="C177" s="34">
        <v>0</v>
      </c>
      <c r="D177" s="11" t="str">
        <f>IF($B177="N/A","N/A",IF(C177&gt;10,"No",IF(C177&lt;-10,"No","Yes")))</f>
        <v>N/A</v>
      </c>
      <c r="E177" s="34">
        <v>0</v>
      </c>
      <c r="F177" s="11" t="str">
        <f>IF($B177="N/A","N/A",IF(E177&gt;10,"No",IF(E177&lt;-10,"No","Yes")))</f>
        <v>N/A</v>
      </c>
      <c r="G177" s="34">
        <v>0</v>
      </c>
      <c r="H177" s="11" t="str">
        <f>IF($B177="N/A","N/A",IF(G177&gt;10,"No",IF(G177&lt;-10,"No","Yes")))</f>
        <v>N/A</v>
      </c>
      <c r="I177" s="12" t="s">
        <v>1742</v>
      </c>
      <c r="J177" s="12" t="s">
        <v>1742</v>
      </c>
      <c r="K177" s="41" t="s">
        <v>732</v>
      </c>
      <c r="L177" s="9" t="str">
        <f t="shared" si="61"/>
        <v>N/A</v>
      </c>
    </row>
    <row r="178" spans="1:12" ht="25" x14ac:dyDescent="0.25">
      <c r="A178" s="4" t="s">
        <v>1019</v>
      </c>
      <c r="B178" s="33" t="s">
        <v>217</v>
      </c>
      <c r="C178" s="34">
        <v>0</v>
      </c>
      <c r="D178" s="11" t="str">
        <f>IF($B178="N/A","N/A",IF(C178&gt;10,"No",IF(C178&lt;-10,"No","Yes")))</f>
        <v>N/A</v>
      </c>
      <c r="E178" s="34">
        <v>0</v>
      </c>
      <c r="F178" s="11" t="str">
        <f>IF($B178="N/A","N/A",IF(E178&gt;10,"No",IF(E178&lt;-10,"No","Yes")))</f>
        <v>N/A</v>
      </c>
      <c r="G178" s="34">
        <v>0</v>
      </c>
      <c r="H178" s="11" t="str">
        <f>IF($B178="N/A","N/A",IF(G178&gt;10,"No",IF(G178&lt;-10,"No","Yes")))</f>
        <v>N/A</v>
      </c>
      <c r="I178" s="12" t="s">
        <v>1742</v>
      </c>
      <c r="J178" s="12" t="s">
        <v>1742</v>
      </c>
      <c r="K178" s="41" t="s">
        <v>732</v>
      </c>
      <c r="L178" s="9" t="str">
        <f t="shared" si="61"/>
        <v>N/A</v>
      </c>
    </row>
    <row r="179" spans="1:12" x14ac:dyDescent="0.25">
      <c r="A179" s="4" t="s">
        <v>1020</v>
      </c>
      <c r="B179" s="33" t="s">
        <v>217</v>
      </c>
      <c r="C179" s="34">
        <v>0</v>
      </c>
      <c r="D179" s="11" t="str">
        <f>IF($B179="N/A","N/A",IF(C179&gt;10,"No",IF(C179&lt;-10,"No","Yes")))</f>
        <v>N/A</v>
      </c>
      <c r="E179" s="34">
        <v>0</v>
      </c>
      <c r="F179" s="11" t="str">
        <f>IF($B179="N/A","N/A",IF(E179&gt;10,"No",IF(E179&lt;-10,"No","Yes")))</f>
        <v>N/A</v>
      </c>
      <c r="G179" s="34">
        <v>0</v>
      </c>
      <c r="H179" s="11" t="str">
        <f>IF($B179="N/A","N/A",IF(G179&gt;10,"No",IF(G179&lt;-10,"No","Yes")))</f>
        <v>N/A</v>
      </c>
      <c r="I179" s="12" t="s">
        <v>1742</v>
      </c>
      <c r="J179" s="12" t="s">
        <v>1742</v>
      </c>
      <c r="K179" s="41" t="s">
        <v>732</v>
      </c>
      <c r="L179" s="9" t="str">
        <f t="shared" si="61"/>
        <v>N/A</v>
      </c>
    </row>
    <row r="180" spans="1:12" ht="25" x14ac:dyDescent="0.25">
      <c r="A180" s="4" t="s">
        <v>1021</v>
      </c>
      <c r="B180" s="33" t="s">
        <v>217</v>
      </c>
      <c r="C180" s="34">
        <v>0</v>
      </c>
      <c r="D180" s="11" t="str">
        <f>IF($B180="N/A","N/A",IF(C180&gt;10,"No",IF(C180&lt;-10,"No","Yes")))</f>
        <v>N/A</v>
      </c>
      <c r="E180" s="34">
        <v>0</v>
      </c>
      <c r="F180" s="11" t="str">
        <f>IF($B180="N/A","N/A",IF(E180&gt;10,"No",IF(E180&lt;-10,"No","Yes")))</f>
        <v>N/A</v>
      </c>
      <c r="G180" s="34">
        <v>0</v>
      </c>
      <c r="H180" s="11" t="str">
        <f>IF($B180="N/A","N/A",IF(G180&gt;10,"No",IF(G180&lt;-10,"No","Yes")))</f>
        <v>N/A</v>
      </c>
      <c r="I180" s="12" t="s">
        <v>1742</v>
      </c>
      <c r="J180" s="12" t="s">
        <v>1742</v>
      </c>
      <c r="K180" s="41" t="s">
        <v>732</v>
      </c>
      <c r="L180" s="9" t="str">
        <f t="shared" si="61"/>
        <v>N/A</v>
      </c>
    </row>
    <row r="181" spans="1:12" x14ac:dyDescent="0.25">
      <c r="A181" s="6" t="s">
        <v>1022</v>
      </c>
      <c r="B181" s="33" t="s">
        <v>217</v>
      </c>
      <c r="C181" s="34">
        <v>1530</v>
      </c>
      <c r="D181" s="11" t="str">
        <f t="shared" si="58"/>
        <v>N/A</v>
      </c>
      <c r="E181" s="34">
        <v>1574</v>
      </c>
      <c r="F181" s="11" t="str">
        <f t="shared" si="59"/>
        <v>N/A</v>
      </c>
      <c r="G181" s="34">
        <v>1624</v>
      </c>
      <c r="H181" s="11" t="str">
        <f t="shared" si="60"/>
        <v>N/A</v>
      </c>
      <c r="I181" s="12">
        <v>2.8759999999999999</v>
      </c>
      <c r="J181" s="12">
        <v>3.177</v>
      </c>
      <c r="K181" s="41" t="s">
        <v>732</v>
      </c>
      <c r="L181" s="9" t="str">
        <f t="shared" si="61"/>
        <v>Yes</v>
      </c>
    </row>
    <row r="182" spans="1:12" x14ac:dyDescent="0.25">
      <c r="A182" s="4" t="s">
        <v>1023</v>
      </c>
      <c r="B182" s="33" t="s">
        <v>217</v>
      </c>
      <c r="C182" s="34">
        <v>1429</v>
      </c>
      <c r="D182" s="11" t="str">
        <f t="shared" si="58"/>
        <v>N/A</v>
      </c>
      <c r="E182" s="34">
        <v>1464</v>
      </c>
      <c r="F182" s="11" t="str">
        <f t="shared" si="59"/>
        <v>N/A</v>
      </c>
      <c r="G182" s="34">
        <v>1504</v>
      </c>
      <c r="H182" s="11" t="str">
        <f t="shared" si="60"/>
        <v>N/A</v>
      </c>
      <c r="I182" s="12">
        <v>2.4489999999999998</v>
      </c>
      <c r="J182" s="12">
        <v>2.7320000000000002</v>
      </c>
      <c r="K182" s="41" t="s">
        <v>732</v>
      </c>
      <c r="L182" s="9" t="str">
        <f t="shared" si="61"/>
        <v>Yes</v>
      </c>
    </row>
    <row r="183" spans="1:12" x14ac:dyDescent="0.25">
      <c r="A183" s="4" t="s">
        <v>1024</v>
      </c>
      <c r="B183" s="33" t="s">
        <v>217</v>
      </c>
      <c r="C183" s="34">
        <v>101</v>
      </c>
      <c r="D183" s="11" t="str">
        <f t="shared" si="58"/>
        <v>N/A</v>
      </c>
      <c r="E183" s="34">
        <v>108</v>
      </c>
      <c r="F183" s="11" t="str">
        <f t="shared" si="59"/>
        <v>N/A</v>
      </c>
      <c r="G183" s="34">
        <v>118</v>
      </c>
      <c r="H183" s="11" t="str">
        <f t="shared" si="60"/>
        <v>N/A</v>
      </c>
      <c r="I183" s="12">
        <v>6.931</v>
      </c>
      <c r="J183" s="12">
        <v>9.2590000000000003</v>
      </c>
      <c r="K183" s="41" t="s">
        <v>732</v>
      </c>
      <c r="L183" s="9" t="str">
        <f t="shared" si="61"/>
        <v>Yes</v>
      </c>
    </row>
    <row r="184" spans="1:12" x14ac:dyDescent="0.25">
      <c r="A184" s="4" t="s">
        <v>1025</v>
      </c>
      <c r="B184" s="33" t="s">
        <v>217</v>
      </c>
      <c r="C184" s="34">
        <v>0</v>
      </c>
      <c r="D184" s="11" t="str">
        <f t="shared" si="58"/>
        <v>N/A</v>
      </c>
      <c r="E184" s="34">
        <v>11</v>
      </c>
      <c r="F184" s="11" t="str">
        <f t="shared" si="59"/>
        <v>N/A</v>
      </c>
      <c r="G184" s="34">
        <v>11</v>
      </c>
      <c r="H184" s="11" t="str">
        <f t="shared" si="60"/>
        <v>N/A</v>
      </c>
      <c r="I184" s="12" t="s">
        <v>1742</v>
      </c>
      <c r="J184" s="12">
        <v>0</v>
      </c>
      <c r="K184" s="41" t="s">
        <v>732</v>
      </c>
      <c r="L184" s="9" t="str">
        <f t="shared" si="61"/>
        <v>Yes</v>
      </c>
    </row>
    <row r="185" spans="1:12" x14ac:dyDescent="0.25">
      <c r="A185" s="4" t="s">
        <v>1026</v>
      </c>
      <c r="B185" s="33" t="s">
        <v>217</v>
      </c>
      <c r="C185" s="34">
        <v>0</v>
      </c>
      <c r="D185" s="11" t="str">
        <f t="shared" si="58"/>
        <v>N/A</v>
      </c>
      <c r="E185" s="34">
        <v>0</v>
      </c>
      <c r="F185" s="11" t="str">
        <f t="shared" si="59"/>
        <v>N/A</v>
      </c>
      <c r="G185" s="34">
        <v>0</v>
      </c>
      <c r="H185" s="11" t="str">
        <f t="shared" si="60"/>
        <v>N/A</v>
      </c>
      <c r="I185" s="12" t="s">
        <v>1742</v>
      </c>
      <c r="J185" s="12" t="s">
        <v>1742</v>
      </c>
      <c r="K185" s="41" t="s">
        <v>732</v>
      </c>
      <c r="L185" s="9" t="str">
        <f t="shared" si="61"/>
        <v>N/A</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1140</v>
      </c>
      <c r="D187" s="11" t="str">
        <f t="shared" si="58"/>
        <v>N/A</v>
      </c>
      <c r="E187" s="1">
        <v>1195</v>
      </c>
      <c r="F187" s="11" t="str">
        <f t="shared" si="59"/>
        <v>N/A</v>
      </c>
      <c r="G187" s="1">
        <v>1284</v>
      </c>
      <c r="H187" s="11" t="str">
        <f t="shared" si="60"/>
        <v>N/A</v>
      </c>
      <c r="I187" s="12">
        <v>4.8250000000000002</v>
      </c>
      <c r="J187" s="12">
        <v>7.4480000000000004</v>
      </c>
      <c r="K187" s="41" t="s">
        <v>732</v>
      </c>
      <c r="L187" s="11" t="str">
        <f t="shared" si="61"/>
        <v>Yes</v>
      </c>
    </row>
    <row r="188" spans="1:12" x14ac:dyDescent="0.25">
      <c r="A188" s="4" t="s">
        <v>1029</v>
      </c>
      <c r="B188" s="33" t="s">
        <v>217</v>
      </c>
      <c r="C188" s="34">
        <v>11</v>
      </c>
      <c r="D188" s="11" t="str">
        <f t="shared" si="58"/>
        <v>N/A</v>
      </c>
      <c r="E188" s="34">
        <v>11</v>
      </c>
      <c r="F188" s="11" t="str">
        <f t="shared" si="59"/>
        <v>N/A</v>
      </c>
      <c r="G188" s="34">
        <v>11</v>
      </c>
      <c r="H188" s="11" t="str">
        <f t="shared" si="60"/>
        <v>N/A</v>
      </c>
      <c r="I188" s="12">
        <v>0</v>
      </c>
      <c r="J188" s="12">
        <v>200</v>
      </c>
      <c r="K188" s="41" t="s">
        <v>732</v>
      </c>
      <c r="L188" s="9" t="str">
        <f t="shared" si="61"/>
        <v>No</v>
      </c>
    </row>
    <row r="189" spans="1:12" x14ac:dyDescent="0.25">
      <c r="A189" s="4" t="s">
        <v>1030</v>
      </c>
      <c r="B189" s="33" t="s">
        <v>217</v>
      </c>
      <c r="C189" s="34">
        <v>11</v>
      </c>
      <c r="D189" s="11" t="str">
        <f t="shared" si="58"/>
        <v>N/A</v>
      </c>
      <c r="E189" s="34">
        <v>0</v>
      </c>
      <c r="F189" s="11" t="str">
        <f t="shared" si="59"/>
        <v>N/A</v>
      </c>
      <c r="G189" s="34">
        <v>0</v>
      </c>
      <c r="H189" s="11" t="str">
        <f t="shared" si="60"/>
        <v>N/A</v>
      </c>
      <c r="I189" s="12">
        <v>-100</v>
      </c>
      <c r="J189" s="12" t="s">
        <v>1742</v>
      </c>
      <c r="K189" s="41" t="s">
        <v>732</v>
      </c>
      <c r="L189" s="9" t="str">
        <f t="shared" si="61"/>
        <v>N/A</v>
      </c>
    </row>
    <row r="190" spans="1:12" x14ac:dyDescent="0.25">
      <c r="A190" s="4" t="s">
        <v>1031</v>
      </c>
      <c r="B190" s="33" t="s">
        <v>217</v>
      </c>
      <c r="C190" s="34">
        <v>680</v>
      </c>
      <c r="D190" s="11" t="str">
        <f t="shared" si="58"/>
        <v>N/A</v>
      </c>
      <c r="E190" s="34">
        <v>707</v>
      </c>
      <c r="F190" s="11" t="str">
        <f t="shared" si="59"/>
        <v>N/A</v>
      </c>
      <c r="G190" s="34">
        <v>754</v>
      </c>
      <c r="H190" s="11" t="str">
        <f t="shared" si="60"/>
        <v>N/A</v>
      </c>
      <c r="I190" s="12">
        <v>3.9710000000000001</v>
      </c>
      <c r="J190" s="12">
        <v>6.6479999999999997</v>
      </c>
      <c r="K190" s="41" t="s">
        <v>732</v>
      </c>
      <c r="L190" s="9" t="str">
        <f t="shared" si="61"/>
        <v>Yes</v>
      </c>
    </row>
    <row r="191" spans="1:12" x14ac:dyDescent="0.25">
      <c r="A191" s="4" t="s">
        <v>1032</v>
      </c>
      <c r="B191" s="33" t="s">
        <v>217</v>
      </c>
      <c r="C191" s="34">
        <v>458</v>
      </c>
      <c r="D191" s="11" t="str">
        <f t="shared" si="58"/>
        <v>N/A</v>
      </c>
      <c r="E191" s="34">
        <v>486</v>
      </c>
      <c r="F191" s="11" t="str">
        <f t="shared" si="59"/>
        <v>N/A</v>
      </c>
      <c r="G191" s="34">
        <v>527</v>
      </c>
      <c r="H191" s="11" t="str">
        <f t="shared" si="60"/>
        <v>N/A</v>
      </c>
      <c r="I191" s="12">
        <v>6.1139999999999999</v>
      </c>
      <c r="J191" s="12">
        <v>8.4359999999999999</v>
      </c>
      <c r="K191" s="41" t="s">
        <v>732</v>
      </c>
      <c r="L191" s="9" t="str">
        <f t="shared" si="61"/>
        <v>Yes</v>
      </c>
    </row>
    <row r="192" spans="1:12" ht="25" x14ac:dyDescent="0.25">
      <c r="A192" s="4" t="s">
        <v>1033</v>
      </c>
      <c r="B192" s="33" t="s">
        <v>217</v>
      </c>
      <c r="C192" s="34">
        <v>0</v>
      </c>
      <c r="D192" s="11" t="str">
        <f t="shared" si="58"/>
        <v>N/A</v>
      </c>
      <c r="E192" s="34">
        <v>11</v>
      </c>
      <c r="F192" s="11" t="str">
        <f t="shared" si="59"/>
        <v>N/A</v>
      </c>
      <c r="G192" s="34">
        <v>0</v>
      </c>
      <c r="H192" s="11" t="str">
        <f t="shared" si="60"/>
        <v>N/A</v>
      </c>
      <c r="I192" s="12" t="s">
        <v>1742</v>
      </c>
      <c r="J192" s="12">
        <v>-100</v>
      </c>
      <c r="K192" s="41" t="s">
        <v>732</v>
      </c>
      <c r="L192" s="9" t="str">
        <f t="shared" si="61"/>
        <v>No</v>
      </c>
    </row>
    <row r="193" spans="1:12" x14ac:dyDescent="0.25">
      <c r="A193" s="6" t="s">
        <v>1034</v>
      </c>
      <c r="B193" s="41" t="s">
        <v>217</v>
      </c>
      <c r="C193" s="1">
        <v>0</v>
      </c>
      <c r="D193" s="11" t="str">
        <f t="shared" si="58"/>
        <v>N/A</v>
      </c>
      <c r="E193" s="1">
        <v>0</v>
      </c>
      <c r="F193" s="11" t="str">
        <f t="shared" si="59"/>
        <v>N/A</v>
      </c>
      <c r="G193" s="1">
        <v>0</v>
      </c>
      <c r="H193" s="11" t="str">
        <f t="shared" si="60"/>
        <v>N/A</v>
      </c>
      <c r="I193" s="12" t="s">
        <v>1742</v>
      </c>
      <c r="J193" s="12" t="s">
        <v>1742</v>
      </c>
      <c r="K193" s="41" t="s">
        <v>732</v>
      </c>
      <c r="L193" s="11" t="str">
        <f t="shared" si="61"/>
        <v>N/A</v>
      </c>
    </row>
    <row r="194" spans="1:12" ht="25" x14ac:dyDescent="0.25">
      <c r="A194" s="4" t="s">
        <v>1035</v>
      </c>
      <c r="B194" s="33" t="s">
        <v>217</v>
      </c>
      <c r="C194" s="34">
        <v>0</v>
      </c>
      <c r="D194" s="11" t="str">
        <f t="shared" si="58"/>
        <v>N/A</v>
      </c>
      <c r="E194" s="34">
        <v>0</v>
      </c>
      <c r="F194" s="11" t="str">
        <f t="shared" si="59"/>
        <v>N/A</v>
      </c>
      <c r="G194" s="34">
        <v>0</v>
      </c>
      <c r="H194" s="11" t="str">
        <f t="shared" si="60"/>
        <v>N/A</v>
      </c>
      <c r="I194" s="12" t="s">
        <v>1742</v>
      </c>
      <c r="J194" s="12" t="s">
        <v>1742</v>
      </c>
      <c r="K194" s="41" t="s">
        <v>732</v>
      </c>
      <c r="L194" s="9" t="str">
        <f t="shared" si="61"/>
        <v>N/A</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0</v>
      </c>
      <c r="D196" s="11" t="str">
        <f t="shared" si="58"/>
        <v>N/A</v>
      </c>
      <c r="E196" s="34">
        <v>0</v>
      </c>
      <c r="F196" s="11" t="str">
        <f t="shared" si="59"/>
        <v>N/A</v>
      </c>
      <c r="G196" s="34">
        <v>0</v>
      </c>
      <c r="H196" s="11" t="str">
        <f t="shared" si="60"/>
        <v>N/A</v>
      </c>
      <c r="I196" s="12" t="s">
        <v>1742</v>
      </c>
      <c r="J196" s="12" t="s">
        <v>1742</v>
      </c>
      <c r="K196" s="41" t="s">
        <v>732</v>
      </c>
      <c r="L196" s="9" t="str">
        <f t="shared" si="61"/>
        <v>N/A</v>
      </c>
    </row>
    <row r="197" spans="1:12" ht="25" x14ac:dyDescent="0.25">
      <c r="A197" s="4" t="s">
        <v>1038</v>
      </c>
      <c r="B197" s="33" t="s">
        <v>217</v>
      </c>
      <c r="C197" s="34">
        <v>0</v>
      </c>
      <c r="D197" s="11" t="str">
        <f t="shared" si="58"/>
        <v>N/A</v>
      </c>
      <c r="E197" s="34">
        <v>0</v>
      </c>
      <c r="F197" s="11" t="str">
        <f t="shared" si="59"/>
        <v>N/A</v>
      </c>
      <c r="G197" s="34">
        <v>0</v>
      </c>
      <c r="H197" s="11" t="str">
        <f t="shared" si="60"/>
        <v>N/A</v>
      </c>
      <c r="I197" s="12" t="s">
        <v>1742</v>
      </c>
      <c r="J197" s="12" t="s">
        <v>1742</v>
      </c>
      <c r="K197" s="41" t="s">
        <v>732</v>
      </c>
      <c r="L197" s="9" t="str">
        <f t="shared" si="61"/>
        <v>N/A</v>
      </c>
    </row>
    <row r="198" spans="1:12" ht="25" x14ac:dyDescent="0.25">
      <c r="A198" s="4" t="s">
        <v>1039</v>
      </c>
      <c r="B198" s="33" t="s">
        <v>217</v>
      </c>
      <c r="C198" s="34">
        <v>0</v>
      </c>
      <c r="D198" s="11" t="str">
        <f t="shared" si="58"/>
        <v>N/A</v>
      </c>
      <c r="E198" s="34">
        <v>0</v>
      </c>
      <c r="F198" s="11" t="str">
        <f t="shared" si="59"/>
        <v>N/A</v>
      </c>
      <c r="G198" s="34">
        <v>0</v>
      </c>
      <c r="H198" s="11" t="str">
        <f t="shared" si="60"/>
        <v>N/A</v>
      </c>
      <c r="I198" s="12" t="s">
        <v>1742</v>
      </c>
      <c r="J198" s="12" t="s">
        <v>1742</v>
      </c>
      <c r="K198" s="41" t="s">
        <v>732</v>
      </c>
      <c r="L198" s="9" t="str">
        <f t="shared" si="61"/>
        <v>N/A</v>
      </c>
    </row>
    <row r="199" spans="1:12" x14ac:dyDescent="0.25">
      <c r="A199" s="6" t="s">
        <v>1040</v>
      </c>
      <c r="B199" s="41" t="s">
        <v>217</v>
      </c>
      <c r="C199" s="1">
        <v>0</v>
      </c>
      <c r="D199" s="11" t="str">
        <f t="shared" si="58"/>
        <v>N/A</v>
      </c>
      <c r="E199" s="1">
        <v>0</v>
      </c>
      <c r="F199" s="11" t="str">
        <f t="shared" si="59"/>
        <v>N/A</v>
      </c>
      <c r="G199" s="1">
        <v>0</v>
      </c>
      <c r="H199" s="11" t="str">
        <f t="shared" si="60"/>
        <v>N/A</v>
      </c>
      <c r="I199" s="12" t="s">
        <v>1742</v>
      </c>
      <c r="J199" s="12" t="s">
        <v>1742</v>
      </c>
      <c r="K199" s="41" t="s">
        <v>732</v>
      </c>
      <c r="L199" s="11" t="str">
        <f t="shared" si="61"/>
        <v>N/A</v>
      </c>
    </row>
    <row r="200" spans="1:12" x14ac:dyDescent="0.25">
      <c r="A200" s="4" t="s">
        <v>1041</v>
      </c>
      <c r="B200" s="33" t="s">
        <v>217</v>
      </c>
      <c r="C200" s="34">
        <v>0</v>
      </c>
      <c r="D200" s="11" t="str">
        <f t="shared" si="58"/>
        <v>N/A</v>
      </c>
      <c r="E200" s="34">
        <v>0</v>
      </c>
      <c r="F200" s="11" t="str">
        <f t="shared" si="59"/>
        <v>N/A</v>
      </c>
      <c r="G200" s="34">
        <v>0</v>
      </c>
      <c r="H200" s="11" t="str">
        <f t="shared" si="60"/>
        <v>N/A</v>
      </c>
      <c r="I200" s="12" t="s">
        <v>1742</v>
      </c>
      <c r="J200" s="12" t="s">
        <v>1742</v>
      </c>
      <c r="K200" s="41" t="s">
        <v>732</v>
      </c>
      <c r="L200" s="9" t="str">
        <f t="shared" si="61"/>
        <v>N/A</v>
      </c>
    </row>
    <row r="201" spans="1:12" x14ac:dyDescent="0.25">
      <c r="A201" s="4" t="s">
        <v>1042</v>
      </c>
      <c r="B201" s="33" t="s">
        <v>217</v>
      </c>
      <c r="C201" s="34">
        <v>0</v>
      </c>
      <c r="D201" s="11" t="str">
        <f t="shared" si="58"/>
        <v>N/A</v>
      </c>
      <c r="E201" s="34">
        <v>0</v>
      </c>
      <c r="F201" s="11" t="str">
        <f t="shared" si="59"/>
        <v>N/A</v>
      </c>
      <c r="G201" s="34">
        <v>0</v>
      </c>
      <c r="H201" s="11" t="str">
        <f t="shared" si="60"/>
        <v>N/A</v>
      </c>
      <c r="I201" s="12" t="s">
        <v>1742</v>
      </c>
      <c r="J201" s="12" t="s">
        <v>1742</v>
      </c>
      <c r="K201" s="41" t="s">
        <v>732</v>
      </c>
      <c r="L201" s="9" t="str">
        <f t="shared" si="61"/>
        <v>N/A</v>
      </c>
    </row>
    <row r="202" spans="1:12" ht="25" x14ac:dyDescent="0.25">
      <c r="A202" s="4" t="s">
        <v>1043</v>
      </c>
      <c r="B202" s="33" t="s">
        <v>217</v>
      </c>
      <c r="C202" s="34">
        <v>0</v>
      </c>
      <c r="D202" s="11" t="str">
        <f t="shared" si="58"/>
        <v>N/A</v>
      </c>
      <c r="E202" s="34">
        <v>0</v>
      </c>
      <c r="F202" s="11" t="str">
        <f t="shared" si="59"/>
        <v>N/A</v>
      </c>
      <c r="G202" s="34">
        <v>0</v>
      </c>
      <c r="H202" s="11" t="str">
        <f t="shared" si="60"/>
        <v>N/A</v>
      </c>
      <c r="I202" s="12" t="s">
        <v>1742</v>
      </c>
      <c r="J202" s="12" t="s">
        <v>1742</v>
      </c>
      <c r="K202" s="41" t="s">
        <v>732</v>
      </c>
      <c r="L202" s="9" t="str">
        <f t="shared" si="61"/>
        <v>N/A</v>
      </c>
    </row>
    <row r="203" spans="1:12" ht="25" x14ac:dyDescent="0.25">
      <c r="A203" s="4" t="s">
        <v>1044</v>
      </c>
      <c r="B203" s="33" t="s">
        <v>217</v>
      </c>
      <c r="C203" s="34">
        <v>0</v>
      </c>
      <c r="D203" s="11" t="str">
        <f t="shared" si="58"/>
        <v>N/A</v>
      </c>
      <c r="E203" s="34">
        <v>0</v>
      </c>
      <c r="F203" s="11" t="str">
        <f t="shared" si="59"/>
        <v>N/A</v>
      </c>
      <c r="G203" s="34">
        <v>0</v>
      </c>
      <c r="H203" s="11" t="str">
        <f t="shared" si="60"/>
        <v>N/A</v>
      </c>
      <c r="I203" s="12" t="s">
        <v>1742</v>
      </c>
      <c r="J203" s="12" t="s">
        <v>1742</v>
      </c>
      <c r="K203" s="41" t="s">
        <v>732</v>
      </c>
      <c r="L203" s="9" t="str">
        <f t="shared" si="61"/>
        <v>N/A</v>
      </c>
    </row>
    <row r="204" spans="1:12" ht="25" x14ac:dyDescent="0.25">
      <c r="A204" s="4" t="s">
        <v>1045</v>
      </c>
      <c r="B204" s="33" t="s">
        <v>217</v>
      </c>
      <c r="C204" s="34">
        <v>0</v>
      </c>
      <c r="D204" s="11" t="str">
        <f t="shared" si="58"/>
        <v>N/A</v>
      </c>
      <c r="E204" s="34">
        <v>0</v>
      </c>
      <c r="F204" s="11" t="str">
        <f t="shared" si="59"/>
        <v>N/A</v>
      </c>
      <c r="G204" s="34">
        <v>0</v>
      </c>
      <c r="H204" s="11" t="str">
        <f t="shared" si="60"/>
        <v>N/A</v>
      </c>
      <c r="I204" s="12" t="s">
        <v>1742</v>
      </c>
      <c r="J204" s="12" t="s">
        <v>1742</v>
      </c>
      <c r="K204" s="41" t="s">
        <v>732</v>
      </c>
      <c r="L204" s="9" t="str">
        <f t="shared" si="61"/>
        <v>N/A</v>
      </c>
    </row>
    <row r="205" spans="1:12" x14ac:dyDescent="0.25">
      <c r="A205" s="6" t="s">
        <v>1046</v>
      </c>
      <c r="B205" s="41" t="s">
        <v>217</v>
      </c>
      <c r="C205" s="1">
        <v>1186</v>
      </c>
      <c r="D205" s="11" t="str">
        <f t="shared" si="58"/>
        <v>N/A</v>
      </c>
      <c r="E205" s="1">
        <v>1347</v>
      </c>
      <c r="F205" s="11" t="str">
        <f t="shared" si="59"/>
        <v>N/A</v>
      </c>
      <c r="G205" s="1">
        <v>1507</v>
      </c>
      <c r="H205" s="11" t="str">
        <f t="shared" si="60"/>
        <v>N/A</v>
      </c>
      <c r="I205" s="12">
        <v>13.58</v>
      </c>
      <c r="J205" s="12">
        <v>11.88</v>
      </c>
      <c r="K205" s="41" t="s">
        <v>732</v>
      </c>
      <c r="L205" s="11" t="str">
        <f t="shared" si="61"/>
        <v>Yes</v>
      </c>
    </row>
    <row r="206" spans="1:12" x14ac:dyDescent="0.25">
      <c r="A206" s="4" t="s">
        <v>1047</v>
      </c>
      <c r="B206" s="33" t="s">
        <v>217</v>
      </c>
      <c r="C206" s="34">
        <v>11</v>
      </c>
      <c r="D206" s="11" t="str">
        <f t="shared" si="58"/>
        <v>N/A</v>
      </c>
      <c r="E206" s="34">
        <v>11</v>
      </c>
      <c r="F206" s="11" t="str">
        <f t="shared" si="59"/>
        <v>N/A</v>
      </c>
      <c r="G206" s="34">
        <v>12</v>
      </c>
      <c r="H206" s="11" t="str">
        <f t="shared" si="60"/>
        <v>N/A</v>
      </c>
      <c r="I206" s="12">
        <v>11.11</v>
      </c>
      <c r="J206" s="12">
        <v>20</v>
      </c>
      <c r="K206" s="41" t="s">
        <v>732</v>
      </c>
      <c r="L206" s="9" t="str">
        <f t="shared" si="61"/>
        <v>Yes</v>
      </c>
    </row>
    <row r="207" spans="1:12" x14ac:dyDescent="0.25">
      <c r="A207" s="4" t="s">
        <v>1048</v>
      </c>
      <c r="B207" s="33" t="s">
        <v>217</v>
      </c>
      <c r="C207" s="34">
        <v>11</v>
      </c>
      <c r="D207" s="11" t="str">
        <f t="shared" si="58"/>
        <v>N/A</v>
      </c>
      <c r="E207" s="34">
        <v>11</v>
      </c>
      <c r="F207" s="11" t="str">
        <f t="shared" si="59"/>
        <v>N/A</v>
      </c>
      <c r="G207" s="34">
        <v>11</v>
      </c>
      <c r="H207" s="11" t="str">
        <f t="shared" si="60"/>
        <v>N/A</v>
      </c>
      <c r="I207" s="12">
        <v>0</v>
      </c>
      <c r="J207" s="12">
        <v>0</v>
      </c>
      <c r="K207" s="41" t="s">
        <v>732</v>
      </c>
      <c r="L207" s="9" t="str">
        <f t="shared" si="61"/>
        <v>Yes</v>
      </c>
    </row>
    <row r="208" spans="1:12" x14ac:dyDescent="0.25">
      <c r="A208" s="4" t="s">
        <v>1049</v>
      </c>
      <c r="B208" s="33" t="s">
        <v>217</v>
      </c>
      <c r="C208" s="34">
        <v>540</v>
      </c>
      <c r="D208" s="11" t="str">
        <f t="shared" si="58"/>
        <v>N/A</v>
      </c>
      <c r="E208" s="34">
        <v>586</v>
      </c>
      <c r="F208" s="11" t="str">
        <f t="shared" si="59"/>
        <v>N/A</v>
      </c>
      <c r="G208" s="34">
        <v>630</v>
      </c>
      <c r="H208" s="11" t="str">
        <f t="shared" si="60"/>
        <v>N/A</v>
      </c>
      <c r="I208" s="12">
        <v>8.5190000000000001</v>
      </c>
      <c r="J208" s="12">
        <v>7.5090000000000003</v>
      </c>
      <c r="K208" s="41" t="s">
        <v>732</v>
      </c>
      <c r="L208" s="9" t="str">
        <f t="shared" si="61"/>
        <v>Yes</v>
      </c>
    </row>
    <row r="209" spans="1:12" x14ac:dyDescent="0.25">
      <c r="A209" s="4" t="s">
        <v>1050</v>
      </c>
      <c r="B209" s="33" t="s">
        <v>217</v>
      </c>
      <c r="C209" s="34">
        <v>618</v>
      </c>
      <c r="D209" s="11" t="str">
        <f t="shared" si="58"/>
        <v>N/A</v>
      </c>
      <c r="E209" s="34">
        <v>725</v>
      </c>
      <c r="F209" s="11" t="str">
        <f t="shared" si="59"/>
        <v>N/A</v>
      </c>
      <c r="G209" s="34">
        <v>828</v>
      </c>
      <c r="H209" s="11" t="str">
        <f t="shared" si="60"/>
        <v>N/A</v>
      </c>
      <c r="I209" s="12">
        <v>17.309999999999999</v>
      </c>
      <c r="J209" s="12">
        <v>14.21</v>
      </c>
      <c r="K209" s="41" t="s">
        <v>732</v>
      </c>
      <c r="L209" s="9" t="str">
        <f t="shared" si="61"/>
        <v>Yes</v>
      </c>
    </row>
    <row r="210" spans="1:12" ht="25" x14ac:dyDescent="0.25">
      <c r="A210" s="4" t="s">
        <v>1051</v>
      </c>
      <c r="B210" s="33" t="s">
        <v>217</v>
      </c>
      <c r="C210" s="34">
        <v>18</v>
      </c>
      <c r="D210" s="11" t="str">
        <f t="shared" si="58"/>
        <v>N/A</v>
      </c>
      <c r="E210" s="34">
        <v>25</v>
      </c>
      <c r="F210" s="11" t="str">
        <f t="shared" si="59"/>
        <v>N/A</v>
      </c>
      <c r="G210" s="34">
        <v>36</v>
      </c>
      <c r="H210" s="11" t="str">
        <f t="shared" si="60"/>
        <v>N/A</v>
      </c>
      <c r="I210" s="12">
        <v>38.89</v>
      </c>
      <c r="J210" s="12">
        <v>44</v>
      </c>
      <c r="K210" s="41" t="s">
        <v>732</v>
      </c>
      <c r="L210" s="9" t="str">
        <f t="shared" si="61"/>
        <v>No</v>
      </c>
    </row>
    <row r="211" spans="1:12" x14ac:dyDescent="0.25">
      <c r="A211" s="6" t="s">
        <v>1052</v>
      </c>
      <c r="B211" s="33" t="s">
        <v>217</v>
      </c>
      <c r="C211" s="34">
        <v>0</v>
      </c>
      <c r="D211" s="11" t="str">
        <f t="shared" si="58"/>
        <v>N/A</v>
      </c>
      <c r="E211" s="34">
        <v>0</v>
      </c>
      <c r="F211" s="11" t="str">
        <f t="shared" si="59"/>
        <v>N/A</v>
      </c>
      <c r="G211" s="34">
        <v>0</v>
      </c>
      <c r="H211" s="11" t="str">
        <f t="shared" si="60"/>
        <v>N/A</v>
      </c>
      <c r="I211" s="12" t="s">
        <v>1742</v>
      </c>
      <c r="J211" s="12" t="s">
        <v>1742</v>
      </c>
      <c r="K211" s="41" t="s">
        <v>732</v>
      </c>
      <c r="L211" s="9" t="str">
        <f t="shared" si="61"/>
        <v>N/A</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0</v>
      </c>
      <c r="D215" s="11" t="str">
        <f t="shared" si="58"/>
        <v>N/A</v>
      </c>
      <c r="E215" s="34">
        <v>0</v>
      </c>
      <c r="F215" s="11" t="str">
        <f t="shared" si="59"/>
        <v>N/A</v>
      </c>
      <c r="G215" s="34">
        <v>0</v>
      </c>
      <c r="H215" s="11" t="str">
        <f t="shared" si="60"/>
        <v>N/A</v>
      </c>
      <c r="I215" s="12" t="s">
        <v>1742</v>
      </c>
      <c r="J215" s="12" t="s">
        <v>1742</v>
      </c>
      <c r="K215" s="41" t="s">
        <v>732</v>
      </c>
      <c r="L215" s="9" t="str">
        <f t="shared" si="61"/>
        <v>N/A</v>
      </c>
    </row>
    <row r="216" spans="1:12" ht="25" x14ac:dyDescent="0.25">
      <c r="A216" s="4" t="s">
        <v>1057</v>
      </c>
      <c r="B216" s="33" t="s">
        <v>217</v>
      </c>
      <c r="C216" s="34">
        <v>0</v>
      </c>
      <c r="D216" s="11" t="str">
        <f t="shared" si="58"/>
        <v>N/A</v>
      </c>
      <c r="E216" s="34">
        <v>0</v>
      </c>
      <c r="F216" s="11" t="str">
        <f t="shared" si="59"/>
        <v>N/A</v>
      </c>
      <c r="G216" s="34">
        <v>0</v>
      </c>
      <c r="H216" s="11" t="str">
        <f t="shared" si="60"/>
        <v>N/A</v>
      </c>
      <c r="I216" s="12" t="s">
        <v>1742</v>
      </c>
      <c r="J216" s="12" t="s">
        <v>1742</v>
      </c>
      <c r="K216" s="41" t="s">
        <v>732</v>
      </c>
      <c r="L216" s="9" t="str">
        <f t="shared" si="61"/>
        <v>N/A</v>
      </c>
    </row>
    <row r="217" spans="1:12" x14ac:dyDescent="0.25">
      <c r="A217" s="6" t="s">
        <v>1058</v>
      </c>
      <c r="B217" s="33" t="s">
        <v>217</v>
      </c>
      <c r="C217" s="34">
        <v>222</v>
      </c>
      <c r="D217" s="11" t="str">
        <f t="shared" si="58"/>
        <v>N/A</v>
      </c>
      <c r="E217" s="34">
        <v>244</v>
      </c>
      <c r="F217" s="11" t="str">
        <f t="shared" si="59"/>
        <v>N/A</v>
      </c>
      <c r="G217" s="34">
        <v>262</v>
      </c>
      <c r="H217" s="11" t="str">
        <f t="shared" si="60"/>
        <v>N/A</v>
      </c>
      <c r="I217" s="12">
        <v>9.91</v>
      </c>
      <c r="J217" s="12">
        <v>7.3769999999999998</v>
      </c>
      <c r="K217" s="41" t="s">
        <v>732</v>
      </c>
      <c r="L217" s="9" t="str">
        <f t="shared" si="61"/>
        <v>Yes</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11</v>
      </c>
      <c r="D220" s="11" t="str">
        <f t="shared" si="58"/>
        <v>N/A</v>
      </c>
      <c r="E220" s="34">
        <v>11</v>
      </c>
      <c r="F220" s="11" t="str">
        <f t="shared" si="59"/>
        <v>N/A</v>
      </c>
      <c r="G220" s="34">
        <v>11</v>
      </c>
      <c r="H220" s="11" t="str">
        <f t="shared" si="60"/>
        <v>N/A</v>
      </c>
      <c r="I220" s="12">
        <v>20</v>
      </c>
      <c r="J220" s="12">
        <v>-33.299999999999997</v>
      </c>
      <c r="K220" s="41" t="s">
        <v>732</v>
      </c>
      <c r="L220" s="9" t="str">
        <f t="shared" si="61"/>
        <v>No</v>
      </c>
    </row>
    <row r="221" spans="1:12" ht="25" x14ac:dyDescent="0.25">
      <c r="A221" s="4" t="s">
        <v>1062</v>
      </c>
      <c r="B221" s="33" t="s">
        <v>217</v>
      </c>
      <c r="C221" s="34">
        <v>204</v>
      </c>
      <c r="D221" s="11" t="str">
        <f t="shared" si="58"/>
        <v>N/A</v>
      </c>
      <c r="E221" s="34">
        <v>224</v>
      </c>
      <c r="F221" s="11" t="str">
        <f t="shared" si="59"/>
        <v>N/A</v>
      </c>
      <c r="G221" s="34">
        <v>244</v>
      </c>
      <c r="H221" s="11" t="str">
        <f t="shared" si="60"/>
        <v>N/A</v>
      </c>
      <c r="I221" s="12">
        <v>9.8040000000000003</v>
      </c>
      <c r="J221" s="12">
        <v>8.9290000000000003</v>
      </c>
      <c r="K221" s="41" t="s">
        <v>732</v>
      </c>
      <c r="L221" s="9" t="str">
        <f t="shared" si="61"/>
        <v>Yes</v>
      </c>
    </row>
    <row r="222" spans="1:12" ht="25" x14ac:dyDescent="0.25">
      <c r="A222" s="4" t="s">
        <v>1063</v>
      </c>
      <c r="B222" s="33" t="s">
        <v>217</v>
      </c>
      <c r="C222" s="34">
        <v>13</v>
      </c>
      <c r="D222" s="11" t="str">
        <f t="shared" si="58"/>
        <v>N/A</v>
      </c>
      <c r="E222" s="34">
        <v>14</v>
      </c>
      <c r="F222" s="11" t="str">
        <f t="shared" si="59"/>
        <v>N/A</v>
      </c>
      <c r="G222" s="34">
        <v>14</v>
      </c>
      <c r="H222" s="11" t="str">
        <f t="shared" si="60"/>
        <v>N/A</v>
      </c>
      <c r="I222" s="12">
        <v>7.6920000000000002</v>
      </c>
      <c r="J222" s="12">
        <v>0</v>
      </c>
      <c r="K222" s="41" t="s">
        <v>732</v>
      </c>
      <c r="L222" s="9" t="str">
        <f t="shared" si="61"/>
        <v>Yes</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3.5801863658999999</v>
      </c>
      <c r="D235" s="11" t="str">
        <f>IF($B235="N/A","N/A",IF(C235&lt;15,"Yes","No"))</f>
        <v>Yes</v>
      </c>
      <c r="E235" s="8">
        <v>3.5550458716</v>
      </c>
      <c r="F235" s="11" t="str">
        <f>IF($B235="N/A","N/A",IF(E235&lt;15,"Yes","No"))</f>
        <v>Yes</v>
      </c>
      <c r="G235" s="8">
        <v>2.3091725465000001</v>
      </c>
      <c r="H235" s="11" t="str">
        <f>IF($B235="N/A","N/A",IF(G235&lt;15,"Yes","No"))</f>
        <v>Yes</v>
      </c>
      <c r="I235" s="12">
        <v>-0.70199999999999996</v>
      </c>
      <c r="J235" s="12">
        <v>-35</v>
      </c>
      <c r="K235" s="41" t="s">
        <v>732</v>
      </c>
      <c r="L235" s="9" t="str">
        <f t="shared" si="63"/>
        <v>No</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918</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18.202621177000001</v>
      </c>
      <c r="D237" s="11" t="str">
        <f>IF($B237="N/A","N/A",IF(C237&lt;10,"Yes","No"))</f>
        <v>No</v>
      </c>
      <c r="E237" s="8">
        <v>17.41948154</v>
      </c>
      <c r="F237" s="11" t="str">
        <f>IF($B237="N/A","N/A",IF(E237&lt;10,"Yes","No"))</f>
        <v>No</v>
      </c>
      <c r="G237" s="8">
        <v>16.730453799999999</v>
      </c>
      <c r="H237" s="11" t="str">
        <f>IF($B237="N/A","N/A",IF(G237&lt;10,"Yes","No"))</f>
        <v>No</v>
      </c>
      <c r="I237" s="12">
        <v>-4.3</v>
      </c>
      <c r="J237" s="12">
        <v>-3.96</v>
      </c>
      <c r="K237" s="41" t="s">
        <v>732</v>
      </c>
      <c r="L237" s="9" t="str">
        <f t="shared" si="63"/>
        <v>Yes</v>
      </c>
    </row>
    <row r="238" spans="1:12" x14ac:dyDescent="0.25">
      <c r="A238" s="2" t="s">
        <v>72</v>
      </c>
      <c r="B238" s="33" t="s">
        <v>217</v>
      </c>
      <c r="C238" s="8">
        <v>0</v>
      </c>
      <c r="D238" s="11" t="str">
        <f t="shared" si="58"/>
        <v>N/A</v>
      </c>
      <c r="E238" s="8">
        <v>0</v>
      </c>
      <c r="F238" s="11" t="str">
        <f t="shared" si="59"/>
        <v>N/A</v>
      </c>
      <c r="G238" s="8">
        <v>0</v>
      </c>
      <c r="H238" s="11" t="str">
        <f>IF($B238="N/A","N/A",IF(G238&gt;10,"No",IF(G238&lt;-10,"No","Yes")))</f>
        <v>N/A</v>
      </c>
      <c r="I238" s="12" t="s">
        <v>1742</v>
      </c>
      <c r="J238" s="12" t="s">
        <v>1742</v>
      </c>
      <c r="K238" s="41" t="s">
        <v>732</v>
      </c>
      <c r="L238" s="9" t="str">
        <f t="shared" si="63"/>
        <v>N/A</v>
      </c>
    </row>
    <row r="239" spans="1:12" ht="25" x14ac:dyDescent="0.25">
      <c r="A239" s="16" t="s">
        <v>1079</v>
      </c>
      <c r="B239" s="33" t="s">
        <v>293</v>
      </c>
      <c r="C239" s="9">
        <v>3.5801863658999999</v>
      </c>
      <c r="D239" s="11" t="str">
        <f>IF($B239="N/A","N/A",IF(C239&lt;15,"Yes","No"))</f>
        <v>Yes</v>
      </c>
      <c r="E239" s="9">
        <v>3.5550458716</v>
      </c>
      <c r="F239" s="11" t="str">
        <f>IF($B239="N/A","N/A",IF(E239&lt;15,"Yes","No"))</f>
        <v>Yes</v>
      </c>
      <c r="G239" s="9">
        <v>2.3091725465000001</v>
      </c>
      <c r="H239" s="11" t="str">
        <f>IF($B239="N/A","N/A",IF(G239&lt;15,"Yes","No"))</f>
        <v>Yes</v>
      </c>
      <c r="I239" s="12">
        <v>-0.70199999999999996</v>
      </c>
      <c r="J239" s="12">
        <v>-35</v>
      </c>
      <c r="K239" s="41" t="s">
        <v>732</v>
      </c>
      <c r="L239" s="9" t="str">
        <f t="shared" si="63"/>
        <v>No</v>
      </c>
    </row>
    <row r="240" spans="1:12" ht="25" x14ac:dyDescent="0.25">
      <c r="A240" s="16" t="s">
        <v>156</v>
      </c>
      <c r="B240" s="33" t="s">
        <v>217</v>
      </c>
      <c r="C240" s="34">
        <v>23</v>
      </c>
      <c r="D240" s="11" t="str">
        <f>IF($B240="N/A","N/A",IF(C240&gt;10,"No",IF(C240&lt;-10,"No","Yes")))</f>
        <v>N/A</v>
      </c>
      <c r="E240" s="34">
        <v>28</v>
      </c>
      <c r="F240" s="11" t="str">
        <f>IF($B240="N/A","N/A",IF(E240&gt;10,"No",IF(E240&lt;-10,"No","Yes")))</f>
        <v>N/A</v>
      </c>
      <c r="G240" s="34">
        <v>38</v>
      </c>
      <c r="H240" s="11" t="str">
        <f>IF($B240="N/A","N/A",IF(G240&gt;10,"No",IF(G240&lt;-10,"No","Yes")))</f>
        <v>N/A</v>
      </c>
      <c r="I240" s="12">
        <v>21.74</v>
      </c>
      <c r="J240" s="12">
        <v>35.71</v>
      </c>
      <c r="K240" s="41" t="s">
        <v>732</v>
      </c>
      <c r="L240" s="9" t="str">
        <f>IF(J240="Div by 0", "N/A", IF(K240="N/A","N/A", IF(J240&gt;VALUE(MID(K240,1,2)), "No", IF(J240&lt;-1*VALUE(MID(K240,1,2)), "No", "Yes"))))</f>
        <v>No</v>
      </c>
    </row>
    <row r="241" spans="1:12" x14ac:dyDescent="0.25">
      <c r="A241" s="16" t="s">
        <v>1080</v>
      </c>
      <c r="B241" s="33" t="s">
        <v>217</v>
      </c>
      <c r="C241" s="34">
        <v>4807</v>
      </c>
      <c r="D241" s="11" t="str">
        <f t="shared" ref="D241" si="67">IF($B241="N/A","N/A",IF(C241&gt;10,"No",IF(C241&lt;-10,"No","Yes")))</f>
        <v>N/A</v>
      </c>
      <c r="E241" s="34">
        <v>5092</v>
      </c>
      <c r="F241" s="11" t="str">
        <f t="shared" ref="F241" si="68">IF($B241="N/A","N/A",IF(E241&gt;10,"No",IF(E241&lt;-10,"No","Yes")))</f>
        <v>N/A</v>
      </c>
      <c r="G241" s="34">
        <v>5487</v>
      </c>
      <c r="H241" s="11" t="str">
        <f>IF($B241="N/A","N/A",IF(G241&gt;10,"No",IF(G241&lt;-10,"No","Yes")))</f>
        <v>N/A</v>
      </c>
      <c r="I241" s="12">
        <v>5.9290000000000003</v>
      </c>
      <c r="J241" s="12">
        <v>7.7569999999999997</v>
      </c>
      <c r="K241" s="41" t="s">
        <v>732</v>
      </c>
      <c r="L241" s="9" t="str">
        <f>IF(J241="Div by 0", "N/A", IF(OR(J241="N/A",K241="N/A"),"N/A", IF(J241&gt;VALUE(MID(K241,1,2)), "No", IF(J241&lt;-1*VALUE(MID(K241,1,2)), "No", "Yes"))))</f>
        <v>Yes</v>
      </c>
    </row>
    <row r="242" spans="1:12" x14ac:dyDescent="0.25">
      <c r="A242" s="6" t="s">
        <v>1081</v>
      </c>
      <c r="B242" s="33" t="s">
        <v>217</v>
      </c>
      <c r="C242" s="34">
        <v>6190</v>
      </c>
      <c r="D242" s="11" t="str">
        <f>IF($B242="N/A","N/A",IF(C242&gt;10,"No",IF(C242&lt;-10,"No","Yes")))</f>
        <v>N/A</v>
      </c>
      <c r="E242" s="34">
        <v>5388</v>
      </c>
      <c r="F242" s="11" t="str">
        <f>IF($B242="N/A","N/A",IF(E242&gt;10,"No",IF(E242&lt;-10,"No","Yes")))</f>
        <v>N/A</v>
      </c>
      <c r="G242" s="34">
        <v>0</v>
      </c>
      <c r="H242" s="11" t="str">
        <f>IF($B242="N/A","N/A",IF(G242&gt;10,"No",IF(G242&lt;-10,"No","Yes")))</f>
        <v>N/A</v>
      </c>
      <c r="I242" s="12">
        <v>-13</v>
      </c>
      <c r="J242" s="12">
        <v>-100</v>
      </c>
      <c r="K242" s="41" t="s">
        <v>732</v>
      </c>
      <c r="L242" s="9" t="str">
        <f t="shared" ref="L242:L275" si="69">IF(J242="Div by 0", "N/A", IF(K242="N/A","N/A", IF(J242&gt;VALUE(MID(K242,1,2)), "No", IF(J242&lt;-1*VALUE(MID(K242,1,2)), "No", "Yes"))))</f>
        <v>No</v>
      </c>
    </row>
    <row r="243" spans="1:12" x14ac:dyDescent="0.25">
      <c r="A243" s="2" t="s">
        <v>1082</v>
      </c>
      <c r="B243" s="33" t="s">
        <v>217</v>
      </c>
      <c r="C243" s="8">
        <v>0</v>
      </c>
      <c r="D243" s="11" t="str">
        <f>IF($B243="N/A","N/A",IF(C243&gt;10,"No",IF(C243&lt;-10,"No","Yes")))</f>
        <v>N/A</v>
      </c>
      <c r="E243" s="8">
        <v>0</v>
      </c>
      <c r="F243" s="11" t="str">
        <f>IF($B243="N/A","N/A",IF(E243&gt;10,"No",IF(E243&lt;-10,"No","Yes")))</f>
        <v>N/A</v>
      </c>
      <c r="G243" s="8">
        <v>0</v>
      </c>
      <c r="H243" s="11" t="str">
        <f>IF($B243="N/A","N/A",IF(G243&gt;10,"No",IF(G243&lt;-10,"No","Yes")))</f>
        <v>N/A</v>
      </c>
      <c r="I243" s="12" t="s">
        <v>1742</v>
      </c>
      <c r="J243" s="12" t="s">
        <v>1742</v>
      </c>
      <c r="K243" s="41" t="s">
        <v>732</v>
      </c>
      <c r="L243" s="9" t="str">
        <f t="shared" si="69"/>
        <v>N/A</v>
      </c>
    </row>
    <row r="244" spans="1:12" x14ac:dyDescent="0.25">
      <c r="A244" s="2" t="s">
        <v>1083</v>
      </c>
      <c r="B244" s="33" t="s">
        <v>217</v>
      </c>
      <c r="C244" s="8">
        <v>7.2595281299999995E-2</v>
      </c>
      <c r="D244" s="11" t="str">
        <f>IF($B244="N/A","N/A",IF(C244&gt;10,"No",IF(C244&lt;-10,"No","Yes")))</f>
        <v>N/A</v>
      </c>
      <c r="E244" s="8">
        <v>9.2405428799999995E-2</v>
      </c>
      <c r="F244" s="11" t="str">
        <f>IF($B244="N/A","N/A",IF(E244&gt;10,"No",IF(E244&lt;-10,"No","Yes")))</f>
        <v>N/A</v>
      </c>
      <c r="G244" s="8">
        <v>0</v>
      </c>
      <c r="H244" s="11" t="str">
        <f>IF($B244="N/A","N/A",IF(G244&gt;10,"No",IF(G244&lt;-10,"No","Yes")))</f>
        <v>N/A</v>
      </c>
      <c r="I244" s="12">
        <v>27.29</v>
      </c>
      <c r="J244" s="12">
        <v>-100</v>
      </c>
      <c r="K244" s="41" t="s">
        <v>732</v>
      </c>
      <c r="L244" s="9" t="str">
        <f t="shared" si="69"/>
        <v>No</v>
      </c>
    </row>
    <row r="245" spans="1:12" x14ac:dyDescent="0.25">
      <c r="A245" s="2" t="s">
        <v>1084</v>
      </c>
      <c r="B245" s="33" t="s">
        <v>217</v>
      </c>
      <c r="C245" s="8">
        <v>7.9429018381000001</v>
      </c>
      <c r="D245" s="11" t="str">
        <f t="shared" ref="D245:D273" si="70">IF($B245="N/A","N/A",IF(C245&gt;10,"No",IF(C245&lt;-10,"No","Yes")))</f>
        <v>N/A</v>
      </c>
      <c r="E245" s="8">
        <v>6.6985342597999997</v>
      </c>
      <c r="F245" s="11" t="str">
        <f t="shared" ref="F245:F273" si="71">IF($B245="N/A","N/A",IF(E245&gt;10,"No",IF(E245&lt;-10,"No","Yes")))</f>
        <v>N/A</v>
      </c>
      <c r="G245" s="8">
        <v>0</v>
      </c>
      <c r="H245" s="11" t="str">
        <f t="shared" ref="H245:H273" si="72">IF($B245="N/A","N/A",IF(G245&gt;10,"No",IF(G245&lt;-10,"No","Yes")))</f>
        <v>N/A</v>
      </c>
      <c r="I245" s="12">
        <v>-15.7</v>
      </c>
      <c r="J245" s="12">
        <v>-100</v>
      </c>
      <c r="K245" s="41" t="s">
        <v>732</v>
      </c>
      <c r="L245" s="9" t="str">
        <f t="shared" si="69"/>
        <v>No</v>
      </c>
    </row>
    <row r="246" spans="1:12" x14ac:dyDescent="0.25">
      <c r="A246" s="2" t="s">
        <v>1085</v>
      </c>
      <c r="B246" s="33" t="s">
        <v>217</v>
      </c>
      <c r="C246" s="8">
        <v>0.31198385020000002</v>
      </c>
      <c r="D246" s="11" t="str">
        <f t="shared" si="70"/>
        <v>N/A</v>
      </c>
      <c r="E246" s="8">
        <v>0.3086098686</v>
      </c>
      <c r="F246" s="11" t="str">
        <f t="shared" si="71"/>
        <v>N/A</v>
      </c>
      <c r="G246" s="8">
        <v>0</v>
      </c>
      <c r="H246" s="11" t="str">
        <f t="shared" si="72"/>
        <v>N/A</v>
      </c>
      <c r="I246" s="12">
        <v>-1.08</v>
      </c>
      <c r="J246" s="12">
        <v>-100</v>
      </c>
      <c r="K246" s="41" t="s">
        <v>732</v>
      </c>
      <c r="L246" s="9" t="str">
        <f t="shared" si="69"/>
        <v>No</v>
      </c>
    </row>
    <row r="247" spans="1:12" x14ac:dyDescent="0.25">
      <c r="A247" s="2" t="s">
        <v>1086</v>
      </c>
      <c r="B247" s="33" t="s">
        <v>217</v>
      </c>
      <c r="C247" s="8">
        <v>0</v>
      </c>
      <c r="D247" s="11" t="str">
        <f t="shared" si="70"/>
        <v>N/A</v>
      </c>
      <c r="E247" s="8">
        <v>0</v>
      </c>
      <c r="F247" s="11" t="str">
        <f t="shared" si="71"/>
        <v>N/A</v>
      </c>
      <c r="G247" s="8" t="s">
        <v>1742</v>
      </c>
      <c r="H247" s="11" t="str">
        <f t="shared" si="72"/>
        <v>N/A</v>
      </c>
      <c r="I247" s="12" t="s">
        <v>1742</v>
      </c>
      <c r="J247" s="12" t="s">
        <v>1742</v>
      </c>
      <c r="K247" s="41" t="s">
        <v>732</v>
      </c>
      <c r="L247" s="9" t="str">
        <f t="shared" si="69"/>
        <v>N/A</v>
      </c>
    </row>
    <row r="248" spans="1:12" x14ac:dyDescent="0.25">
      <c r="A248" s="6" t="s">
        <v>1087</v>
      </c>
      <c r="B248" s="33" t="s">
        <v>217</v>
      </c>
      <c r="C248" s="34">
        <v>0</v>
      </c>
      <c r="D248" s="11" t="str">
        <f t="shared" si="70"/>
        <v>N/A</v>
      </c>
      <c r="E248" s="34">
        <v>0</v>
      </c>
      <c r="F248" s="11" t="str">
        <f t="shared" si="71"/>
        <v>N/A</v>
      </c>
      <c r="G248" s="34">
        <v>0</v>
      </c>
      <c r="H248" s="11" t="str">
        <f t="shared" si="72"/>
        <v>N/A</v>
      </c>
      <c r="I248" s="12" t="s">
        <v>1742</v>
      </c>
      <c r="J248" s="12" t="s">
        <v>1742</v>
      </c>
      <c r="K248" s="41" t="s">
        <v>732</v>
      </c>
      <c r="L248" s="9" t="str">
        <f t="shared" si="69"/>
        <v>N/A</v>
      </c>
    </row>
    <row r="249" spans="1:12" x14ac:dyDescent="0.25">
      <c r="A249" s="2" t="s">
        <v>1088</v>
      </c>
      <c r="B249" s="33" t="s">
        <v>217</v>
      </c>
      <c r="C249" s="8">
        <v>0</v>
      </c>
      <c r="D249" s="11" t="str">
        <f t="shared" si="70"/>
        <v>N/A</v>
      </c>
      <c r="E249" s="8">
        <v>0</v>
      </c>
      <c r="F249" s="11" t="str">
        <f t="shared" si="71"/>
        <v>N/A</v>
      </c>
      <c r="G249" s="8">
        <v>0</v>
      </c>
      <c r="H249" s="11" t="str">
        <f t="shared" si="72"/>
        <v>N/A</v>
      </c>
      <c r="I249" s="12" t="s">
        <v>1742</v>
      </c>
      <c r="J249" s="12" t="s">
        <v>1742</v>
      </c>
      <c r="K249" s="41" t="s">
        <v>732</v>
      </c>
      <c r="L249" s="9" t="str">
        <f t="shared" si="69"/>
        <v>N/A</v>
      </c>
    </row>
    <row r="250" spans="1:12" x14ac:dyDescent="0.25">
      <c r="A250" s="2" t="s">
        <v>1089</v>
      </c>
      <c r="B250" s="33" t="s">
        <v>217</v>
      </c>
      <c r="C250" s="8">
        <v>0</v>
      </c>
      <c r="D250" s="11" t="str">
        <f t="shared" si="70"/>
        <v>N/A</v>
      </c>
      <c r="E250" s="8">
        <v>0</v>
      </c>
      <c r="F250" s="11" t="str">
        <f t="shared" si="71"/>
        <v>N/A</v>
      </c>
      <c r="G250" s="8">
        <v>0</v>
      </c>
      <c r="H250" s="11" t="str">
        <f t="shared" si="72"/>
        <v>N/A</v>
      </c>
      <c r="I250" s="12" t="s">
        <v>1742</v>
      </c>
      <c r="J250" s="12" t="s">
        <v>1742</v>
      </c>
      <c r="K250" s="41" t="s">
        <v>732</v>
      </c>
      <c r="L250" s="9" t="str">
        <f t="shared" si="69"/>
        <v>N/A</v>
      </c>
    </row>
    <row r="251" spans="1:12" x14ac:dyDescent="0.25">
      <c r="A251" s="2" t="s">
        <v>1090</v>
      </c>
      <c r="B251" s="33" t="s">
        <v>217</v>
      </c>
      <c r="C251" s="8">
        <v>0</v>
      </c>
      <c r="D251" s="11" t="str">
        <f t="shared" si="70"/>
        <v>N/A</v>
      </c>
      <c r="E251" s="8">
        <v>0</v>
      </c>
      <c r="F251" s="11" t="str">
        <f t="shared" si="71"/>
        <v>N/A</v>
      </c>
      <c r="G251" s="8">
        <v>0</v>
      </c>
      <c r="H251" s="11" t="str">
        <f t="shared" si="72"/>
        <v>N/A</v>
      </c>
      <c r="I251" s="12" t="s">
        <v>1742</v>
      </c>
      <c r="J251" s="12" t="s">
        <v>1742</v>
      </c>
      <c r="K251" s="41" t="s">
        <v>732</v>
      </c>
      <c r="L251" s="9" t="str">
        <f t="shared" si="69"/>
        <v>N/A</v>
      </c>
    </row>
    <row r="252" spans="1:12" x14ac:dyDescent="0.25">
      <c r="A252" s="2" t="s">
        <v>1091</v>
      </c>
      <c r="B252" s="33" t="s">
        <v>217</v>
      </c>
      <c r="C252" s="8">
        <v>0</v>
      </c>
      <c r="D252" s="11" t="str">
        <f t="shared" si="70"/>
        <v>N/A</v>
      </c>
      <c r="E252" s="8">
        <v>0</v>
      </c>
      <c r="F252" s="11" t="str">
        <f t="shared" si="71"/>
        <v>N/A</v>
      </c>
      <c r="G252" s="8">
        <v>0</v>
      </c>
      <c r="H252" s="11" t="str">
        <f t="shared" si="72"/>
        <v>N/A</v>
      </c>
      <c r="I252" s="12" t="s">
        <v>1742</v>
      </c>
      <c r="J252" s="12" t="s">
        <v>1742</v>
      </c>
      <c r="K252" s="41" t="s">
        <v>732</v>
      </c>
      <c r="L252" s="9" t="str">
        <f t="shared" si="69"/>
        <v>N/A</v>
      </c>
    </row>
    <row r="253" spans="1:12" x14ac:dyDescent="0.25">
      <c r="A253" s="2" t="s">
        <v>1092</v>
      </c>
      <c r="B253" s="33" t="s">
        <v>217</v>
      </c>
      <c r="C253" s="8" t="s">
        <v>1742</v>
      </c>
      <c r="D253" s="11" t="str">
        <f t="shared" si="70"/>
        <v>N/A</v>
      </c>
      <c r="E253" s="8" t="s">
        <v>1742</v>
      </c>
      <c r="F253" s="11" t="str">
        <f t="shared" si="71"/>
        <v>N/A</v>
      </c>
      <c r="G253" s="8" t="s">
        <v>1742</v>
      </c>
      <c r="H253" s="11" t="str">
        <f t="shared" si="72"/>
        <v>N/A</v>
      </c>
      <c r="I253" s="12" t="s">
        <v>1742</v>
      </c>
      <c r="J253" s="12" t="s">
        <v>1742</v>
      </c>
      <c r="K253" s="41" t="s">
        <v>732</v>
      </c>
      <c r="L253" s="9" t="str">
        <f t="shared" si="69"/>
        <v>N/A</v>
      </c>
    </row>
    <row r="254" spans="1:12" x14ac:dyDescent="0.25">
      <c r="A254" s="2" t="s">
        <v>1093</v>
      </c>
      <c r="B254" s="33" t="s">
        <v>217</v>
      </c>
      <c r="C254" s="8" t="s">
        <v>1742</v>
      </c>
      <c r="D254" s="11" t="str">
        <f t="shared" si="70"/>
        <v>N/A</v>
      </c>
      <c r="E254" s="8" t="s">
        <v>1742</v>
      </c>
      <c r="F254" s="11" t="str">
        <f t="shared" si="71"/>
        <v>N/A</v>
      </c>
      <c r="G254" s="8" t="s">
        <v>1742</v>
      </c>
      <c r="H254" s="11" t="str">
        <f t="shared" si="72"/>
        <v>N/A</v>
      </c>
      <c r="I254" s="12" t="s">
        <v>1742</v>
      </c>
      <c r="J254" s="12" t="s">
        <v>1742</v>
      </c>
      <c r="K254" s="41" t="s">
        <v>732</v>
      </c>
      <c r="L254" s="9" t="str">
        <f>IF(J254="Div by 0", "N/A", IF(OR(J254="N/A",K254="N/A"),"N/A", IF(J254&gt;VALUE(MID(K254,1,2)), "No", IF(J254&lt;-1*VALUE(MID(K254,1,2)), "No", "Yes"))))</f>
        <v>N/A</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0</v>
      </c>
      <c r="D272" s="11" t="str">
        <f t="shared" si="70"/>
        <v>N/A</v>
      </c>
      <c r="E272" s="34">
        <v>0</v>
      </c>
      <c r="F272" s="11" t="str">
        <f t="shared" si="71"/>
        <v>N/A</v>
      </c>
      <c r="G272" s="34">
        <v>0</v>
      </c>
      <c r="H272" s="11" t="str">
        <f t="shared" si="72"/>
        <v>N/A</v>
      </c>
      <c r="I272" s="12" t="s">
        <v>1742</v>
      </c>
      <c r="J272" s="12" t="s">
        <v>1742</v>
      </c>
      <c r="K272" s="41" t="s">
        <v>732</v>
      </c>
      <c r="L272" s="9" t="str">
        <f t="shared" si="69"/>
        <v>N/A</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0</v>
      </c>
      <c r="D274" s="11" t="str">
        <f t="shared" ref="D274:D275" si="73">IF($B274="N/A","N/A",IF(C274&gt;0,"No",IF(C274&lt;0,"No","Yes")))</f>
        <v>Yes</v>
      </c>
      <c r="E274" s="1">
        <v>1</v>
      </c>
      <c r="F274" s="11" t="str">
        <f t="shared" ref="F274:F275" si="74">IF($B274="N/A","N/A",IF(E274&gt;0,"No",IF(E274&lt;0,"No","Yes")))</f>
        <v>No</v>
      </c>
      <c r="G274" s="1">
        <v>0</v>
      </c>
      <c r="H274" s="11" t="str">
        <f t="shared" ref="H274:H275" si="75">IF($B274="N/A","N/A",IF(G274&gt;0,"No",IF(G274&lt;0,"No","Yes")))</f>
        <v>Yes</v>
      </c>
      <c r="I274" s="12" t="s">
        <v>1742</v>
      </c>
      <c r="J274" s="12">
        <v>-100</v>
      </c>
      <c r="K274" s="41" t="s">
        <v>732</v>
      </c>
      <c r="L274" s="9" t="str">
        <f t="shared" si="69"/>
        <v>No</v>
      </c>
    </row>
    <row r="275" spans="1:12" x14ac:dyDescent="0.25">
      <c r="A275" s="2" t="s">
        <v>159</v>
      </c>
      <c r="B275" s="41" t="s">
        <v>221</v>
      </c>
      <c r="C275" s="1">
        <v>0</v>
      </c>
      <c r="D275" s="11" t="str">
        <f t="shared" si="73"/>
        <v>Yes</v>
      </c>
      <c r="E275" s="1">
        <v>0</v>
      </c>
      <c r="F275" s="11" t="str">
        <f t="shared" si="74"/>
        <v>Yes</v>
      </c>
      <c r="G275" s="1">
        <v>0</v>
      </c>
      <c r="H275" s="11" t="str">
        <f t="shared" si="75"/>
        <v>Yes</v>
      </c>
      <c r="I275" s="12" t="s">
        <v>1742</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132021</v>
      </c>
      <c r="F276" s="11" t="str">
        <f t="shared" ref="F276:F277" si="77">IF($B276="N/A","N/A",IF(E276&gt;10,"No",IF(E276&lt;-10,"No","Yes")))</f>
        <v>N/A</v>
      </c>
      <c r="G276" s="1">
        <v>142040</v>
      </c>
      <c r="H276" s="11" t="str">
        <f t="shared" ref="H276:H277" si="78">IF($B276="N/A","N/A",IF(G276&gt;10,"No",IF(G276&lt;-10,"No","Yes")))</f>
        <v>N/A</v>
      </c>
      <c r="I276" s="12" t="s">
        <v>217</v>
      </c>
      <c r="J276" s="12">
        <v>7.5890000000000004</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101930.08332999999</v>
      </c>
      <c r="F277" s="11" t="str">
        <f t="shared" si="77"/>
        <v>N/A</v>
      </c>
      <c r="G277" s="1">
        <v>112948.25</v>
      </c>
      <c r="H277" s="11" t="str">
        <f t="shared" si="78"/>
        <v>N/A</v>
      </c>
      <c r="I277" s="12" t="s">
        <v>217</v>
      </c>
      <c r="J277" s="12">
        <v>10.81</v>
      </c>
      <c r="K277" s="1" t="s">
        <v>217</v>
      </c>
      <c r="L277" s="9" t="str">
        <f t="shared" si="79"/>
        <v>N/A</v>
      </c>
    </row>
    <row r="278" spans="1:12" x14ac:dyDescent="0.25">
      <c r="A278" s="16" t="s">
        <v>691</v>
      </c>
      <c r="B278" s="1" t="s">
        <v>217</v>
      </c>
      <c r="C278" s="1">
        <v>11</v>
      </c>
      <c r="D278" s="11" t="str">
        <f t="shared" si="76"/>
        <v>N/A</v>
      </c>
      <c r="E278" s="1">
        <v>17</v>
      </c>
      <c r="F278" s="11" t="str">
        <f t="shared" ref="F278:F283" si="80">IF($B278="N/A","N/A",IF(E278&gt;10,"No",IF(E278&lt;-10,"No","Yes")))</f>
        <v>N/A</v>
      </c>
      <c r="G278" s="1">
        <v>16</v>
      </c>
      <c r="H278" s="11" t="str">
        <f t="shared" ref="H278:H283" si="81">IF($B278="N/A","N/A",IF(G278&gt;10,"No",IF(G278&lt;-10,"No","Yes")))</f>
        <v>N/A</v>
      </c>
      <c r="I278" s="12">
        <v>70</v>
      </c>
      <c r="J278" s="12">
        <v>-5.88</v>
      </c>
      <c r="K278" s="1" t="s">
        <v>217</v>
      </c>
      <c r="L278" s="9" t="str">
        <f t="shared" ref="L278:L284" si="82">IF(J278="Div by 0", "N/A", IF(K278="N/A","N/A", IF(J278&gt;VALUE(MID(K278,1,2)), "No", IF(J278&lt;-1*VALUE(MID(K278,1,2)), "No", "Yes"))))</f>
        <v>N/A</v>
      </c>
    </row>
    <row r="279" spans="1:12" x14ac:dyDescent="0.25">
      <c r="A279" s="16" t="s">
        <v>692</v>
      </c>
      <c r="B279" s="1" t="s">
        <v>217</v>
      </c>
      <c r="C279" s="1">
        <v>11</v>
      </c>
      <c r="D279" s="11" t="str">
        <f t="shared" si="76"/>
        <v>N/A</v>
      </c>
      <c r="E279" s="1">
        <v>19</v>
      </c>
      <c r="F279" s="11" t="str">
        <f t="shared" si="80"/>
        <v>N/A</v>
      </c>
      <c r="G279" s="1">
        <v>17</v>
      </c>
      <c r="H279" s="11" t="str">
        <f t="shared" si="81"/>
        <v>N/A</v>
      </c>
      <c r="I279" s="12">
        <v>72.73</v>
      </c>
      <c r="J279" s="12">
        <v>-10.5</v>
      </c>
      <c r="K279" s="1" t="s">
        <v>217</v>
      </c>
      <c r="L279" s="9" t="str">
        <f t="shared" si="82"/>
        <v>N/A</v>
      </c>
    </row>
    <row r="280" spans="1:12" x14ac:dyDescent="0.25">
      <c r="A280" s="16" t="s">
        <v>693</v>
      </c>
      <c r="B280" s="1" t="s">
        <v>217</v>
      </c>
      <c r="C280" s="1" t="s">
        <v>1742</v>
      </c>
      <c r="D280" s="11" t="str">
        <f t="shared" si="76"/>
        <v>N/A</v>
      </c>
      <c r="E280" s="1">
        <v>1.8333333332999999</v>
      </c>
      <c r="F280" s="11" t="str">
        <f t="shared" si="80"/>
        <v>N/A</v>
      </c>
      <c r="G280" s="1">
        <v>1.6666666667000001</v>
      </c>
      <c r="H280" s="11" t="str">
        <f t="shared" si="81"/>
        <v>N/A</v>
      </c>
      <c r="I280" s="12" t="s">
        <v>1742</v>
      </c>
      <c r="J280" s="12">
        <v>-9.09</v>
      </c>
      <c r="K280" s="1" t="s">
        <v>217</v>
      </c>
      <c r="L280" s="9" t="str">
        <f t="shared" si="82"/>
        <v>N/A</v>
      </c>
    </row>
    <row r="281" spans="1:12" x14ac:dyDescent="0.25">
      <c r="A281" s="16" t="s">
        <v>694</v>
      </c>
      <c r="B281" s="1" t="s">
        <v>217</v>
      </c>
      <c r="C281" s="1">
        <v>293</v>
      </c>
      <c r="D281" s="11" t="str">
        <f t="shared" si="76"/>
        <v>N/A</v>
      </c>
      <c r="E281" s="1">
        <v>296</v>
      </c>
      <c r="F281" s="11" t="str">
        <f t="shared" si="80"/>
        <v>N/A</v>
      </c>
      <c r="G281" s="1">
        <v>350</v>
      </c>
      <c r="H281" s="11" t="str">
        <f t="shared" si="81"/>
        <v>N/A</v>
      </c>
      <c r="I281" s="12">
        <v>1.024</v>
      </c>
      <c r="J281" s="12">
        <v>18.239999999999998</v>
      </c>
      <c r="K281" s="1" t="s">
        <v>217</v>
      </c>
      <c r="L281" s="9" t="str">
        <f t="shared" si="82"/>
        <v>N/A</v>
      </c>
    </row>
    <row r="282" spans="1:12" x14ac:dyDescent="0.25">
      <c r="A282" s="16" t="s">
        <v>695</v>
      </c>
      <c r="B282" s="1" t="s">
        <v>217</v>
      </c>
      <c r="C282" s="1">
        <v>360</v>
      </c>
      <c r="D282" s="11" t="str">
        <f t="shared" si="76"/>
        <v>N/A</v>
      </c>
      <c r="E282" s="1">
        <v>373</v>
      </c>
      <c r="F282" s="11" t="str">
        <f t="shared" si="80"/>
        <v>N/A</v>
      </c>
      <c r="G282" s="1">
        <v>437</v>
      </c>
      <c r="H282" s="11" t="str">
        <f t="shared" si="81"/>
        <v>N/A</v>
      </c>
      <c r="I282" s="12">
        <v>3.6110000000000002</v>
      </c>
      <c r="J282" s="12">
        <v>17.16</v>
      </c>
      <c r="K282" s="1" t="s">
        <v>217</v>
      </c>
      <c r="L282" s="9" t="str">
        <f t="shared" si="82"/>
        <v>N/A</v>
      </c>
    </row>
    <row r="283" spans="1:12" x14ac:dyDescent="0.25">
      <c r="A283" s="16" t="s">
        <v>696</v>
      </c>
      <c r="B283" s="1" t="s">
        <v>217</v>
      </c>
      <c r="C283" s="1">
        <v>259.66666666999998</v>
      </c>
      <c r="D283" s="11" t="str">
        <f t="shared" si="76"/>
        <v>N/A</v>
      </c>
      <c r="E283" s="1">
        <v>258.5</v>
      </c>
      <c r="F283" s="11" t="str">
        <f t="shared" si="80"/>
        <v>N/A</v>
      </c>
      <c r="G283" s="1">
        <v>295.58333333000002</v>
      </c>
      <c r="H283" s="11" t="str">
        <f t="shared" si="81"/>
        <v>N/A</v>
      </c>
      <c r="I283" s="12">
        <v>-0.44900000000000001</v>
      </c>
      <c r="J283" s="12">
        <v>14.35</v>
      </c>
      <c r="K283" s="1" t="s">
        <v>217</v>
      </c>
      <c r="L283" s="9" t="str">
        <f t="shared" si="82"/>
        <v>N/A</v>
      </c>
    </row>
    <row r="284" spans="1:12" x14ac:dyDescent="0.25">
      <c r="A284" s="16" t="s">
        <v>403</v>
      </c>
      <c r="B284" s="33" t="s">
        <v>294</v>
      </c>
      <c r="C284" s="8">
        <v>2.0809659091000001</v>
      </c>
      <c r="D284" s="11" t="str">
        <f>IF($B284="N/A","N/A",IF(C284&lt;=40,"Yes","No"))</f>
        <v>Yes</v>
      </c>
      <c r="E284" s="8">
        <v>2.0467431889999999</v>
      </c>
      <c r="F284" s="11" t="str">
        <f>IF($B284="N/A","N/A",IF(E284&lt;=40,"Yes","No"))</f>
        <v>Yes</v>
      </c>
      <c r="G284" s="8">
        <v>2.3050579557000002</v>
      </c>
      <c r="H284" s="11" t="str">
        <f>IF($B284="N/A","N/A",IF(G284&lt;=40,"Yes","No"))</f>
        <v>Yes</v>
      </c>
      <c r="I284" s="12">
        <v>-1.64</v>
      </c>
      <c r="J284" s="12">
        <v>12.62</v>
      </c>
      <c r="K284" s="41" t="s">
        <v>734</v>
      </c>
      <c r="L284" s="9" t="str">
        <f t="shared" si="82"/>
        <v>Yes</v>
      </c>
    </row>
    <row r="285" spans="1:12" x14ac:dyDescent="0.25">
      <c r="A285" s="16" t="s">
        <v>697</v>
      </c>
      <c r="B285" s="1" t="s">
        <v>217</v>
      </c>
      <c r="C285" s="1" t="s">
        <v>217</v>
      </c>
      <c r="D285" s="11" t="str">
        <f t="shared" ref="D285:D303" si="83">IF($B285="N/A","N/A",IF(C285&gt;10,"No",IF(C285&lt;-10,"No","Yes")))</f>
        <v>N/A</v>
      </c>
      <c r="E285" s="1">
        <v>89</v>
      </c>
      <c r="F285" s="11" t="str">
        <f t="shared" ref="F285:F286" si="84">IF($B285="N/A","N/A",IF(E285&gt;10,"No",IF(E285&lt;-10,"No","Yes")))</f>
        <v>N/A</v>
      </c>
      <c r="G285" s="1">
        <v>106</v>
      </c>
      <c r="H285" s="11" t="str">
        <f t="shared" ref="H285:H286" si="85">IF($B285="N/A","N/A",IF(G285&gt;10,"No",IF(G285&lt;-10,"No","Yes")))</f>
        <v>N/A</v>
      </c>
      <c r="I285" s="12" t="s">
        <v>217</v>
      </c>
      <c r="J285" s="12">
        <v>19.100000000000001</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7.6666666667000003</v>
      </c>
      <c r="F286" s="11" t="str">
        <f t="shared" si="84"/>
        <v>N/A</v>
      </c>
      <c r="G286" s="1">
        <v>9.5</v>
      </c>
      <c r="H286" s="11" t="str">
        <f t="shared" si="85"/>
        <v>N/A</v>
      </c>
      <c r="I286" s="12" t="s">
        <v>217</v>
      </c>
      <c r="J286" s="12">
        <v>23.91</v>
      </c>
      <c r="K286" s="1" t="s">
        <v>217</v>
      </c>
      <c r="L286" s="9" t="str">
        <f t="shared" si="86"/>
        <v>N/A</v>
      </c>
    </row>
    <row r="287" spans="1:12" x14ac:dyDescent="0.25">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1742</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0</v>
      </c>
      <c r="F288" s="11" t="str">
        <f t="shared" si="87"/>
        <v>N/A</v>
      </c>
      <c r="G288" s="1">
        <v>0</v>
      </c>
      <c r="H288" s="11" t="str">
        <f t="shared" si="88"/>
        <v>N/A</v>
      </c>
      <c r="I288" s="12" t="s">
        <v>217</v>
      </c>
      <c r="J288" s="12" t="s">
        <v>1742</v>
      </c>
      <c r="K288" s="1" t="s">
        <v>217</v>
      </c>
      <c r="L288" s="9" t="str">
        <f t="shared" si="89"/>
        <v>N/A</v>
      </c>
    </row>
    <row r="289" spans="1:12" x14ac:dyDescent="0.25">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1742</v>
      </c>
      <c r="J289" s="12" t="s">
        <v>1742</v>
      </c>
      <c r="K289" s="1" t="s">
        <v>217</v>
      </c>
      <c r="L289" s="9" t="str">
        <f t="shared" ref="L289:L300" si="92">IF(J289="Div by 0", "N/A", IF(K289="N/A","N/A", IF(J289&gt;VALUE(MID(K289,1,2)), "No", IF(J289&lt;-1*VALUE(MID(K289,1,2)), "No", "Yes"))))</f>
        <v>N/A</v>
      </c>
    </row>
    <row r="290" spans="1:12" x14ac:dyDescent="0.25">
      <c r="A290" s="16" t="s">
        <v>701</v>
      </c>
      <c r="B290" s="1" t="s">
        <v>217</v>
      </c>
      <c r="C290" s="1">
        <v>0</v>
      </c>
      <c r="D290" s="11" t="str">
        <f t="shared" si="83"/>
        <v>N/A</v>
      </c>
      <c r="E290" s="1">
        <v>0</v>
      </c>
      <c r="F290" s="11" t="str">
        <f t="shared" si="90"/>
        <v>N/A</v>
      </c>
      <c r="G290" s="1">
        <v>0</v>
      </c>
      <c r="H290" s="11" t="str">
        <f t="shared" si="91"/>
        <v>N/A</v>
      </c>
      <c r="I290" s="12" t="s">
        <v>1742</v>
      </c>
      <c r="J290" s="12" t="s">
        <v>1742</v>
      </c>
      <c r="K290" s="1" t="s">
        <v>217</v>
      </c>
      <c r="L290" s="9" t="str">
        <f t="shared" si="92"/>
        <v>N/A</v>
      </c>
    </row>
    <row r="291" spans="1:12" x14ac:dyDescent="0.25">
      <c r="A291" s="16" t="s">
        <v>719</v>
      </c>
      <c r="B291" s="33" t="s">
        <v>217</v>
      </c>
      <c r="C291" s="13" t="s">
        <v>1742</v>
      </c>
      <c r="D291" s="11" t="str">
        <f t="shared" si="83"/>
        <v>N/A</v>
      </c>
      <c r="E291" s="13" t="s">
        <v>1742</v>
      </c>
      <c r="F291" s="11" t="str">
        <f t="shared" si="90"/>
        <v>N/A</v>
      </c>
      <c r="G291" s="13" t="s">
        <v>1742</v>
      </c>
      <c r="H291" s="11" t="str">
        <f t="shared" si="91"/>
        <v>N/A</v>
      </c>
      <c r="I291" s="12" t="s">
        <v>1742</v>
      </c>
      <c r="J291" s="12" t="s">
        <v>1742</v>
      </c>
      <c r="K291" s="33" t="s">
        <v>217</v>
      </c>
      <c r="L291" s="9" t="str">
        <f t="shared" si="92"/>
        <v>N/A</v>
      </c>
    </row>
    <row r="292" spans="1:12" x14ac:dyDescent="0.25">
      <c r="A292" s="16" t="s">
        <v>712</v>
      </c>
      <c r="B292" s="1" t="s">
        <v>217</v>
      </c>
      <c r="C292" s="1">
        <v>0</v>
      </c>
      <c r="D292" s="11" t="str">
        <f t="shared" si="83"/>
        <v>N/A</v>
      </c>
      <c r="E292" s="1">
        <v>0</v>
      </c>
      <c r="F292" s="11" t="str">
        <f t="shared" si="90"/>
        <v>N/A</v>
      </c>
      <c r="G292" s="1">
        <v>0</v>
      </c>
      <c r="H292" s="11" t="str">
        <f t="shared" si="91"/>
        <v>N/A</v>
      </c>
      <c r="I292" s="12" t="s">
        <v>1742</v>
      </c>
      <c r="J292" s="12" t="s">
        <v>1742</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0</v>
      </c>
      <c r="D295" s="11" t="str">
        <f t="shared" si="83"/>
        <v>N/A</v>
      </c>
      <c r="E295" s="1">
        <v>0</v>
      </c>
      <c r="F295" s="11" t="str">
        <f t="shared" si="90"/>
        <v>N/A</v>
      </c>
      <c r="G295" s="1">
        <v>0</v>
      </c>
      <c r="H295" s="11" t="str">
        <f t="shared" si="91"/>
        <v>N/A</v>
      </c>
      <c r="I295" s="12" t="s">
        <v>1742</v>
      </c>
      <c r="J295" s="12" t="s">
        <v>1742</v>
      </c>
      <c r="K295" s="1" t="s">
        <v>217</v>
      </c>
      <c r="L295" s="9" t="str">
        <f t="shared" si="92"/>
        <v>N/A</v>
      </c>
    </row>
    <row r="296" spans="1:12" x14ac:dyDescent="0.25">
      <c r="A296" s="16" t="s">
        <v>714</v>
      </c>
      <c r="B296" s="1" t="s">
        <v>217</v>
      </c>
      <c r="C296" s="1">
        <v>0</v>
      </c>
      <c r="D296" s="11" t="str">
        <f t="shared" si="83"/>
        <v>N/A</v>
      </c>
      <c r="E296" s="1">
        <v>0</v>
      </c>
      <c r="F296" s="11" t="str">
        <f t="shared" si="90"/>
        <v>N/A</v>
      </c>
      <c r="G296" s="1">
        <v>0</v>
      </c>
      <c r="H296" s="11" t="str">
        <f t="shared" si="91"/>
        <v>N/A</v>
      </c>
      <c r="I296" s="12" t="s">
        <v>1742</v>
      </c>
      <c r="J296" s="12" t="s">
        <v>1742</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317</v>
      </c>
      <c r="F308" s="1" t="s">
        <v>217</v>
      </c>
      <c r="G308" s="1">
        <v>367</v>
      </c>
      <c r="H308" s="1" t="s">
        <v>217</v>
      </c>
      <c r="I308" s="12" t="s">
        <v>217</v>
      </c>
      <c r="J308" s="12">
        <v>15.77</v>
      </c>
      <c r="K308" s="1" t="s">
        <v>217</v>
      </c>
      <c r="L308" s="9" t="str">
        <f>IF(J308="Div by 0", "N/A", IF(K308="N/A","N/A", IF(J308&gt;VALUE(MID(K308,1,2)), "No", IF(J308&lt;-1*VALUE(MID(K308,1,2)), "No", "Yes"))))</f>
        <v>N/A</v>
      </c>
    </row>
    <row r="309" spans="1:12" x14ac:dyDescent="0.25">
      <c r="A309" s="61" t="s">
        <v>73</v>
      </c>
      <c r="B309" s="33" t="s">
        <v>217</v>
      </c>
      <c r="C309" s="34">
        <v>97003</v>
      </c>
      <c r="D309" s="11" t="str">
        <f>IF($B309="N/A","N/A",IF(C309&gt;10,"No",IF(C309&lt;-10,"No","Yes")))</f>
        <v>N/A</v>
      </c>
      <c r="E309" s="34">
        <v>101952</v>
      </c>
      <c r="F309" s="11" t="str">
        <f>IF($B309="N/A","N/A",IF(E309&gt;10,"No",IF(E309&lt;-10,"No","Yes")))</f>
        <v>N/A</v>
      </c>
      <c r="G309" s="34">
        <v>113218</v>
      </c>
      <c r="H309" s="11" t="str">
        <f>IF($B309="N/A","N/A",IF(G309&gt;10,"No",IF(G309&lt;-10,"No","Yes")))</f>
        <v>N/A</v>
      </c>
      <c r="I309" s="12">
        <v>5.1020000000000003</v>
      </c>
      <c r="J309" s="12">
        <v>11.05</v>
      </c>
      <c r="K309" s="41" t="s">
        <v>734</v>
      </c>
      <c r="L309" s="9" t="str">
        <f t="shared" ref="L309:L338" si="94">IF(J309="Div by 0", "N/A", IF(K309="N/A","N/A", IF(J309&gt;VALUE(MID(K309,1,2)), "No", IF(J309&lt;-1*VALUE(MID(K309,1,2)), "No", "Yes"))))</f>
        <v>Yes</v>
      </c>
    </row>
    <row r="310" spans="1:12" x14ac:dyDescent="0.25">
      <c r="A310" s="48" t="s">
        <v>186</v>
      </c>
      <c r="B310" s="33" t="s">
        <v>217</v>
      </c>
      <c r="C310" s="34">
        <v>6423</v>
      </c>
      <c r="D310" s="11" t="str">
        <f t="shared" ref="D310:D313" si="95">IF($B310="N/A","N/A",IF(C310&gt;10,"No",IF(C310&lt;-10,"No","Yes")))</f>
        <v>N/A</v>
      </c>
      <c r="E310" s="34">
        <v>6433</v>
      </c>
      <c r="F310" s="11" t="str">
        <f t="shared" ref="F310:F313" si="96">IF($B310="N/A","N/A",IF(E310&gt;10,"No",IF(E310&lt;-10,"No","Yes")))</f>
        <v>N/A</v>
      </c>
      <c r="G310" s="34">
        <v>6627</v>
      </c>
      <c r="H310" s="11" t="str">
        <f t="shared" ref="H310:H313" si="97">IF($B310="N/A","N/A",IF(G310&gt;10,"No",IF(G310&lt;-10,"No","Yes")))</f>
        <v>N/A</v>
      </c>
      <c r="I310" s="12">
        <v>0.15570000000000001</v>
      </c>
      <c r="J310" s="12">
        <v>3.016</v>
      </c>
      <c r="K310" s="41" t="s">
        <v>734</v>
      </c>
      <c r="L310" s="9" t="str">
        <f>IF(J310="Div by 0", "N/A", IF(OR(J310="N/A",K310="N/A"),"N/A", IF(J310&gt;VALUE(MID(K310,1,2)), "No", IF(J310&lt;-1*VALUE(MID(K310,1,2)), "No", "Yes"))))</f>
        <v>Yes</v>
      </c>
    </row>
    <row r="311" spans="1:12" x14ac:dyDescent="0.25">
      <c r="A311" s="48" t="s">
        <v>187</v>
      </c>
      <c r="B311" s="33" t="s">
        <v>217</v>
      </c>
      <c r="C311" s="34">
        <v>14611</v>
      </c>
      <c r="D311" s="11" t="str">
        <f t="shared" si="95"/>
        <v>N/A</v>
      </c>
      <c r="E311" s="34">
        <v>15227</v>
      </c>
      <c r="F311" s="11" t="str">
        <f t="shared" si="96"/>
        <v>N/A</v>
      </c>
      <c r="G311" s="34">
        <v>16162</v>
      </c>
      <c r="H311" s="11" t="str">
        <f t="shared" si="97"/>
        <v>N/A</v>
      </c>
      <c r="I311" s="12">
        <v>4.2160000000000002</v>
      </c>
      <c r="J311" s="12">
        <v>6.14</v>
      </c>
      <c r="K311" s="41" t="s">
        <v>734</v>
      </c>
      <c r="L311" s="9" t="str">
        <f t="shared" ref="L311:L313" si="98">IF(J311="Div by 0", "N/A", IF(OR(J311="N/A",K311="N/A"),"N/A", IF(J311&gt;VALUE(MID(K311,1,2)), "No", IF(J311&lt;-1*VALUE(MID(K311,1,2)), "No", "Yes"))))</f>
        <v>Yes</v>
      </c>
    </row>
    <row r="312" spans="1:12" x14ac:dyDescent="0.25">
      <c r="A312" s="48" t="s">
        <v>188</v>
      </c>
      <c r="B312" s="33" t="s">
        <v>217</v>
      </c>
      <c r="C312" s="34">
        <v>59581</v>
      </c>
      <c r="D312" s="11" t="str">
        <f t="shared" si="95"/>
        <v>N/A</v>
      </c>
      <c r="E312" s="34">
        <v>62197</v>
      </c>
      <c r="F312" s="11" t="str">
        <f t="shared" si="96"/>
        <v>N/A</v>
      </c>
      <c r="G312" s="34">
        <v>69392</v>
      </c>
      <c r="H312" s="11" t="str">
        <f t="shared" si="97"/>
        <v>N/A</v>
      </c>
      <c r="I312" s="12">
        <v>4.391</v>
      </c>
      <c r="J312" s="12">
        <v>11.57</v>
      </c>
      <c r="K312" s="41" t="s">
        <v>734</v>
      </c>
      <c r="L312" s="9" t="str">
        <f t="shared" si="98"/>
        <v>Yes</v>
      </c>
    </row>
    <row r="313" spans="1:12" x14ac:dyDescent="0.25">
      <c r="A313" s="7" t="s">
        <v>189</v>
      </c>
      <c r="B313" s="33" t="s">
        <v>217</v>
      </c>
      <c r="C313" s="34">
        <v>16388</v>
      </c>
      <c r="D313" s="11" t="str">
        <f t="shared" si="95"/>
        <v>N/A</v>
      </c>
      <c r="E313" s="34">
        <v>18095</v>
      </c>
      <c r="F313" s="11" t="str">
        <f t="shared" si="96"/>
        <v>N/A</v>
      </c>
      <c r="G313" s="34">
        <v>21037</v>
      </c>
      <c r="H313" s="11" t="str">
        <f t="shared" si="97"/>
        <v>N/A</v>
      </c>
      <c r="I313" s="12">
        <v>10.42</v>
      </c>
      <c r="J313" s="12">
        <v>16.260000000000002</v>
      </c>
      <c r="K313" s="41" t="s">
        <v>734</v>
      </c>
      <c r="L313" s="9" t="str">
        <f t="shared" si="98"/>
        <v>No</v>
      </c>
    </row>
    <row r="314" spans="1:12" x14ac:dyDescent="0.25">
      <c r="A314" s="48" t="s">
        <v>1112</v>
      </c>
      <c r="B314" s="13" t="s">
        <v>217</v>
      </c>
      <c r="C314" s="34" t="s">
        <v>217</v>
      </c>
      <c r="D314" s="9" t="str">
        <f t="shared" ref="D314:F317" si="99">IF($B314="N/A","N/A",IF(C314&lt;0,"No","Yes"))</f>
        <v>N/A</v>
      </c>
      <c r="E314" s="34">
        <v>62955</v>
      </c>
      <c r="F314" s="9" t="str">
        <f t="shared" si="99"/>
        <v>N/A</v>
      </c>
      <c r="G314" s="34">
        <v>70160</v>
      </c>
      <c r="H314" s="9" t="str">
        <f t="shared" ref="H314:H317" si="100">IF($B314="N/A","N/A",IF(G314&lt;0,"No","Yes"))</f>
        <v>N/A</v>
      </c>
      <c r="I314" s="12" t="s">
        <v>217</v>
      </c>
      <c r="J314" s="12">
        <v>11.44</v>
      </c>
      <c r="K314" s="1" t="s">
        <v>733</v>
      </c>
      <c r="L314" s="9" t="str">
        <f>IF(J314="Div by 0", "N/A", IF(OR(J314="N/A",K314="N/A"),"N/A", IF(J314&gt;VALUE(MID(K314,1,2)), "No", IF(J314&lt;-1*VALUE(MID(K314,1,2)), "No", "Yes"))))</f>
        <v>No</v>
      </c>
    </row>
    <row r="315" spans="1:12" x14ac:dyDescent="0.25">
      <c r="A315" s="48" t="s">
        <v>433</v>
      </c>
      <c r="B315" s="13" t="s">
        <v>217</v>
      </c>
      <c r="C315" s="34" t="s">
        <v>217</v>
      </c>
      <c r="D315" s="9" t="str">
        <f t="shared" si="99"/>
        <v>N/A</v>
      </c>
      <c r="E315" s="34">
        <v>2851</v>
      </c>
      <c r="F315" s="9" t="str">
        <f t="shared" si="99"/>
        <v>N/A</v>
      </c>
      <c r="G315" s="34">
        <v>3377</v>
      </c>
      <c r="H315" s="9" t="str">
        <f t="shared" si="100"/>
        <v>N/A</v>
      </c>
      <c r="I315" s="12" t="s">
        <v>217</v>
      </c>
      <c r="J315" s="12">
        <v>18.45</v>
      </c>
      <c r="K315" s="1" t="s">
        <v>733</v>
      </c>
      <c r="L315" s="9" t="str">
        <f t="shared" ref="L315:L317" si="101">IF(J315="Div by 0", "N/A", IF(OR(J315="N/A",K315="N/A"),"N/A", IF(J315&gt;VALUE(MID(K315,1,2)), "No", IF(J315&lt;-1*VALUE(MID(K315,1,2)), "No", "Yes"))))</f>
        <v>No</v>
      </c>
    </row>
    <row r="316" spans="1:12" x14ac:dyDescent="0.25">
      <c r="A316" s="48" t="s">
        <v>434</v>
      </c>
      <c r="B316" s="13" t="s">
        <v>217</v>
      </c>
      <c r="C316" s="34" t="s">
        <v>217</v>
      </c>
      <c r="D316" s="9" t="str">
        <f t="shared" si="99"/>
        <v>N/A</v>
      </c>
      <c r="E316" s="34">
        <v>27204</v>
      </c>
      <c r="F316" s="9" t="str">
        <f t="shared" si="99"/>
        <v>N/A</v>
      </c>
      <c r="G316" s="34">
        <v>30522</v>
      </c>
      <c r="H316" s="9" t="str">
        <f t="shared" si="100"/>
        <v>N/A</v>
      </c>
      <c r="I316" s="12" t="s">
        <v>217</v>
      </c>
      <c r="J316" s="12">
        <v>12.2</v>
      </c>
      <c r="K316" s="1" t="s">
        <v>733</v>
      </c>
      <c r="L316" s="9" t="str">
        <f t="shared" si="101"/>
        <v>No</v>
      </c>
    </row>
    <row r="317" spans="1:12" x14ac:dyDescent="0.25">
      <c r="A317" s="48" t="s">
        <v>1113</v>
      </c>
      <c r="B317" s="13" t="s">
        <v>217</v>
      </c>
      <c r="C317" s="34" t="s">
        <v>217</v>
      </c>
      <c r="D317" s="9" t="str">
        <f t="shared" si="99"/>
        <v>N/A</v>
      </c>
      <c r="E317" s="34">
        <v>7056</v>
      </c>
      <c r="F317" s="9" t="str">
        <f t="shared" si="99"/>
        <v>N/A</v>
      </c>
      <c r="G317" s="34">
        <v>7321</v>
      </c>
      <c r="H317" s="9" t="str">
        <f t="shared" si="100"/>
        <v>N/A</v>
      </c>
      <c r="I317" s="12" t="s">
        <v>217</v>
      </c>
      <c r="J317" s="12">
        <v>3.7559999999999998</v>
      </c>
      <c r="K317" s="1" t="s">
        <v>733</v>
      </c>
      <c r="L317" s="9" t="str">
        <f t="shared" si="101"/>
        <v>Yes</v>
      </c>
    </row>
    <row r="318" spans="1:12" x14ac:dyDescent="0.25">
      <c r="A318" s="48" t="s">
        <v>98</v>
      </c>
      <c r="B318" s="33" t="s">
        <v>295</v>
      </c>
      <c r="C318" s="8">
        <v>99.727843469000007</v>
      </c>
      <c r="D318" s="11" t="str">
        <f>IF($B318="N/A","N/A",IF(C318&gt;80,"Yes","No"))</f>
        <v>Yes</v>
      </c>
      <c r="E318" s="8">
        <v>99.733207784000001</v>
      </c>
      <c r="F318" s="11" t="str">
        <f>IF($B318="N/A","N/A",IF(E318&gt;80,"Yes","No"))</f>
        <v>Yes</v>
      </c>
      <c r="G318" s="8">
        <v>99.735024465999999</v>
      </c>
      <c r="H318" s="11" t="str">
        <f>IF($B318="N/A","N/A",IF(G318&gt;80,"Yes","No"))</f>
        <v>Yes</v>
      </c>
      <c r="I318" s="12">
        <v>5.4000000000000003E-3</v>
      </c>
      <c r="J318" s="12">
        <v>1.8E-3</v>
      </c>
      <c r="K318" s="41" t="s">
        <v>734</v>
      </c>
      <c r="L318" s="9" t="str">
        <f t="shared" si="94"/>
        <v>Yes</v>
      </c>
    </row>
    <row r="319" spans="1:12" x14ac:dyDescent="0.25">
      <c r="A319" s="48" t="s">
        <v>336</v>
      </c>
      <c r="B319" s="33" t="s">
        <v>282</v>
      </c>
      <c r="C319" s="8">
        <v>0</v>
      </c>
      <c r="D319" s="11" t="str">
        <f>IF($B319="N/A","N/A",IF(C319&gt;=5,"No",IF(C319&lt;0,"No","Yes")))</f>
        <v>Yes</v>
      </c>
      <c r="E319" s="8">
        <v>9.8085370000000009E-4</v>
      </c>
      <c r="F319" s="11" t="str">
        <f>IF($B319="N/A","N/A",IF(E319&gt;=5,"No",IF(E319&lt;0,"No","Yes")))</f>
        <v>Yes</v>
      </c>
      <c r="G319" s="8">
        <v>1.7665036E-3</v>
      </c>
      <c r="H319" s="11" t="str">
        <f>IF($B319="N/A","N/A",IF(G319&gt;=5,"No",IF(G319&lt;0,"No","Yes")))</f>
        <v>Yes</v>
      </c>
      <c r="I319" s="12" t="s">
        <v>1742</v>
      </c>
      <c r="J319" s="12">
        <v>80.099999999999994</v>
      </c>
      <c r="K319" s="41" t="s">
        <v>734</v>
      </c>
      <c r="L319" s="9" t="str">
        <f t="shared" si="94"/>
        <v>No</v>
      </c>
    </row>
    <row r="320" spans="1:12" x14ac:dyDescent="0.25">
      <c r="A320" s="48" t="s">
        <v>344</v>
      </c>
      <c r="B320" s="41" t="s">
        <v>282</v>
      </c>
      <c r="C320" s="8">
        <v>0.2670020515</v>
      </c>
      <c r="D320" s="11" t="str">
        <f>IF($B320="N/A","N/A",IF(C320&gt;=5,"No",IF(C320&lt;0,"No","Yes")))</f>
        <v>Yes</v>
      </c>
      <c r="E320" s="8">
        <v>0.26188794729999998</v>
      </c>
      <c r="F320" s="11" t="str">
        <f>IF($B320="N/A","N/A",IF(E320&gt;=5,"No",IF(E320&lt;0,"No","Yes")))</f>
        <v>Yes</v>
      </c>
      <c r="G320" s="8">
        <v>0.25702626789999999</v>
      </c>
      <c r="H320" s="11" t="str">
        <f>IF($B320="N/A","N/A",IF(G320&gt;=5,"No",IF(G320&lt;0,"No","Yes")))</f>
        <v>Yes</v>
      </c>
      <c r="I320" s="12">
        <v>-1.92</v>
      </c>
      <c r="J320" s="12">
        <v>-1.86</v>
      </c>
      <c r="K320" s="41" t="s">
        <v>734</v>
      </c>
      <c r="L320" s="9" t="str">
        <f t="shared" si="94"/>
        <v>Yes</v>
      </c>
    </row>
    <row r="321" spans="1:12" x14ac:dyDescent="0.25">
      <c r="A321" s="48" t="s">
        <v>337</v>
      </c>
      <c r="B321" s="41" t="s">
        <v>282</v>
      </c>
      <c r="C321" s="8">
        <v>5.1544798000000003E-3</v>
      </c>
      <c r="D321" s="11" t="str">
        <f>IF($B321="N/A","N/A",IF(C321&gt;=5,"No",IF(C321&lt;0,"No","Yes")))</f>
        <v>Yes</v>
      </c>
      <c r="E321" s="8">
        <v>3.9234148999999999E-3</v>
      </c>
      <c r="F321" s="11" t="str">
        <f>IF($B321="N/A","N/A",IF(E321&gt;=5,"No",IF(E321&lt;0,"No","Yes")))</f>
        <v>Yes</v>
      </c>
      <c r="G321" s="8">
        <v>6.1827625000000002E-3</v>
      </c>
      <c r="H321" s="11" t="str">
        <f>IF($B321="N/A","N/A",IF(G321&gt;=5,"No",IF(G321&lt;0,"No","Yes")))</f>
        <v>Yes</v>
      </c>
      <c r="I321" s="12">
        <v>-23.9</v>
      </c>
      <c r="J321" s="12">
        <v>57.59</v>
      </c>
      <c r="K321" s="41" t="s">
        <v>734</v>
      </c>
      <c r="L321" s="9" t="str">
        <f t="shared" si="94"/>
        <v>No</v>
      </c>
    </row>
    <row r="322" spans="1:12" x14ac:dyDescent="0.25">
      <c r="A322" s="48" t="s">
        <v>338</v>
      </c>
      <c r="B322" s="41" t="s">
        <v>296</v>
      </c>
      <c r="C322" s="8">
        <v>0</v>
      </c>
      <c r="D322" s="11" t="str">
        <f>IF($B322="N/A","N/A",IF(C322&gt;0,"No",IF(C322&lt;0,"No","Yes")))</f>
        <v>Yes</v>
      </c>
      <c r="E322" s="8">
        <v>0</v>
      </c>
      <c r="F322" s="11" t="str">
        <f>IF($B322="N/A","N/A",IF(E322&gt;0,"No",IF(E322&lt;0,"No","Yes")))</f>
        <v>Yes</v>
      </c>
      <c r="G322" s="8">
        <v>0</v>
      </c>
      <c r="H322" s="11" t="str">
        <f>IF($B322="N/A","N/A",IF(G322&gt;0,"No",IF(G322&lt;0,"No","Yes")))</f>
        <v>Yes</v>
      </c>
      <c r="I322" s="12" t="s">
        <v>1742</v>
      </c>
      <c r="J322" s="12" t="s">
        <v>1742</v>
      </c>
      <c r="K322" s="41" t="s">
        <v>734</v>
      </c>
      <c r="L322" s="9" t="str">
        <f t="shared" si="94"/>
        <v>N/A</v>
      </c>
    </row>
    <row r="323" spans="1:12" x14ac:dyDescent="0.25">
      <c r="A323" s="48" t="s">
        <v>339</v>
      </c>
      <c r="B323" s="41" t="s">
        <v>282</v>
      </c>
      <c r="C323" s="8">
        <v>0</v>
      </c>
      <c r="D323" s="11" t="str">
        <f>IF($B323="N/A","N/A",IF(C323&gt;=5,"No",IF(C323&lt;0,"No","Yes")))</f>
        <v>Yes</v>
      </c>
      <c r="E323" s="8">
        <v>0</v>
      </c>
      <c r="F323" s="11" t="str">
        <f>IF($B323="N/A","N/A",IF(E323&gt;=5,"No",IF(E323&lt;0,"No","Yes")))</f>
        <v>Yes</v>
      </c>
      <c r="G323" s="8">
        <v>0</v>
      </c>
      <c r="H323" s="11" t="str">
        <f>IF($B323="N/A","N/A",IF(G323&gt;=5,"No",IF(G323&lt;0,"No","Yes")))</f>
        <v>Yes</v>
      </c>
      <c r="I323" s="12" t="s">
        <v>1742</v>
      </c>
      <c r="J323" s="12" t="s">
        <v>1742</v>
      </c>
      <c r="K323" s="41" t="s">
        <v>734</v>
      </c>
      <c r="L323" s="9" t="str">
        <f t="shared" si="94"/>
        <v>N/A</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0</v>
      </c>
      <c r="F325" s="11" t="str">
        <f t="shared" si="103"/>
        <v>Yes</v>
      </c>
      <c r="G325" s="8">
        <v>0</v>
      </c>
      <c r="H325" s="11" t="str">
        <f t="shared" si="104"/>
        <v>Yes</v>
      </c>
      <c r="I325" s="12" t="s">
        <v>1742</v>
      </c>
      <c r="J325" s="12" t="s">
        <v>1742</v>
      </c>
      <c r="K325" s="41" t="s">
        <v>734</v>
      </c>
      <c r="L325" s="9" t="str">
        <f t="shared" si="94"/>
        <v>N/A</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62.874344092000001</v>
      </c>
      <c r="D333" s="11" t="str">
        <f>IF($B333="N/A","N/A",IF(C333&gt;15,"No",IF(C333&lt;2,"No","Yes")))</f>
        <v>No</v>
      </c>
      <c r="E333" s="8">
        <v>62.055673257999999</v>
      </c>
      <c r="F333" s="11" t="str">
        <f>IF($B333="N/A","N/A",IF(E333&gt;15,"No",IF(E333&lt;2,"No","Yes")))</f>
        <v>No</v>
      </c>
      <c r="G333" s="8">
        <v>61.939797558999999</v>
      </c>
      <c r="H333" s="11" t="str">
        <f>IF($B333="N/A","N/A",IF(G333&gt;15,"No",IF(G333&lt;2,"No","Yes")))</f>
        <v>No</v>
      </c>
      <c r="I333" s="12">
        <v>-1.3</v>
      </c>
      <c r="J333" s="12">
        <v>-0.187</v>
      </c>
      <c r="K333" s="41" t="s">
        <v>734</v>
      </c>
      <c r="L333" s="9" t="str">
        <f t="shared" si="94"/>
        <v>Yes</v>
      </c>
    </row>
    <row r="334" spans="1:12" x14ac:dyDescent="0.25">
      <c r="A334" s="48" t="s">
        <v>1119</v>
      </c>
      <c r="B334" s="33" t="s">
        <v>217</v>
      </c>
      <c r="C334" s="34">
        <v>0</v>
      </c>
      <c r="D334" s="11" t="str">
        <f>IF($B334="N/A","N/A",IF(C334&gt;10,"No",IF(C334&lt;-10,"No","Yes")))</f>
        <v>N/A</v>
      </c>
      <c r="E334" s="34">
        <v>0</v>
      </c>
      <c r="F334" s="11" t="str">
        <f>IF($B334="N/A","N/A",IF(E334&gt;10,"No",IF(E334&lt;-10,"No","Yes")))</f>
        <v>N/A</v>
      </c>
      <c r="G334" s="34">
        <v>0</v>
      </c>
      <c r="H334" s="11" t="str">
        <f>IF($B334="N/A","N/A",IF(G334&gt;10,"No",IF(G334&lt;-10,"No","Yes")))</f>
        <v>N/A</v>
      </c>
      <c r="I334" s="12" t="s">
        <v>1742</v>
      </c>
      <c r="J334" s="12" t="s">
        <v>1742</v>
      </c>
      <c r="K334" s="41" t="s">
        <v>734</v>
      </c>
      <c r="L334" s="9" t="str">
        <f t="shared" si="94"/>
        <v>N/A</v>
      </c>
    </row>
    <row r="335" spans="1:12" x14ac:dyDescent="0.25">
      <c r="A335" s="48" t="s">
        <v>145</v>
      </c>
      <c r="B335" s="33" t="s">
        <v>217</v>
      </c>
      <c r="C335" s="34">
        <v>8363</v>
      </c>
      <c r="D335" s="11" t="str">
        <f>IF($B335="N/A","N/A",IF(C335&gt;10,"No",IF(C335&lt;-10,"No","Yes")))</f>
        <v>N/A</v>
      </c>
      <c r="E335" s="34">
        <v>8565</v>
      </c>
      <c r="F335" s="11" t="str">
        <f>IF($B335="N/A","N/A",IF(E335&gt;10,"No",IF(E335&lt;-10,"No","Yes")))</f>
        <v>N/A</v>
      </c>
      <c r="G335" s="34">
        <v>9907</v>
      </c>
      <c r="H335" s="11" t="str">
        <f>IF($B335="N/A","N/A",IF(G335&gt;10,"No",IF(G335&lt;-10,"No","Yes")))</f>
        <v>N/A</v>
      </c>
      <c r="I335" s="12">
        <v>2.415</v>
      </c>
      <c r="J335" s="12">
        <v>15.67</v>
      </c>
      <c r="K335" s="41" t="s">
        <v>734</v>
      </c>
      <c r="L335" s="9" t="str">
        <f t="shared" si="94"/>
        <v>No</v>
      </c>
    </row>
    <row r="336" spans="1:12" x14ac:dyDescent="0.25">
      <c r="A336" s="48" t="s">
        <v>146</v>
      </c>
      <c r="B336" s="33" t="s">
        <v>217</v>
      </c>
      <c r="C336" s="34">
        <v>208</v>
      </c>
      <c r="D336" s="11" t="str">
        <f>IF($B336="N/A","N/A",IF(C336&gt;10,"No",IF(C336&lt;-10,"No","Yes")))</f>
        <v>N/A</v>
      </c>
      <c r="E336" s="34">
        <v>201</v>
      </c>
      <c r="F336" s="11" t="str">
        <f>IF($B336="N/A","N/A",IF(E336&gt;10,"No",IF(E336&lt;-10,"No","Yes")))</f>
        <v>N/A</v>
      </c>
      <c r="G336" s="34">
        <v>256</v>
      </c>
      <c r="H336" s="11" t="str">
        <f>IF($B336="N/A","N/A",IF(G336&gt;10,"No",IF(G336&lt;-10,"No","Yes")))</f>
        <v>N/A</v>
      </c>
      <c r="I336" s="12">
        <v>-3.37</v>
      </c>
      <c r="J336" s="12">
        <v>27.36</v>
      </c>
      <c r="K336" s="41" t="s">
        <v>734</v>
      </c>
      <c r="L336" s="9" t="str">
        <f t="shared" si="94"/>
        <v>No</v>
      </c>
    </row>
    <row r="337" spans="1:12" x14ac:dyDescent="0.25">
      <c r="A337" s="48" t="s">
        <v>147</v>
      </c>
      <c r="B337" s="33" t="s">
        <v>217</v>
      </c>
      <c r="C337" s="34">
        <v>0</v>
      </c>
      <c r="D337" s="11" t="str">
        <f>IF($B337="N/A","N/A",IF(C337&gt;10,"No",IF(C337&lt;-10,"No","Yes")))</f>
        <v>N/A</v>
      </c>
      <c r="E337" s="34">
        <v>0</v>
      </c>
      <c r="F337" s="11" t="str">
        <f>IF($B337="N/A","N/A",IF(E337&gt;10,"No",IF(E337&lt;-10,"No","Yes")))</f>
        <v>N/A</v>
      </c>
      <c r="G337" s="34">
        <v>0</v>
      </c>
      <c r="H337" s="11" t="str">
        <f>IF($B337="N/A","N/A",IF(G337&gt;10,"No",IF(G337&lt;-10,"No","Yes")))</f>
        <v>N/A</v>
      </c>
      <c r="I337" s="12" t="s">
        <v>1742</v>
      </c>
      <c r="J337" s="12" t="s">
        <v>1742</v>
      </c>
      <c r="K337" s="41" t="s">
        <v>734</v>
      </c>
      <c r="L337" s="9" t="str">
        <f t="shared" si="94"/>
        <v>N/A</v>
      </c>
    </row>
    <row r="338" spans="1:12" x14ac:dyDescent="0.25">
      <c r="A338" s="48" t="s">
        <v>148</v>
      </c>
      <c r="B338" s="33" t="s">
        <v>217</v>
      </c>
      <c r="C338" s="34">
        <v>0</v>
      </c>
      <c r="D338" s="11" t="str">
        <f>IF($B338="N/A","N/A",IF(C338&gt;10,"No",IF(C338&lt;-10,"No","Yes")))</f>
        <v>N/A</v>
      </c>
      <c r="E338" s="34">
        <v>0</v>
      </c>
      <c r="F338" s="11" t="str">
        <f>IF($B338="N/A","N/A",IF(E338&gt;10,"No",IF(E338&lt;-10,"No","Yes")))</f>
        <v>N/A</v>
      </c>
      <c r="G338" s="34">
        <v>0</v>
      </c>
      <c r="H338" s="11" t="str">
        <f>IF($B338="N/A","N/A",IF(G338&gt;10,"No",IF(G338&lt;-10,"No","Yes")))</f>
        <v>N/A</v>
      </c>
      <c r="I338" s="12" t="s">
        <v>1742</v>
      </c>
      <c r="J338" s="12" t="s">
        <v>1742</v>
      </c>
      <c r="K338" s="41" t="s">
        <v>734</v>
      </c>
      <c r="L338" s="9" t="str">
        <f t="shared" si="94"/>
        <v>N/A</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977361918</v>
      </c>
      <c r="D6" s="11" t="str">
        <f t="shared" ref="D6:D12" si="0">IF($B6="N/A","N/A",IF(C6&gt;10,"No",IF(C6&lt;-10,"No","Yes")))</f>
        <v>N/A</v>
      </c>
      <c r="E6" s="14">
        <v>1101595390</v>
      </c>
      <c r="F6" s="11" t="str">
        <f t="shared" ref="F6:F12" si="1">IF($B6="N/A","N/A",IF(E6&gt;10,"No",IF(E6&lt;-10,"No","Yes")))</f>
        <v>N/A</v>
      </c>
      <c r="G6" s="14">
        <v>1221785879</v>
      </c>
      <c r="H6" s="11" t="str">
        <f t="shared" ref="H6:H12" si="2">IF($B6="N/A","N/A",IF(G6&gt;10,"No",IF(G6&lt;-10,"No","Yes")))</f>
        <v>N/A</v>
      </c>
      <c r="I6" s="12">
        <v>12.71</v>
      </c>
      <c r="J6" s="12">
        <v>10.91</v>
      </c>
      <c r="K6" s="41" t="s">
        <v>732</v>
      </c>
      <c r="L6" s="9" t="str">
        <f t="shared" ref="L6:L13" si="3">IF(J6="Div by 0", "N/A", IF(K6="N/A","N/A", IF(J6&gt;VALUE(MID(K6,1,2)), "No", IF(J6&lt;-1*VALUE(MID(K6,1,2)), "No", "Yes"))))</f>
        <v>Yes</v>
      </c>
    </row>
    <row r="7" spans="1:12" x14ac:dyDescent="0.25">
      <c r="A7" s="4" t="s">
        <v>1120</v>
      </c>
      <c r="B7" s="41" t="s">
        <v>217</v>
      </c>
      <c r="C7" s="14">
        <v>7648.1877924999999</v>
      </c>
      <c r="D7" s="11" t="str">
        <f t="shared" si="0"/>
        <v>N/A</v>
      </c>
      <c r="E7" s="14">
        <v>8318.5105000999993</v>
      </c>
      <c r="F7" s="11" t="str">
        <f t="shared" si="1"/>
        <v>N/A</v>
      </c>
      <c r="G7" s="14">
        <v>8573.2140381000008</v>
      </c>
      <c r="H7" s="11" t="str">
        <f t="shared" si="2"/>
        <v>N/A</v>
      </c>
      <c r="I7" s="12">
        <v>8.7639999999999993</v>
      </c>
      <c r="J7" s="12">
        <v>3.0619999999999998</v>
      </c>
      <c r="K7" s="41" t="s">
        <v>732</v>
      </c>
      <c r="L7" s="9" t="str">
        <f t="shared" si="3"/>
        <v>Yes</v>
      </c>
    </row>
    <row r="8" spans="1:12" x14ac:dyDescent="0.25">
      <c r="A8" s="4" t="s">
        <v>720</v>
      </c>
      <c r="B8" s="41" t="s">
        <v>217</v>
      </c>
      <c r="C8" s="14">
        <v>235</v>
      </c>
      <c r="D8" s="11" t="str">
        <f t="shared" si="0"/>
        <v>N/A</v>
      </c>
      <c r="E8" s="14">
        <v>322</v>
      </c>
      <c r="F8" s="11" t="str">
        <f t="shared" si="1"/>
        <v>N/A</v>
      </c>
      <c r="G8" s="14">
        <v>383</v>
      </c>
      <c r="H8" s="11" t="str">
        <f t="shared" si="2"/>
        <v>N/A</v>
      </c>
      <c r="I8" s="12">
        <v>37.020000000000003</v>
      </c>
      <c r="J8" s="12">
        <v>18.940000000000001</v>
      </c>
      <c r="K8" s="41" t="s">
        <v>732</v>
      </c>
      <c r="L8" s="9" t="str">
        <f t="shared" si="3"/>
        <v>Yes</v>
      </c>
    </row>
    <row r="9" spans="1:12" x14ac:dyDescent="0.25">
      <c r="A9" s="4" t="s">
        <v>721</v>
      </c>
      <c r="B9" s="41" t="s">
        <v>217</v>
      </c>
      <c r="C9" s="14">
        <v>1162</v>
      </c>
      <c r="D9" s="11" t="str">
        <f t="shared" si="0"/>
        <v>N/A</v>
      </c>
      <c r="E9" s="14">
        <v>1406</v>
      </c>
      <c r="F9" s="11" t="str">
        <f t="shared" si="1"/>
        <v>N/A</v>
      </c>
      <c r="G9" s="14">
        <v>1534</v>
      </c>
      <c r="H9" s="11" t="str">
        <f t="shared" si="2"/>
        <v>N/A</v>
      </c>
      <c r="I9" s="12">
        <v>21</v>
      </c>
      <c r="J9" s="12">
        <v>9.1039999999999992</v>
      </c>
      <c r="K9" s="41" t="s">
        <v>732</v>
      </c>
      <c r="L9" s="9" t="str">
        <f t="shared" si="3"/>
        <v>Yes</v>
      </c>
    </row>
    <row r="10" spans="1:12" x14ac:dyDescent="0.25">
      <c r="A10" s="4" t="s">
        <v>722</v>
      </c>
      <c r="B10" s="41" t="s">
        <v>217</v>
      </c>
      <c r="C10" s="14">
        <v>4933</v>
      </c>
      <c r="D10" s="11" t="str">
        <f t="shared" si="0"/>
        <v>N/A</v>
      </c>
      <c r="E10" s="14">
        <v>5516</v>
      </c>
      <c r="F10" s="11" t="str">
        <f t="shared" si="1"/>
        <v>N/A</v>
      </c>
      <c r="G10" s="14">
        <v>5715</v>
      </c>
      <c r="H10" s="11" t="str">
        <f t="shared" si="2"/>
        <v>N/A</v>
      </c>
      <c r="I10" s="12">
        <v>11.82</v>
      </c>
      <c r="J10" s="12">
        <v>3.6080000000000001</v>
      </c>
      <c r="K10" s="41" t="s">
        <v>732</v>
      </c>
      <c r="L10" s="9" t="str">
        <f t="shared" si="3"/>
        <v>Yes</v>
      </c>
    </row>
    <row r="11" spans="1:12" x14ac:dyDescent="0.25">
      <c r="A11" s="4" t="s">
        <v>723</v>
      </c>
      <c r="B11" s="41" t="s">
        <v>217</v>
      </c>
      <c r="C11" s="14">
        <v>36457</v>
      </c>
      <c r="D11" s="11" t="str">
        <f t="shared" si="0"/>
        <v>N/A</v>
      </c>
      <c r="E11" s="14">
        <v>39744</v>
      </c>
      <c r="F11" s="11" t="str">
        <f t="shared" si="1"/>
        <v>N/A</v>
      </c>
      <c r="G11" s="14">
        <v>40370</v>
      </c>
      <c r="H11" s="11" t="str">
        <f t="shared" si="2"/>
        <v>N/A</v>
      </c>
      <c r="I11" s="12">
        <v>9.016</v>
      </c>
      <c r="J11" s="12">
        <v>1.575</v>
      </c>
      <c r="K11" s="41" t="s">
        <v>732</v>
      </c>
      <c r="L11" s="9" t="str">
        <f t="shared" si="3"/>
        <v>Yes</v>
      </c>
    </row>
    <row r="12" spans="1:12" x14ac:dyDescent="0.25">
      <c r="A12" s="4" t="s">
        <v>724</v>
      </c>
      <c r="B12" s="41" t="s">
        <v>217</v>
      </c>
      <c r="C12" s="14">
        <v>118686</v>
      </c>
      <c r="D12" s="11" t="str">
        <f t="shared" si="0"/>
        <v>N/A</v>
      </c>
      <c r="E12" s="14">
        <v>126418</v>
      </c>
      <c r="F12" s="11" t="str">
        <f t="shared" si="1"/>
        <v>N/A</v>
      </c>
      <c r="G12" s="14">
        <v>127570</v>
      </c>
      <c r="H12" s="11" t="str">
        <f t="shared" si="2"/>
        <v>N/A</v>
      </c>
      <c r="I12" s="12">
        <v>6.5149999999999997</v>
      </c>
      <c r="J12" s="12">
        <v>0.9113</v>
      </c>
      <c r="K12" s="41" t="s">
        <v>732</v>
      </c>
      <c r="L12" s="9" t="str">
        <f t="shared" si="3"/>
        <v>Yes</v>
      </c>
    </row>
    <row r="13" spans="1:12" x14ac:dyDescent="0.25">
      <c r="A13" s="4" t="s">
        <v>74</v>
      </c>
      <c r="B13" s="41" t="s">
        <v>217</v>
      </c>
      <c r="C13" s="14">
        <v>1556665</v>
      </c>
      <c r="D13" s="11" t="str">
        <f>IF($B13="N/A","N/A",IF(C13&gt;10,"No",IF(C13&lt;-10,"No","Yes")))</f>
        <v>N/A</v>
      </c>
      <c r="E13" s="14">
        <v>1386657</v>
      </c>
      <c r="F13" s="11" t="str">
        <f>IF($B13="N/A","N/A",IF(E13&gt;10,"No",IF(E13&lt;-10,"No","Yes")))</f>
        <v>N/A</v>
      </c>
      <c r="G13" s="14">
        <v>2703272</v>
      </c>
      <c r="H13" s="11" t="str">
        <f>IF($B13="N/A","N/A",IF(G13&gt;10,"No",IF(G13&lt;-10,"No","Yes")))</f>
        <v>N/A</v>
      </c>
      <c r="I13" s="12">
        <v>-10.9</v>
      </c>
      <c r="J13" s="12">
        <v>94.95</v>
      </c>
      <c r="K13" s="41" t="s">
        <v>732</v>
      </c>
      <c r="L13" s="9" t="str">
        <f t="shared" si="3"/>
        <v>No</v>
      </c>
    </row>
    <row r="14" spans="1:12" x14ac:dyDescent="0.25">
      <c r="A14" s="50" t="s">
        <v>161</v>
      </c>
      <c r="B14" s="33" t="s">
        <v>217</v>
      </c>
      <c r="C14" s="8">
        <v>14.710071211000001</v>
      </c>
      <c r="D14" s="11" t="str">
        <f t="shared" ref="D14:D18" si="4">IF($B14="N/A","N/A",IF(C14&gt;10,"No",IF(C14&lt;-10,"No","Yes")))</f>
        <v>N/A</v>
      </c>
      <c r="E14" s="8">
        <v>13.477614082000001</v>
      </c>
      <c r="F14" s="11" t="str">
        <f t="shared" ref="F14:F18" si="5">IF($B14="N/A","N/A",IF(E14&gt;10,"No",IF(E14&lt;-10,"No","Yes")))</f>
        <v>N/A</v>
      </c>
      <c r="G14" s="8">
        <v>12.698579769</v>
      </c>
      <c r="H14" s="11" t="str">
        <f t="shared" ref="H14:H18" si="6">IF($B14="N/A","N/A",IF(G14&gt;10,"No",IF(G14&lt;-10,"No","Yes")))</f>
        <v>N/A</v>
      </c>
      <c r="I14" s="12">
        <v>-8.3800000000000008</v>
      </c>
      <c r="J14" s="12">
        <v>-5.78</v>
      </c>
      <c r="K14" s="41" t="s">
        <v>732</v>
      </c>
      <c r="L14" s="9" t="str">
        <f t="shared" ref="L14:L18" si="7">IF(J14="Div by 0", "N/A", IF(K14="N/A","N/A", IF(J14&gt;VALUE(MID(K14,1,2)), "No", IF(J14&lt;-1*VALUE(MID(K14,1,2)), "No", "Yes"))))</f>
        <v>Yes</v>
      </c>
    </row>
    <row r="15" spans="1:12" x14ac:dyDescent="0.25">
      <c r="A15" s="4" t="s">
        <v>418</v>
      </c>
      <c r="B15" s="33" t="s">
        <v>217</v>
      </c>
      <c r="C15" s="8">
        <v>9.0896646133000001</v>
      </c>
      <c r="D15" s="11" t="str">
        <f t="shared" si="4"/>
        <v>N/A</v>
      </c>
      <c r="E15" s="8">
        <v>9.0344361917999993</v>
      </c>
      <c r="F15" s="11" t="str">
        <f t="shared" si="5"/>
        <v>N/A</v>
      </c>
      <c r="G15" s="8">
        <v>8.6701434159000002</v>
      </c>
      <c r="H15" s="11" t="str">
        <f t="shared" si="6"/>
        <v>N/A</v>
      </c>
      <c r="I15" s="12">
        <v>-0.60799999999999998</v>
      </c>
      <c r="J15" s="12">
        <v>-4.03</v>
      </c>
      <c r="K15" s="41" t="s">
        <v>732</v>
      </c>
      <c r="L15" s="9" t="str">
        <f t="shared" si="7"/>
        <v>Yes</v>
      </c>
    </row>
    <row r="16" spans="1:12" x14ac:dyDescent="0.25">
      <c r="A16" s="4" t="s">
        <v>419</v>
      </c>
      <c r="B16" s="33" t="s">
        <v>217</v>
      </c>
      <c r="C16" s="8">
        <v>7.4894131881000003</v>
      </c>
      <c r="D16" s="11" t="str">
        <f t="shared" si="4"/>
        <v>N/A</v>
      </c>
      <c r="E16" s="8">
        <v>7.7331793243</v>
      </c>
      <c r="F16" s="11" t="str">
        <f t="shared" si="5"/>
        <v>N/A</v>
      </c>
      <c r="G16" s="8">
        <v>7.3250490516999998</v>
      </c>
      <c r="H16" s="11" t="str">
        <f t="shared" si="6"/>
        <v>N/A</v>
      </c>
      <c r="I16" s="12">
        <v>3.2549999999999999</v>
      </c>
      <c r="J16" s="12">
        <v>-5.28</v>
      </c>
      <c r="K16" s="41" t="s">
        <v>732</v>
      </c>
      <c r="L16" s="9" t="str">
        <f t="shared" si="7"/>
        <v>Yes</v>
      </c>
    </row>
    <row r="17" spans="1:12" x14ac:dyDescent="0.25">
      <c r="A17" s="4" t="s">
        <v>420</v>
      </c>
      <c r="B17" s="33" t="s">
        <v>217</v>
      </c>
      <c r="C17" s="8">
        <v>16.626254725999999</v>
      </c>
      <c r="D17" s="11" t="str">
        <f t="shared" si="4"/>
        <v>N/A</v>
      </c>
      <c r="E17" s="8">
        <v>14.718263427</v>
      </c>
      <c r="F17" s="11" t="str">
        <f t="shared" si="5"/>
        <v>N/A</v>
      </c>
      <c r="G17" s="8">
        <v>13.994946991000001</v>
      </c>
      <c r="H17" s="11" t="str">
        <f t="shared" si="6"/>
        <v>N/A</v>
      </c>
      <c r="I17" s="12">
        <v>-11.5</v>
      </c>
      <c r="J17" s="12">
        <v>-4.91</v>
      </c>
      <c r="K17" s="41" t="s">
        <v>732</v>
      </c>
      <c r="L17" s="9" t="str">
        <f t="shared" si="7"/>
        <v>Yes</v>
      </c>
    </row>
    <row r="18" spans="1:12" x14ac:dyDescent="0.25">
      <c r="A18" s="4" t="s">
        <v>421</v>
      </c>
      <c r="B18" s="33" t="s">
        <v>217</v>
      </c>
      <c r="C18" s="8">
        <v>15.202789503</v>
      </c>
      <c r="D18" s="11" t="str">
        <f t="shared" si="4"/>
        <v>N/A</v>
      </c>
      <c r="E18" s="8">
        <v>14.674572627</v>
      </c>
      <c r="F18" s="11" t="str">
        <f t="shared" si="5"/>
        <v>N/A</v>
      </c>
      <c r="G18" s="8">
        <v>13.317815803</v>
      </c>
      <c r="H18" s="11" t="str">
        <f t="shared" si="6"/>
        <v>N/A</v>
      </c>
      <c r="I18" s="12">
        <v>-3.47</v>
      </c>
      <c r="J18" s="12">
        <v>-9.25</v>
      </c>
      <c r="K18" s="41" t="s">
        <v>732</v>
      </c>
      <c r="L18" s="9" t="str">
        <f t="shared" si="7"/>
        <v>Yes</v>
      </c>
    </row>
    <row r="19" spans="1:12" x14ac:dyDescent="0.25">
      <c r="A19" s="4" t="s">
        <v>75</v>
      </c>
      <c r="B19" s="41" t="s">
        <v>217</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200</v>
      </c>
      <c r="J19" s="12">
        <v>33.33</v>
      </c>
      <c r="K19" s="41" t="s">
        <v>217</v>
      </c>
      <c r="L19" s="9" t="str">
        <f t="shared" ref="L19:L25" si="11">IF(J19="Div by 0", "N/A", IF(K19="N/A","N/A", IF(J19&gt;VALUE(MID(K19,1,2)), "No", IF(J19&lt;-1*VALUE(MID(K19,1,2)), "No", "Yes"))))</f>
        <v>N/A</v>
      </c>
    </row>
    <row r="20" spans="1:12" x14ac:dyDescent="0.25">
      <c r="A20" s="4" t="s">
        <v>76</v>
      </c>
      <c r="B20" s="41" t="s">
        <v>217</v>
      </c>
      <c r="C20" s="34">
        <v>17</v>
      </c>
      <c r="D20" s="11" t="str">
        <f t="shared" si="8"/>
        <v>N/A</v>
      </c>
      <c r="E20" s="34">
        <v>21</v>
      </c>
      <c r="F20" s="11" t="str">
        <f t="shared" si="9"/>
        <v>N/A</v>
      </c>
      <c r="G20" s="34">
        <v>35</v>
      </c>
      <c r="H20" s="11" t="str">
        <f t="shared" si="10"/>
        <v>N/A</v>
      </c>
      <c r="I20" s="12">
        <v>23.53</v>
      </c>
      <c r="J20" s="12">
        <v>66.67</v>
      </c>
      <c r="K20" s="41" t="s">
        <v>217</v>
      </c>
      <c r="L20" s="9" t="str">
        <f t="shared" si="11"/>
        <v>N/A</v>
      </c>
    </row>
    <row r="21" spans="1:12" x14ac:dyDescent="0.25">
      <c r="A21" s="50" t="s">
        <v>1120</v>
      </c>
      <c r="B21" s="41" t="s">
        <v>217</v>
      </c>
      <c r="C21" s="14">
        <v>7648.1877924999999</v>
      </c>
      <c r="D21" s="11" t="str">
        <f t="shared" si="8"/>
        <v>N/A</v>
      </c>
      <c r="E21" s="14">
        <v>8318.5105000999993</v>
      </c>
      <c r="F21" s="11" t="str">
        <f t="shared" si="9"/>
        <v>N/A</v>
      </c>
      <c r="G21" s="14">
        <v>8573.2140381000008</v>
      </c>
      <c r="H21" s="11" t="str">
        <f t="shared" si="10"/>
        <v>N/A</v>
      </c>
      <c r="I21" s="12">
        <v>8.7639999999999993</v>
      </c>
      <c r="J21" s="12">
        <v>3.0619999999999998</v>
      </c>
      <c r="K21" s="41" t="s">
        <v>732</v>
      </c>
      <c r="L21" s="9" t="str">
        <f t="shared" si="11"/>
        <v>Yes</v>
      </c>
    </row>
    <row r="22" spans="1:12" x14ac:dyDescent="0.25">
      <c r="A22" s="4" t="s">
        <v>1725</v>
      </c>
      <c r="B22" s="41" t="s">
        <v>217</v>
      </c>
      <c r="C22" s="14">
        <v>20220.914442000001</v>
      </c>
      <c r="D22" s="11" t="str">
        <f t="shared" si="8"/>
        <v>N/A</v>
      </c>
      <c r="E22" s="14">
        <v>22081.207427000001</v>
      </c>
      <c r="F22" s="11" t="str">
        <f t="shared" si="9"/>
        <v>N/A</v>
      </c>
      <c r="G22" s="14">
        <v>23457.535983999998</v>
      </c>
      <c r="H22" s="11" t="str">
        <f t="shared" si="10"/>
        <v>N/A</v>
      </c>
      <c r="I22" s="12">
        <v>9.1999999999999993</v>
      </c>
      <c r="J22" s="12">
        <v>6.2329999999999997</v>
      </c>
      <c r="K22" s="41" t="s">
        <v>732</v>
      </c>
      <c r="L22" s="9" t="str">
        <f t="shared" si="11"/>
        <v>Yes</v>
      </c>
    </row>
    <row r="23" spans="1:12" x14ac:dyDescent="0.25">
      <c r="A23" s="4" t="s">
        <v>1121</v>
      </c>
      <c r="B23" s="41" t="s">
        <v>217</v>
      </c>
      <c r="C23" s="14">
        <v>23090.194554999998</v>
      </c>
      <c r="D23" s="11" t="str">
        <f t="shared" si="8"/>
        <v>N/A</v>
      </c>
      <c r="E23" s="14">
        <v>24797.658503999999</v>
      </c>
      <c r="F23" s="11" t="str">
        <f t="shared" si="9"/>
        <v>N/A</v>
      </c>
      <c r="G23" s="14">
        <v>26114.823467999999</v>
      </c>
      <c r="H23" s="11" t="str">
        <f t="shared" si="10"/>
        <v>N/A</v>
      </c>
      <c r="I23" s="12">
        <v>7.3949999999999996</v>
      </c>
      <c r="J23" s="12">
        <v>5.3120000000000003</v>
      </c>
      <c r="K23" s="41" t="s">
        <v>732</v>
      </c>
      <c r="L23" s="9" t="str">
        <f t="shared" si="11"/>
        <v>Yes</v>
      </c>
    </row>
    <row r="24" spans="1:12" x14ac:dyDescent="0.25">
      <c r="A24" s="4" t="s">
        <v>1122</v>
      </c>
      <c r="B24" s="41" t="s">
        <v>217</v>
      </c>
      <c r="C24" s="14">
        <v>3970.6978881999999</v>
      </c>
      <c r="D24" s="11" t="str">
        <f t="shared" si="8"/>
        <v>N/A</v>
      </c>
      <c r="E24" s="14">
        <v>4300.8224627999998</v>
      </c>
      <c r="F24" s="11" t="str">
        <f t="shared" si="9"/>
        <v>N/A</v>
      </c>
      <c r="G24" s="14">
        <v>4346.6473636999999</v>
      </c>
      <c r="H24" s="11" t="str">
        <f t="shared" si="10"/>
        <v>N/A</v>
      </c>
      <c r="I24" s="12">
        <v>8.3140000000000001</v>
      </c>
      <c r="J24" s="12">
        <v>1.0649999999999999</v>
      </c>
      <c r="K24" s="41" t="s">
        <v>732</v>
      </c>
      <c r="L24" s="9" t="str">
        <f t="shared" si="11"/>
        <v>Yes</v>
      </c>
    </row>
    <row r="25" spans="1:12" x14ac:dyDescent="0.25">
      <c r="A25" s="4" t="s">
        <v>1123</v>
      </c>
      <c r="B25" s="41" t="s">
        <v>217</v>
      </c>
      <c r="C25" s="14">
        <v>5262.4329969</v>
      </c>
      <c r="D25" s="11" t="str">
        <f t="shared" si="8"/>
        <v>N/A</v>
      </c>
      <c r="E25" s="14">
        <v>5877.9890426000002</v>
      </c>
      <c r="F25" s="11" t="str">
        <f t="shared" si="9"/>
        <v>N/A</v>
      </c>
      <c r="G25" s="14">
        <v>6119.2146451999997</v>
      </c>
      <c r="H25" s="11" t="str">
        <f t="shared" si="10"/>
        <v>N/A</v>
      </c>
      <c r="I25" s="12">
        <v>11.7</v>
      </c>
      <c r="J25" s="12">
        <v>4.1040000000000001</v>
      </c>
      <c r="K25" s="41" t="s">
        <v>732</v>
      </c>
      <c r="L25" s="9" t="str">
        <f t="shared" si="11"/>
        <v>Yes</v>
      </c>
    </row>
    <row r="26" spans="1:12" x14ac:dyDescent="0.25">
      <c r="A26" s="2" t="s">
        <v>1124</v>
      </c>
      <c r="B26" s="41" t="s">
        <v>217</v>
      </c>
      <c r="C26" s="14">
        <v>7841.8332314999998</v>
      </c>
      <c r="D26" s="11" t="str">
        <f t="shared" si="8"/>
        <v>N/A</v>
      </c>
      <c r="E26" s="14">
        <v>8579.2661707000007</v>
      </c>
      <c r="F26" s="11" t="str">
        <f t="shared" si="9"/>
        <v>N/A</v>
      </c>
      <c r="G26" s="14">
        <v>8784.0026027999993</v>
      </c>
      <c r="H26" s="11" t="str">
        <f t="shared" si="10"/>
        <v>N/A</v>
      </c>
      <c r="I26" s="12">
        <v>9.4039999999999999</v>
      </c>
      <c r="J26" s="12">
        <v>2.3860000000000001</v>
      </c>
      <c r="K26" s="41" t="s">
        <v>732</v>
      </c>
      <c r="L26" s="9" t="str">
        <f>IF(J26="Div by 0", "N/A", IF(OR(J26="N/A",K26="N/A"),"N/A", IF(J26&gt;VALUE(MID(K26,1,2)), "No", IF(J26&lt;-1*VALUE(MID(K26,1,2)), "No", "Yes"))))</f>
        <v>Yes</v>
      </c>
    </row>
    <row r="27" spans="1:12" x14ac:dyDescent="0.25">
      <c r="A27" s="2" t="s">
        <v>1125</v>
      </c>
      <c r="B27" s="41" t="s">
        <v>217</v>
      </c>
      <c r="C27" s="14">
        <v>7411.0208456999999</v>
      </c>
      <c r="D27" s="11" t="str">
        <f t="shared" si="8"/>
        <v>N/A</v>
      </c>
      <c r="E27" s="14">
        <v>8000.8849974000004</v>
      </c>
      <c r="F27" s="11" t="str">
        <f t="shared" si="9"/>
        <v>N/A</v>
      </c>
      <c r="G27" s="14">
        <v>8318.5338045000008</v>
      </c>
      <c r="H27" s="11" t="str">
        <f t="shared" si="10"/>
        <v>N/A</v>
      </c>
      <c r="I27" s="12">
        <v>7.9589999999999996</v>
      </c>
      <c r="J27" s="12">
        <v>3.97</v>
      </c>
      <c r="K27" s="41" t="s">
        <v>732</v>
      </c>
      <c r="L27" s="9" t="str">
        <f>IF(J27="Div by 0", "N/A", IF(OR(J27="N/A",K27="N/A"),"N/A", IF(J27&gt;VALUE(MID(K27,1,2)), "No", IF(J27&lt;-1*VALUE(MID(K27,1,2)), "No", "Yes"))))</f>
        <v>Yes</v>
      </c>
    </row>
    <row r="28" spans="1:12" x14ac:dyDescent="0.25">
      <c r="A28" s="50" t="s">
        <v>1126</v>
      </c>
      <c r="B28" s="41" t="s">
        <v>217</v>
      </c>
      <c r="C28" s="14">
        <v>18159.548722</v>
      </c>
      <c r="D28" s="11" t="str">
        <f t="shared" si="8"/>
        <v>N/A</v>
      </c>
      <c r="E28" s="14">
        <v>19885.388328000001</v>
      </c>
      <c r="F28" s="11" t="str">
        <f t="shared" si="9"/>
        <v>N/A</v>
      </c>
      <c r="G28" s="14">
        <v>20875.081335999999</v>
      </c>
      <c r="H28" s="11" t="str">
        <f t="shared" si="10"/>
        <v>N/A</v>
      </c>
      <c r="I28" s="12">
        <v>9.5039999999999996</v>
      </c>
      <c r="J28" s="12">
        <v>4.9770000000000003</v>
      </c>
      <c r="K28" s="41" t="s">
        <v>732</v>
      </c>
      <c r="L28" s="9" t="str">
        <f>IF(J28="Div by 0", "N/A", IF(K28="N/A","N/A", IF(J28&gt;VALUE(MID(K28,1,2)), "No", IF(J28&lt;-1*VALUE(MID(K28,1,2)), "No", "Yes"))))</f>
        <v>Yes</v>
      </c>
    </row>
    <row r="29" spans="1:12" x14ac:dyDescent="0.25">
      <c r="A29" s="2" t="s">
        <v>1127</v>
      </c>
      <c r="B29" s="41" t="s">
        <v>217</v>
      </c>
      <c r="C29" s="14">
        <v>19990.686680999999</v>
      </c>
      <c r="D29" s="11" t="str">
        <f t="shared" si="8"/>
        <v>N/A</v>
      </c>
      <c r="E29" s="14">
        <v>21726.995653000002</v>
      </c>
      <c r="F29" s="11" t="str">
        <f t="shared" si="9"/>
        <v>N/A</v>
      </c>
      <c r="G29" s="14">
        <v>22862.015957</v>
      </c>
      <c r="H29" s="11" t="str">
        <f t="shared" si="10"/>
        <v>N/A</v>
      </c>
      <c r="I29" s="12">
        <v>8.6859999999999999</v>
      </c>
      <c r="J29" s="12">
        <v>5.2240000000000002</v>
      </c>
      <c r="K29" s="41" t="s">
        <v>732</v>
      </c>
      <c r="L29" s="9" t="str">
        <f>IF(J29="Div by 0", "N/A", IF(K29="N/A","N/A", IF(J29&gt;VALUE(MID(K29,1,2)), "No", IF(J29&lt;-1*VALUE(MID(K29,1,2)), "No", "Yes"))))</f>
        <v>Yes</v>
      </c>
    </row>
    <row r="30" spans="1:12" x14ac:dyDescent="0.25">
      <c r="A30" s="2" t="s">
        <v>1128</v>
      </c>
      <c r="B30" s="41" t="s">
        <v>217</v>
      </c>
      <c r="C30" s="14">
        <v>16660.290830000002</v>
      </c>
      <c r="D30" s="11" t="str">
        <f t="shared" si="8"/>
        <v>N/A</v>
      </c>
      <c r="E30" s="14">
        <v>18435.072634</v>
      </c>
      <c r="F30" s="11" t="str">
        <f t="shared" si="9"/>
        <v>N/A</v>
      </c>
      <c r="G30" s="14">
        <v>19415.606109</v>
      </c>
      <c r="H30" s="11" t="str">
        <f t="shared" si="10"/>
        <v>N/A</v>
      </c>
      <c r="I30" s="12">
        <v>10.65</v>
      </c>
      <c r="J30" s="12">
        <v>5.319</v>
      </c>
      <c r="K30" s="41" t="s">
        <v>732</v>
      </c>
      <c r="L30" s="9" t="str">
        <f>IF(J30="Div by 0", "N/A", IF(K30="N/A","N/A", IF(J30&gt;VALUE(MID(K30,1,2)), "No", IF(J30&lt;-1*VALUE(MID(K30,1,2)), "No", "Yes"))))</f>
        <v>Yes</v>
      </c>
    </row>
    <row r="31" spans="1:12" x14ac:dyDescent="0.25">
      <c r="A31" s="2" t="s">
        <v>1129</v>
      </c>
      <c r="B31" s="41" t="s">
        <v>217</v>
      </c>
      <c r="C31" s="14">
        <v>19464.323092999999</v>
      </c>
      <c r="D31" s="11" t="str">
        <f t="shared" si="8"/>
        <v>N/A</v>
      </c>
      <c r="E31" s="14">
        <v>21545.647336999999</v>
      </c>
      <c r="F31" s="11" t="str">
        <f t="shared" si="9"/>
        <v>N/A</v>
      </c>
      <c r="G31" s="14">
        <v>22647.717336999998</v>
      </c>
      <c r="H31" s="11" t="str">
        <f t="shared" si="10"/>
        <v>N/A</v>
      </c>
      <c r="I31" s="12">
        <v>10.69</v>
      </c>
      <c r="J31" s="12">
        <v>5.1150000000000002</v>
      </c>
      <c r="K31" s="41" t="s">
        <v>732</v>
      </c>
      <c r="L31" s="9" t="str">
        <f>IF(J31="Div by 0", "N/A", IF(OR(J31="N/A",K31="N/A"),"N/A", IF(J31&gt;VALUE(MID(K31,1,2)), "No", IF(J31&lt;-1*VALUE(MID(K31,1,2)), "No", "Yes"))))</f>
        <v>Yes</v>
      </c>
    </row>
    <row r="32" spans="1:12" x14ac:dyDescent="0.25">
      <c r="A32" s="2" t="s">
        <v>1130</v>
      </c>
      <c r="B32" s="41" t="s">
        <v>217</v>
      </c>
      <c r="C32" s="14">
        <v>16502.655650000001</v>
      </c>
      <c r="D32" s="11" t="str">
        <f t="shared" si="8"/>
        <v>N/A</v>
      </c>
      <c r="E32" s="14">
        <v>17809.160285999998</v>
      </c>
      <c r="F32" s="11" t="str">
        <f t="shared" si="9"/>
        <v>N/A</v>
      </c>
      <c r="G32" s="14">
        <v>18664.336392000001</v>
      </c>
      <c r="H32" s="11" t="str">
        <f t="shared" si="10"/>
        <v>N/A</v>
      </c>
      <c r="I32" s="12">
        <v>7.9169999999999998</v>
      </c>
      <c r="J32" s="12">
        <v>4.8019999999999996</v>
      </c>
      <c r="K32" s="41" t="s">
        <v>732</v>
      </c>
      <c r="L32" s="9" t="str">
        <f>IF(J32="Div by 0", "N/A", IF(OR(J32="N/A",K32="N/A"),"N/A", IF(J32&gt;VALUE(MID(K32,1,2)), "No", IF(J32&lt;-1*VALUE(MID(K32,1,2)), "No", "Yes"))))</f>
        <v>Yes</v>
      </c>
    </row>
    <row r="33" spans="1:12" x14ac:dyDescent="0.25">
      <c r="A33" s="2" t="s">
        <v>1730</v>
      </c>
      <c r="B33" s="41" t="s">
        <v>217</v>
      </c>
      <c r="C33" s="14">
        <v>11282.213244</v>
      </c>
      <c r="D33" s="11" t="str">
        <f t="shared" si="8"/>
        <v>N/A</v>
      </c>
      <c r="E33" s="14">
        <v>13299.168362</v>
      </c>
      <c r="F33" s="11" t="str">
        <f t="shared" si="9"/>
        <v>N/A</v>
      </c>
      <c r="G33" s="14">
        <v>11696.675926</v>
      </c>
      <c r="H33" s="11" t="str">
        <f t="shared" si="10"/>
        <v>N/A</v>
      </c>
      <c r="I33" s="12">
        <v>17.88</v>
      </c>
      <c r="J33" s="12">
        <v>-12</v>
      </c>
      <c r="K33" s="41" t="s">
        <v>732</v>
      </c>
      <c r="L33" s="9" t="str">
        <f t="shared" ref="L33:L45" si="12">IF(J33="Div by 0", "N/A", IF(K33="N/A","N/A", IF(J33&gt;VALUE(MID(K33,1,2)), "No", IF(J33&lt;-1*VALUE(MID(K33,1,2)), "No", "Yes"))))</f>
        <v>Yes</v>
      </c>
    </row>
    <row r="34" spans="1:12" x14ac:dyDescent="0.25">
      <c r="A34" s="2" t="s">
        <v>1731</v>
      </c>
      <c r="B34" s="41" t="s">
        <v>217</v>
      </c>
      <c r="C34" s="14">
        <v>194</v>
      </c>
      <c r="D34" s="11" t="str">
        <f t="shared" si="8"/>
        <v>N/A</v>
      </c>
      <c r="E34" s="14">
        <v>1193</v>
      </c>
      <c r="F34" s="11" t="str">
        <f t="shared" si="9"/>
        <v>N/A</v>
      </c>
      <c r="G34" s="14">
        <v>318</v>
      </c>
      <c r="H34" s="11" t="str">
        <f t="shared" si="10"/>
        <v>N/A</v>
      </c>
      <c r="I34" s="12">
        <v>514.9</v>
      </c>
      <c r="J34" s="12">
        <v>-73.3</v>
      </c>
      <c r="K34" s="41" t="s">
        <v>732</v>
      </c>
      <c r="L34" s="9" t="str">
        <f t="shared" si="12"/>
        <v>No</v>
      </c>
    </row>
    <row r="35" spans="1:12" x14ac:dyDescent="0.25">
      <c r="A35" s="2" t="s">
        <v>1732</v>
      </c>
      <c r="B35" s="41" t="s">
        <v>217</v>
      </c>
      <c r="C35" s="14">
        <v>16238.571857999999</v>
      </c>
      <c r="D35" s="11" t="str">
        <f t="shared" si="8"/>
        <v>N/A</v>
      </c>
      <c r="E35" s="14">
        <v>18099.288155999999</v>
      </c>
      <c r="F35" s="11" t="str">
        <f t="shared" si="9"/>
        <v>N/A</v>
      </c>
      <c r="G35" s="14">
        <v>20020.197060999999</v>
      </c>
      <c r="H35" s="11" t="str">
        <f t="shared" si="10"/>
        <v>N/A</v>
      </c>
      <c r="I35" s="12">
        <v>11.46</v>
      </c>
      <c r="J35" s="12">
        <v>10.61</v>
      </c>
      <c r="K35" s="41" t="s">
        <v>732</v>
      </c>
      <c r="L35" s="9" t="str">
        <f t="shared" si="12"/>
        <v>Yes</v>
      </c>
    </row>
    <row r="36" spans="1:12" x14ac:dyDescent="0.25">
      <c r="A36" s="2" t="s">
        <v>1733</v>
      </c>
      <c r="B36" s="41" t="s">
        <v>217</v>
      </c>
      <c r="C36" s="14">
        <v>124.12765957000001</v>
      </c>
      <c r="D36" s="11" t="str">
        <f t="shared" si="8"/>
        <v>N/A</v>
      </c>
      <c r="E36" s="14">
        <v>246.87628866</v>
      </c>
      <c r="F36" s="11" t="str">
        <f t="shared" si="9"/>
        <v>N/A</v>
      </c>
      <c r="G36" s="14">
        <v>569.59649122999997</v>
      </c>
      <c r="H36" s="11" t="str">
        <f t="shared" si="10"/>
        <v>N/A</v>
      </c>
      <c r="I36" s="12">
        <v>98.89</v>
      </c>
      <c r="J36" s="12">
        <v>130.69999999999999</v>
      </c>
      <c r="K36" s="41" t="s">
        <v>732</v>
      </c>
      <c r="L36" s="9" t="str">
        <f t="shared" si="12"/>
        <v>No</v>
      </c>
    </row>
    <row r="37" spans="1:12" x14ac:dyDescent="0.25">
      <c r="A37" s="2" t="s">
        <v>1734</v>
      </c>
      <c r="B37" s="41" t="s">
        <v>217</v>
      </c>
      <c r="C37" s="14" t="s">
        <v>1742</v>
      </c>
      <c r="D37" s="11" t="str">
        <f t="shared" si="8"/>
        <v>N/A</v>
      </c>
      <c r="E37" s="14" t="s">
        <v>1742</v>
      </c>
      <c r="F37" s="11" t="str">
        <f t="shared" si="9"/>
        <v>N/A</v>
      </c>
      <c r="G37" s="14" t="s">
        <v>1742</v>
      </c>
      <c r="H37" s="11" t="str">
        <f t="shared" si="10"/>
        <v>N/A</v>
      </c>
      <c r="I37" s="12" t="s">
        <v>1742</v>
      </c>
      <c r="J37" s="12" t="s">
        <v>1742</v>
      </c>
      <c r="K37" s="41" t="s">
        <v>732</v>
      </c>
      <c r="L37" s="9" t="str">
        <f t="shared" si="12"/>
        <v>N/A</v>
      </c>
    </row>
    <row r="38" spans="1:12" x14ac:dyDescent="0.25">
      <c r="A38" s="2" t="s">
        <v>1735</v>
      </c>
      <c r="B38" s="41" t="s">
        <v>217</v>
      </c>
      <c r="C38" s="14" t="s">
        <v>1742</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v>37.964912280999997</v>
      </c>
      <c r="D39" s="11" t="str">
        <f t="shared" si="8"/>
        <v>N/A</v>
      </c>
      <c r="E39" s="14">
        <v>59.75</v>
      </c>
      <c r="F39" s="11" t="str">
        <f t="shared" si="9"/>
        <v>N/A</v>
      </c>
      <c r="G39" s="14">
        <v>145.57746478999999</v>
      </c>
      <c r="H39" s="11" t="str">
        <f t="shared" si="10"/>
        <v>N/A</v>
      </c>
      <c r="I39" s="12">
        <v>57.38</v>
      </c>
      <c r="J39" s="12">
        <v>143.6</v>
      </c>
      <c r="K39" s="41" t="s">
        <v>732</v>
      </c>
      <c r="L39" s="9" t="str">
        <f t="shared" si="12"/>
        <v>No</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27469.432407</v>
      </c>
      <c r="D41" s="11" t="str">
        <f t="shared" si="8"/>
        <v>N/A</v>
      </c>
      <c r="E41" s="14">
        <v>28811.384290999998</v>
      </c>
      <c r="F41" s="11" t="str">
        <f t="shared" si="9"/>
        <v>N/A</v>
      </c>
      <c r="G41" s="14">
        <v>27572.393995999999</v>
      </c>
      <c r="H41" s="11" t="str">
        <f t="shared" si="10"/>
        <v>N/A</v>
      </c>
      <c r="I41" s="12">
        <v>4.8849999999999998</v>
      </c>
      <c r="J41" s="12">
        <v>-4.3</v>
      </c>
      <c r="K41" s="41" t="s">
        <v>732</v>
      </c>
      <c r="L41" s="9" t="str">
        <f t="shared" si="12"/>
        <v>Yes</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18559.578947000002</v>
      </c>
      <c r="D44" s="11" t="str">
        <f t="shared" si="8"/>
        <v>N/A</v>
      </c>
      <c r="E44" s="14">
        <v>20314.081814000001</v>
      </c>
      <c r="F44" s="11" t="str">
        <f t="shared" si="9"/>
        <v>N/A</v>
      </c>
      <c r="G44" s="14">
        <v>21393.416503</v>
      </c>
      <c r="H44" s="11" t="str">
        <f t="shared" si="10"/>
        <v>N/A</v>
      </c>
      <c r="I44" s="12">
        <v>9.4529999999999994</v>
      </c>
      <c r="J44" s="12">
        <v>5.3129999999999997</v>
      </c>
      <c r="K44" s="41" t="s">
        <v>732</v>
      </c>
      <c r="L44" s="9" t="str">
        <f t="shared" si="12"/>
        <v>Yes</v>
      </c>
    </row>
    <row r="45" spans="1:12" ht="25" x14ac:dyDescent="0.25">
      <c r="A45" s="2" t="s">
        <v>1132</v>
      </c>
      <c r="B45" s="41" t="s">
        <v>217</v>
      </c>
      <c r="C45" s="14">
        <v>92.609836066</v>
      </c>
      <c r="D45" s="11" t="str">
        <f t="shared" si="8"/>
        <v>N/A</v>
      </c>
      <c r="E45" s="14">
        <v>184.97402597000001</v>
      </c>
      <c r="F45" s="11" t="str">
        <f t="shared" si="9"/>
        <v>N/A</v>
      </c>
      <c r="G45" s="14">
        <v>405.68</v>
      </c>
      <c r="H45" s="11" t="str">
        <f t="shared" si="10"/>
        <v>N/A</v>
      </c>
      <c r="I45" s="12">
        <v>99.73</v>
      </c>
      <c r="J45" s="12">
        <v>119.3</v>
      </c>
      <c r="K45" s="41" t="s">
        <v>732</v>
      </c>
      <c r="L45" s="9" t="str">
        <f t="shared" si="12"/>
        <v>No</v>
      </c>
    </row>
    <row r="46" spans="1:12" x14ac:dyDescent="0.25">
      <c r="A46" s="2" t="s">
        <v>1133</v>
      </c>
      <c r="B46" s="33" t="s">
        <v>217</v>
      </c>
      <c r="C46" s="43">
        <v>81427.845562000002</v>
      </c>
      <c r="D46" s="11" t="str">
        <f t="shared" si="8"/>
        <v>N/A</v>
      </c>
      <c r="E46" s="43">
        <v>87332.802309000006</v>
      </c>
      <c r="F46" s="11" t="str">
        <f t="shared" si="9"/>
        <v>N/A</v>
      </c>
      <c r="G46" s="43">
        <v>91694.044762000005</v>
      </c>
      <c r="H46" s="11" t="str">
        <f t="shared" si="10"/>
        <v>N/A</v>
      </c>
      <c r="I46" s="12">
        <v>7.2519999999999998</v>
      </c>
      <c r="J46" s="12">
        <v>4.9939999999999998</v>
      </c>
      <c r="K46" s="41" t="s">
        <v>732</v>
      </c>
      <c r="L46" s="9" t="str">
        <f>IF(J46="Div by 0", "N/A", IF(K46="N/A","N/A", IF(J46&gt;VALUE(MID(K46,1,2)), "No", IF(J46&lt;-1*VALUE(MID(K46,1,2)), "No", "Yes"))))</f>
        <v>Yes</v>
      </c>
    </row>
    <row r="47" spans="1:12" x14ac:dyDescent="0.25">
      <c r="A47" s="51" t="s">
        <v>1134</v>
      </c>
      <c r="B47" s="33" t="s">
        <v>217</v>
      </c>
      <c r="C47" s="43">
        <v>48202.492289000002</v>
      </c>
      <c r="D47" s="11" t="str">
        <f t="shared" si="8"/>
        <v>N/A</v>
      </c>
      <c r="E47" s="43">
        <v>50565.230542999998</v>
      </c>
      <c r="F47" s="11" t="str">
        <f t="shared" si="9"/>
        <v>N/A</v>
      </c>
      <c r="G47" s="43">
        <v>51755.149605999999</v>
      </c>
      <c r="H47" s="11" t="str">
        <f t="shared" si="10"/>
        <v>N/A</v>
      </c>
      <c r="I47" s="12">
        <v>4.9020000000000001</v>
      </c>
      <c r="J47" s="12">
        <v>2.3530000000000002</v>
      </c>
      <c r="K47" s="41" t="s">
        <v>732</v>
      </c>
      <c r="L47" s="9" t="str">
        <f>IF(J47="Div by 0", "N/A", IF(K47="N/A","N/A", IF(J47&gt;VALUE(MID(K47,1,2)), "No", IF(J47&lt;-1*VALUE(MID(K47,1,2)), "No", "Yes"))))</f>
        <v>Yes</v>
      </c>
    </row>
    <row r="48" spans="1:12" ht="25" x14ac:dyDescent="0.25">
      <c r="A48" s="2" t="s">
        <v>1135</v>
      </c>
      <c r="B48" s="33" t="s">
        <v>217</v>
      </c>
      <c r="C48" s="43">
        <v>79272.604240000001</v>
      </c>
      <c r="D48" s="11" t="str">
        <f t="shared" si="8"/>
        <v>N/A</v>
      </c>
      <c r="E48" s="43">
        <v>89434.779358999993</v>
      </c>
      <c r="F48" s="11" t="str">
        <f t="shared" si="9"/>
        <v>N/A</v>
      </c>
      <c r="G48" s="43">
        <v>91813.532819</v>
      </c>
      <c r="H48" s="11" t="str">
        <f t="shared" si="10"/>
        <v>N/A</v>
      </c>
      <c r="I48" s="12">
        <v>12.82</v>
      </c>
      <c r="J48" s="12">
        <v>2.66</v>
      </c>
      <c r="K48" s="41" t="s">
        <v>732</v>
      </c>
      <c r="L48" s="9" t="str">
        <f>IF(J48="Div by 0", "N/A", IF(K48="N/A","N/A", IF(J48&gt;VALUE(MID(K48,1,2)), "No", IF(J48&lt;-1*VALUE(MID(K48,1,2)), "No", "Yes"))))</f>
        <v>Yes</v>
      </c>
    </row>
    <row r="49" spans="1:12" x14ac:dyDescent="0.25">
      <c r="A49" s="6" t="s">
        <v>1136</v>
      </c>
      <c r="B49" s="33" t="s">
        <v>217</v>
      </c>
      <c r="C49" s="43">
        <v>61656.505640000003</v>
      </c>
      <c r="D49" s="11" t="str">
        <f t="shared" si="8"/>
        <v>N/A</v>
      </c>
      <c r="E49" s="43">
        <v>65590.017890000003</v>
      </c>
      <c r="F49" s="11" t="str">
        <f t="shared" si="9"/>
        <v>N/A</v>
      </c>
      <c r="G49" s="43">
        <v>68448.225571999996</v>
      </c>
      <c r="H49" s="11" t="str">
        <f t="shared" si="10"/>
        <v>N/A</v>
      </c>
      <c r="I49" s="12">
        <v>6.38</v>
      </c>
      <c r="J49" s="12">
        <v>4.3579999999999997</v>
      </c>
      <c r="K49" s="41" t="s">
        <v>732</v>
      </c>
      <c r="L49" s="9" t="str">
        <f t="shared" ref="L49:L59" si="13">IF(J49="Div by 0", "N/A", IF(K49="N/A","N/A", IF(J49&gt;VALUE(MID(K49,1,2)), "No", IF(J49&lt;-1*VALUE(MID(K49,1,2)), "No", "Yes"))))</f>
        <v>Yes</v>
      </c>
    </row>
    <row r="50" spans="1:12" ht="25" x14ac:dyDescent="0.25">
      <c r="A50" s="2" t="s">
        <v>1137</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3"/>
        <v>N/A</v>
      </c>
    </row>
    <row r="51" spans="1:12" x14ac:dyDescent="0.25">
      <c r="A51" s="2" t="s">
        <v>1138</v>
      </c>
      <c r="B51" s="33" t="s">
        <v>217</v>
      </c>
      <c r="C51" s="43">
        <v>40602.433333000001</v>
      </c>
      <c r="D51" s="11" t="str">
        <f t="shared" ref="D51:D82" si="14">IF($B51="N/A","N/A",IF(C51&gt;10,"No",IF(C51&lt;-10,"No","Yes")))</f>
        <v>N/A</v>
      </c>
      <c r="E51" s="43">
        <v>44375.839263000002</v>
      </c>
      <c r="F51" s="11" t="str">
        <f t="shared" ref="F51:F82" si="15">IF($B51="N/A","N/A",IF(E51&gt;10,"No",IF(E51&lt;-10,"No","Yes")))</f>
        <v>N/A</v>
      </c>
      <c r="G51" s="43">
        <v>46345.840516999997</v>
      </c>
      <c r="H51" s="11" t="str">
        <f t="shared" ref="H51:H82" si="16">IF($B51="N/A","N/A",IF(G51&gt;10,"No",IF(G51&lt;-10,"No","Yes")))</f>
        <v>N/A</v>
      </c>
      <c r="I51" s="12">
        <v>9.2940000000000005</v>
      </c>
      <c r="J51" s="12">
        <v>4.4390000000000001</v>
      </c>
      <c r="K51" s="41" t="s">
        <v>732</v>
      </c>
      <c r="L51" s="9" t="str">
        <f t="shared" si="13"/>
        <v>Yes</v>
      </c>
    </row>
    <row r="52" spans="1:12" ht="25" x14ac:dyDescent="0.25">
      <c r="A52" s="2" t="s">
        <v>1139</v>
      </c>
      <c r="B52" s="33" t="s">
        <v>217</v>
      </c>
      <c r="C52" s="43">
        <v>60613.15</v>
      </c>
      <c r="D52" s="11" t="str">
        <f t="shared" si="14"/>
        <v>N/A</v>
      </c>
      <c r="E52" s="43">
        <v>65759.084518999996</v>
      </c>
      <c r="F52" s="11" t="str">
        <f t="shared" si="15"/>
        <v>N/A</v>
      </c>
      <c r="G52" s="43">
        <v>71423.797508000003</v>
      </c>
      <c r="H52" s="11" t="str">
        <f t="shared" si="16"/>
        <v>N/A</v>
      </c>
      <c r="I52" s="12">
        <v>8.49</v>
      </c>
      <c r="J52" s="12">
        <v>8.6140000000000008</v>
      </c>
      <c r="K52" s="41" t="s">
        <v>732</v>
      </c>
      <c r="L52" s="9" t="str">
        <f t="shared" si="13"/>
        <v>Yes</v>
      </c>
    </row>
    <row r="53" spans="1:12" ht="25" x14ac:dyDescent="0.25">
      <c r="A53" s="2" t="s">
        <v>1140</v>
      </c>
      <c r="B53" s="33" t="s">
        <v>217</v>
      </c>
      <c r="C53" s="43" t="s">
        <v>1742</v>
      </c>
      <c r="D53" s="11" t="str">
        <f t="shared" si="14"/>
        <v>N/A</v>
      </c>
      <c r="E53" s="43" t="s">
        <v>1742</v>
      </c>
      <c r="F53" s="11" t="str">
        <f t="shared" si="15"/>
        <v>N/A</v>
      </c>
      <c r="G53" s="43" t="s">
        <v>1742</v>
      </c>
      <c r="H53" s="11" t="str">
        <f t="shared" si="16"/>
        <v>N/A</v>
      </c>
      <c r="I53" s="12" t="s">
        <v>1742</v>
      </c>
      <c r="J53" s="12" t="s">
        <v>1742</v>
      </c>
      <c r="K53" s="41" t="s">
        <v>732</v>
      </c>
      <c r="L53" s="9" t="str">
        <f t="shared" si="13"/>
        <v>N/A</v>
      </c>
    </row>
    <row r="54" spans="1:12" ht="25" x14ac:dyDescent="0.25">
      <c r="A54" s="2" t="s">
        <v>1141</v>
      </c>
      <c r="B54" s="33" t="s">
        <v>217</v>
      </c>
      <c r="C54" s="43" t="s">
        <v>1742</v>
      </c>
      <c r="D54" s="11" t="str">
        <f t="shared" si="14"/>
        <v>N/A</v>
      </c>
      <c r="E54" s="43" t="s">
        <v>1742</v>
      </c>
      <c r="F54" s="11" t="str">
        <f t="shared" si="15"/>
        <v>N/A</v>
      </c>
      <c r="G54" s="43" t="s">
        <v>1742</v>
      </c>
      <c r="H54" s="11" t="str">
        <f t="shared" si="16"/>
        <v>N/A</v>
      </c>
      <c r="I54" s="12" t="s">
        <v>1742</v>
      </c>
      <c r="J54" s="12" t="s">
        <v>1742</v>
      </c>
      <c r="K54" s="41" t="s">
        <v>732</v>
      </c>
      <c r="L54" s="9" t="str">
        <f t="shared" si="13"/>
        <v>N/A</v>
      </c>
    </row>
    <row r="55" spans="1:12" ht="25" x14ac:dyDescent="0.25">
      <c r="A55" s="2" t="s">
        <v>1142</v>
      </c>
      <c r="B55" s="33" t="s">
        <v>217</v>
      </c>
      <c r="C55" s="43">
        <v>82398.375211000006</v>
      </c>
      <c r="D55" s="11" t="str">
        <f t="shared" si="14"/>
        <v>N/A</v>
      </c>
      <c r="E55" s="43">
        <v>83234.219748000003</v>
      </c>
      <c r="F55" s="11" t="str">
        <f t="shared" si="15"/>
        <v>N/A</v>
      </c>
      <c r="G55" s="43">
        <v>83793.045123000004</v>
      </c>
      <c r="H55" s="11" t="str">
        <f t="shared" si="16"/>
        <v>N/A</v>
      </c>
      <c r="I55" s="12">
        <v>1.014</v>
      </c>
      <c r="J55" s="12">
        <v>0.6714</v>
      </c>
      <c r="K55" s="41" t="s">
        <v>732</v>
      </c>
      <c r="L55" s="9" t="str">
        <f t="shared" si="13"/>
        <v>Yes</v>
      </c>
    </row>
    <row r="56" spans="1:12" ht="25" x14ac:dyDescent="0.25">
      <c r="A56" s="2" t="s">
        <v>1143</v>
      </c>
      <c r="B56" s="33" t="s">
        <v>217</v>
      </c>
      <c r="C56" s="43" t="s">
        <v>1742</v>
      </c>
      <c r="D56" s="11" t="str">
        <f t="shared" si="14"/>
        <v>N/A</v>
      </c>
      <c r="E56" s="43" t="s">
        <v>1742</v>
      </c>
      <c r="F56" s="11" t="str">
        <f t="shared" si="15"/>
        <v>N/A</v>
      </c>
      <c r="G56" s="43" t="s">
        <v>1742</v>
      </c>
      <c r="H56" s="11" t="str">
        <f t="shared" si="16"/>
        <v>N/A</v>
      </c>
      <c r="I56" s="12" t="s">
        <v>1742</v>
      </c>
      <c r="J56" s="12" t="s">
        <v>1742</v>
      </c>
      <c r="K56" s="41" t="s">
        <v>732</v>
      </c>
      <c r="L56" s="9" t="str">
        <f t="shared" si="13"/>
        <v>N/A</v>
      </c>
    </row>
    <row r="57" spans="1:12" ht="25" x14ac:dyDescent="0.25">
      <c r="A57" s="2" t="s">
        <v>1144</v>
      </c>
      <c r="B57" s="33" t="s">
        <v>217</v>
      </c>
      <c r="C57" s="43">
        <v>101306.5</v>
      </c>
      <c r="D57" s="11" t="str">
        <f t="shared" si="14"/>
        <v>N/A</v>
      </c>
      <c r="E57" s="43">
        <v>104206.17623</v>
      </c>
      <c r="F57" s="11" t="str">
        <f t="shared" si="15"/>
        <v>N/A</v>
      </c>
      <c r="G57" s="43">
        <v>102604.69847</v>
      </c>
      <c r="H57" s="11" t="str">
        <f t="shared" si="16"/>
        <v>N/A</v>
      </c>
      <c r="I57" s="12">
        <v>2.8620000000000001</v>
      </c>
      <c r="J57" s="12">
        <v>-1.54</v>
      </c>
      <c r="K57" s="41" t="s">
        <v>732</v>
      </c>
      <c r="L57" s="9" t="str">
        <f t="shared" si="13"/>
        <v>Yes</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186835594</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0</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39795824</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30424480</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0</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0</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105918460</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10696830</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36879.935752999998</v>
      </c>
      <c r="D71" s="11" t="str">
        <f t="shared" si="14"/>
        <v>N/A</v>
      </c>
      <c r="E71" s="43">
        <v>38903.822247999997</v>
      </c>
      <c r="F71" s="11" t="str">
        <f t="shared" si="15"/>
        <v>N/A</v>
      </c>
      <c r="G71" s="43">
        <v>39947.742998000002</v>
      </c>
      <c r="H71" s="11" t="str">
        <f t="shared" si="16"/>
        <v>N/A</v>
      </c>
      <c r="I71" s="12">
        <v>5.4880000000000004</v>
      </c>
      <c r="J71" s="12">
        <v>2.6829999999999998</v>
      </c>
      <c r="K71" s="41" t="s">
        <v>732</v>
      </c>
      <c r="L71" s="9" t="str">
        <f t="shared" ref="L71:L81" si="18">IF(J71="Div by 0", "N/A", IF(K71="N/A","N/A", IF(J71&gt;VALUE(MID(K71,1,2)), "No", IF(J71&lt;-1*VALUE(MID(K71,1,2)), "No", "Yes"))))</f>
        <v>Yes</v>
      </c>
    </row>
    <row r="72" spans="1:12" ht="25" x14ac:dyDescent="0.25">
      <c r="A72" s="2" t="s">
        <v>1158</v>
      </c>
      <c r="B72" s="33" t="s">
        <v>217</v>
      </c>
      <c r="C72" s="43" t="s">
        <v>1742</v>
      </c>
      <c r="D72" s="11" t="str">
        <f t="shared" si="14"/>
        <v>N/A</v>
      </c>
      <c r="E72" s="43" t="s">
        <v>1742</v>
      </c>
      <c r="F72" s="11" t="str">
        <f t="shared" si="15"/>
        <v>N/A</v>
      </c>
      <c r="G72" s="43" t="s">
        <v>1742</v>
      </c>
      <c r="H72" s="11" t="str">
        <f t="shared" si="16"/>
        <v>N/A</v>
      </c>
      <c r="I72" s="12" t="s">
        <v>1742</v>
      </c>
      <c r="J72" s="12" t="s">
        <v>1742</v>
      </c>
      <c r="K72" s="41" t="s">
        <v>732</v>
      </c>
      <c r="L72" s="9" t="str">
        <f t="shared" si="18"/>
        <v>N/A</v>
      </c>
    </row>
    <row r="73" spans="1:12" ht="25" x14ac:dyDescent="0.25">
      <c r="A73" s="2" t="s">
        <v>1159</v>
      </c>
      <c r="B73" s="33" t="s">
        <v>217</v>
      </c>
      <c r="C73" s="43">
        <v>22816.207843</v>
      </c>
      <c r="D73" s="11" t="str">
        <f t="shared" si="14"/>
        <v>N/A</v>
      </c>
      <c r="E73" s="43">
        <v>24327.719821999999</v>
      </c>
      <c r="F73" s="11" t="str">
        <f t="shared" si="15"/>
        <v>N/A</v>
      </c>
      <c r="G73" s="43">
        <v>24504.817734</v>
      </c>
      <c r="H73" s="11" t="str">
        <f t="shared" si="16"/>
        <v>N/A</v>
      </c>
      <c r="I73" s="12">
        <v>6.625</v>
      </c>
      <c r="J73" s="12">
        <v>0.72799999999999998</v>
      </c>
      <c r="K73" s="41" t="s">
        <v>732</v>
      </c>
      <c r="L73" s="9" t="str">
        <f t="shared" si="18"/>
        <v>Yes</v>
      </c>
    </row>
    <row r="74" spans="1:12" ht="25" x14ac:dyDescent="0.25">
      <c r="A74" s="2" t="s">
        <v>1160</v>
      </c>
      <c r="B74" s="33" t="s">
        <v>217</v>
      </c>
      <c r="C74" s="43">
        <v>20877.021053</v>
      </c>
      <c r="D74" s="11" t="str">
        <f t="shared" si="14"/>
        <v>N/A</v>
      </c>
      <c r="E74" s="43">
        <v>22602.857741</v>
      </c>
      <c r="F74" s="11" t="str">
        <f t="shared" si="15"/>
        <v>N/A</v>
      </c>
      <c r="G74" s="43">
        <v>23695.077882000001</v>
      </c>
      <c r="H74" s="11" t="str">
        <f t="shared" si="16"/>
        <v>N/A</v>
      </c>
      <c r="I74" s="12">
        <v>8.2669999999999995</v>
      </c>
      <c r="J74" s="12">
        <v>4.8319999999999999</v>
      </c>
      <c r="K74" s="41" t="s">
        <v>732</v>
      </c>
      <c r="L74" s="9" t="str">
        <f t="shared" si="18"/>
        <v>Yes</v>
      </c>
    </row>
    <row r="75" spans="1:12" ht="25" x14ac:dyDescent="0.25">
      <c r="A75" s="2" t="s">
        <v>1161</v>
      </c>
      <c r="B75" s="33" t="s">
        <v>217</v>
      </c>
      <c r="C75" s="43" t="s">
        <v>1742</v>
      </c>
      <c r="D75" s="11" t="str">
        <f t="shared" si="14"/>
        <v>N/A</v>
      </c>
      <c r="E75" s="43" t="s">
        <v>1742</v>
      </c>
      <c r="F75" s="11" t="str">
        <f t="shared" si="15"/>
        <v>N/A</v>
      </c>
      <c r="G75" s="43" t="s">
        <v>1742</v>
      </c>
      <c r="H75" s="11" t="str">
        <f t="shared" si="16"/>
        <v>N/A</v>
      </c>
      <c r="I75" s="12" t="s">
        <v>1742</v>
      </c>
      <c r="J75" s="12" t="s">
        <v>1742</v>
      </c>
      <c r="K75" s="41" t="s">
        <v>732</v>
      </c>
      <c r="L75" s="9" t="str">
        <f t="shared" si="18"/>
        <v>N/A</v>
      </c>
    </row>
    <row r="76" spans="1:12" ht="25" x14ac:dyDescent="0.25">
      <c r="A76" s="2" t="s">
        <v>1162</v>
      </c>
      <c r="B76" s="33" t="s">
        <v>217</v>
      </c>
      <c r="C76" s="43" t="s">
        <v>1742</v>
      </c>
      <c r="D76" s="11" t="str">
        <f t="shared" si="14"/>
        <v>N/A</v>
      </c>
      <c r="E76" s="43" t="s">
        <v>1742</v>
      </c>
      <c r="F76" s="11" t="str">
        <f t="shared" si="15"/>
        <v>N/A</v>
      </c>
      <c r="G76" s="43" t="s">
        <v>1742</v>
      </c>
      <c r="H76" s="11" t="str">
        <f t="shared" si="16"/>
        <v>N/A</v>
      </c>
      <c r="I76" s="12" t="s">
        <v>1742</v>
      </c>
      <c r="J76" s="12" t="s">
        <v>1742</v>
      </c>
      <c r="K76" s="41" t="s">
        <v>732</v>
      </c>
      <c r="L76" s="9" t="str">
        <f t="shared" si="18"/>
        <v>N/A</v>
      </c>
    </row>
    <row r="77" spans="1:12" ht="25" x14ac:dyDescent="0.25">
      <c r="A77" s="2" t="s">
        <v>1163</v>
      </c>
      <c r="B77" s="33" t="s">
        <v>217</v>
      </c>
      <c r="C77" s="43">
        <v>69210.134907</v>
      </c>
      <c r="D77" s="11" t="str">
        <f t="shared" si="14"/>
        <v>N/A</v>
      </c>
      <c r="E77" s="43">
        <v>69581.002970000001</v>
      </c>
      <c r="F77" s="11" t="str">
        <f t="shared" si="15"/>
        <v>N/A</v>
      </c>
      <c r="G77" s="43">
        <v>70284.313204999999</v>
      </c>
      <c r="H77" s="11" t="str">
        <f t="shared" si="16"/>
        <v>N/A</v>
      </c>
      <c r="I77" s="12">
        <v>0.53590000000000004</v>
      </c>
      <c r="J77" s="12">
        <v>1.0109999999999999</v>
      </c>
      <c r="K77" s="41" t="s">
        <v>732</v>
      </c>
      <c r="L77" s="9" t="str">
        <f t="shared" si="18"/>
        <v>Yes</v>
      </c>
    </row>
    <row r="78" spans="1:12" ht="25" x14ac:dyDescent="0.25">
      <c r="A78" s="2" t="s">
        <v>1164</v>
      </c>
      <c r="B78" s="33" t="s">
        <v>217</v>
      </c>
      <c r="C78" s="43" t="s">
        <v>1742</v>
      </c>
      <c r="D78" s="11" t="str">
        <f t="shared" si="14"/>
        <v>N/A</v>
      </c>
      <c r="E78" s="43" t="s">
        <v>1742</v>
      </c>
      <c r="F78" s="11" t="str">
        <f t="shared" si="15"/>
        <v>N/A</v>
      </c>
      <c r="G78" s="43" t="s">
        <v>1742</v>
      </c>
      <c r="H78" s="11" t="str">
        <f t="shared" si="16"/>
        <v>N/A</v>
      </c>
      <c r="I78" s="12" t="s">
        <v>1742</v>
      </c>
      <c r="J78" s="12" t="s">
        <v>1742</v>
      </c>
      <c r="K78" s="41" t="s">
        <v>732</v>
      </c>
      <c r="L78" s="9" t="str">
        <f t="shared" si="18"/>
        <v>N/A</v>
      </c>
    </row>
    <row r="79" spans="1:12" ht="25" x14ac:dyDescent="0.25">
      <c r="A79" s="2" t="s">
        <v>1165</v>
      </c>
      <c r="B79" s="33" t="s">
        <v>217</v>
      </c>
      <c r="C79" s="43">
        <v>43263.765765999997</v>
      </c>
      <c r="D79" s="11" t="str">
        <f t="shared" si="14"/>
        <v>N/A</v>
      </c>
      <c r="E79" s="43">
        <v>43413.147540999998</v>
      </c>
      <c r="F79" s="11" t="str">
        <f t="shared" si="15"/>
        <v>N/A</v>
      </c>
      <c r="G79" s="43">
        <v>40827.595419999998</v>
      </c>
      <c r="H79" s="11" t="str">
        <f t="shared" si="16"/>
        <v>N/A</v>
      </c>
      <c r="I79" s="12">
        <v>0.3453</v>
      </c>
      <c r="J79" s="12">
        <v>-5.96</v>
      </c>
      <c r="K79" s="41" t="s">
        <v>732</v>
      </c>
      <c r="L79" s="9" t="str">
        <f t="shared" si="18"/>
        <v>Yes</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187412651</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5487</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34155.759249000002</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11102421</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5394</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v>2058.2908788</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110950392</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2168</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51176.380074000001</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5391373</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383</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v>14076.691906</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27329110</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1795</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15225.130918999999</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725650</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21</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v>34554.761904999999</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1863345</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623</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v>2990.9229534999999</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11588461</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1225</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9459.9681633</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10450945</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1612</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6483.2165011999996</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2262214</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409</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v>5531.0855745999997</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0</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0</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t="s">
        <v>1742</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0</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0</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t="s">
        <v>1742</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0</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0</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t="s">
        <v>1742</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1306980</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1098</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1190.3278689000001</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4163694</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1458</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v>2855.7572015999999</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0</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0</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t="s">
        <v>1742</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0</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0</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t="s">
        <v>1742</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278066</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262</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1061.3206107000001</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1100559490</v>
      </c>
      <c r="F139" s="11" t="str">
        <f t="shared" si="24"/>
        <v>N/A</v>
      </c>
      <c r="G139" s="14">
        <v>1220868906</v>
      </c>
      <c r="H139" s="11" t="str">
        <f t="shared" si="25"/>
        <v>N/A</v>
      </c>
      <c r="I139" s="12" t="s">
        <v>217</v>
      </c>
      <c r="J139" s="12">
        <v>10.93</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8336.2456729999994</v>
      </c>
      <c r="F140" s="11" t="str">
        <f t="shared" si="24"/>
        <v>N/A</v>
      </c>
      <c r="G140" s="14">
        <v>8595.2471557000008</v>
      </c>
      <c r="H140" s="11" t="str">
        <f t="shared" si="25"/>
        <v>N/A</v>
      </c>
      <c r="I140" s="12" t="s">
        <v>217</v>
      </c>
      <c r="J140" s="12">
        <v>3.1070000000000002</v>
      </c>
      <c r="K140" s="14" t="s">
        <v>217</v>
      </c>
      <c r="L140" s="9" t="str">
        <f t="shared" si="26"/>
        <v>N/A</v>
      </c>
    </row>
    <row r="141" spans="1:12" x14ac:dyDescent="0.25">
      <c r="A141" s="48" t="s">
        <v>406</v>
      </c>
      <c r="B141" s="14" t="s">
        <v>217</v>
      </c>
      <c r="C141" s="14">
        <v>87462</v>
      </c>
      <c r="D141" s="11" t="str">
        <f t="shared" si="23"/>
        <v>N/A</v>
      </c>
      <c r="E141" s="14">
        <v>352786</v>
      </c>
      <c r="F141" s="11" t="str">
        <f t="shared" si="24"/>
        <v>N/A</v>
      </c>
      <c r="G141" s="14">
        <v>199543</v>
      </c>
      <c r="H141" s="11" t="str">
        <f t="shared" si="25"/>
        <v>N/A</v>
      </c>
      <c r="I141" s="12">
        <v>303.39999999999998</v>
      </c>
      <c r="J141" s="12">
        <v>-43.4</v>
      </c>
      <c r="K141" s="14" t="s">
        <v>217</v>
      </c>
      <c r="L141" s="9" t="str">
        <f t="shared" si="26"/>
        <v>N/A</v>
      </c>
    </row>
    <row r="142" spans="1:12" x14ac:dyDescent="0.25">
      <c r="A142" s="48" t="s">
        <v>1205</v>
      </c>
      <c r="B142" s="14" t="s">
        <v>217</v>
      </c>
      <c r="C142" s="14">
        <v>8746.2000000000007</v>
      </c>
      <c r="D142" s="11" t="str">
        <f t="shared" si="23"/>
        <v>N/A</v>
      </c>
      <c r="E142" s="14">
        <v>20752.117646999999</v>
      </c>
      <c r="F142" s="11" t="str">
        <f t="shared" si="24"/>
        <v>N/A</v>
      </c>
      <c r="G142" s="14">
        <v>12471.4375</v>
      </c>
      <c r="H142" s="11" t="str">
        <f t="shared" si="25"/>
        <v>N/A</v>
      </c>
      <c r="I142" s="12">
        <v>137.30000000000001</v>
      </c>
      <c r="J142" s="12">
        <v>-39.9</v>
      </c>
      <c r="K142" s="14" t="s">
        <v>217</v>
      </c>
      <c r="L142" s="9" t="str">
        <f t="shared" si="26"/>
        <v>N/A</v>
      </c>
    </row>
    <row r="143" spans="1:12" x14ac:dyDescent="0.25">
      <c r="A143" s="48" t="s">
        <v>407</v>
      </c>
      <c r="B143" s="14" t="s">
        <v>217</v>
      </c>
      <c r="C143" s="14">
        <v>1151</v>
      </c>
      <c r="D143" s="11" t="str">
        <f t="shared" si="23"/>
        <v>N/A</v>
      </c>
      <c r="E143" s="14">
        <v>2651</v>
      </c>
      <c r="F143" s="11" t="str">
        <f t="shared" si="24"/>
        <v>N/A</v>
      </c>
      <c r="G143" s="14">
        <v>1220</v>
      </c>
      <c r="H143" s="11" t="str">
        <f t="shared" si="25"/>
        <v>N/A</v>
      </c>
      <c r="I143" s="12">
        <v>130.30000000000001</v>
      </c>
      <c r="J143" s="12">
        <v>-54</v>
      </c>
      <c r="K143" s="14" t="s">
        <v>217</v>
      </c>
      <c r="L143" s="9" t="str">
        <f t="shared" si="26"/>
        <v>N/A</v>
      </c>
    </row>
    <row r="144" spans="1:12" x14ac:dyDescent="0.25">
      <c r="A144" s="48" t="s">
        <v>1206</v>
      </c>
      <c r="B144" s="14" t="s">
        <v>217</v>
      </c>
      <c r="C144" s="14">
        <v>3.9283276451</v>
      </c>
      <c r="D144" s="11" t="str">
        <f t="shared" si="23"/>
        <v>N/A</v>
      </c>
      <c r="E144" s="14">
        <v>8.9560810811000007</v>
      </c>
      <c r="F144" s="11" t="str">
        <f t="shared" si="24"/>
        <v>N/A</v>
      </c>
      <c r="G144" s="14">
        <v>3.4857142856999999</v>
      </c>
      <c r="H144" s="11" t="str">
        <f t="shared" si="25"/>
        <v>N/A</v>
      </c>
      <c r="I144" s="12">
        <v>128</v>
      </c>
      <c r="J144" s="12">
        <v>-61.1</v>
      </c>
      <c r="K144" s="14" t="s">
        <v>217</v>
      </c>
      <c r="L144" s="9" t="str">
        <f t="shared" si="26"/>
        <v>N/A</v>
      </c>
    </row>
    <row r="145" spans="1:13" x14ac:dyDescent="0.25">
      <c r="A145" s="48" t="s">
        <v>408</v>
      </c>
      <c r="B145" s="14" t="s">
        <v>217</v>
      </c>
      <c r="C145" s="14" t="s">
        <v>217</v>
      </c>
      <c r="D145" s="11" t="str">
        <f t="shared" si="23"/>
        <v>N/A</v>
      </c>
      <c r="E145" s="14">
        <v>680463</v>
      </c>
      <c r="F145" s="11" t="str">
        <f t="shared" si="24"/>
        <v>N/A</v>
      </c>
      <c r="G145" s="14">
        <v>722358</v>
      </c>
      <c r="H145" s="11" t="str">
        <f t="shared" si="25"/>
        <v>N/A</v>
      </c>
      <c r="I145" s="12" t="s">
        <v>217</v>
      </c>
      <c r="J145" s="12">
        <v>6.157</v>
      </c>
      <c r="K145" s="14" t="s">
        <v>217</v>
      </c>
      <c r="L145" s="9" t="str">
        <f t="shared" si="26"/>
        <v>N/A</v>
      </c>
    </row>
    <row r="146" spans="1:13" x14ac:dyDescent="0.25">
      <c r="A146" s="48" t="s">
        <v>1207</v>
      </c>
      <c r="B146" s="14" t="s">
        <v>217</v>
      </c>
      <c r="C146" s="14" t="s">
        <v>217</v>
      </c>
      <c r="D146" s="11" t="str">
        <f t="shared" si="23"/>
        <v>N/A</v>
      </c>
      <c r="E146" s="14">
        <v>7645.6516854000001</v>
      </c>
      <c r="F146" s="11" t="str">
        <f t="shared" si="24"/>
        <v>N/A</v>
      </c>
      <c r="G146" s="14">
        <v>6814.6981132000001</v>
      </c>
      <c r="H146" s="11" t="str">
        <f t="shared" si="25"/>
        <v>N/A</v>
      </c>
      <c r="I146" s="12" t="s">
        <v>217</v>
      </c>
      <c r="J146" s="12">
        <v>-10.9</v>
      </c>
      <c r="K146" s="14" t="s">
        <v>217</v>
      </c>
      <c r="L146" s="9" t="str">
        <f t="shared" si="26"/>
        <v>N/A</v>
      </c>
    </row>
    <row r="147" spans="1:13" x14ac:dyDescent="0.25">
      <c r="A147" s="48"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1742</v>
      </c>
      <c r="K147" s="14" t="s">
        <v>217</v>
      </c>
      <c r="L147" s="9" t="str">
        <f t="shared" si="26"/>
        <v>N/A</v>
      </c>
    </row>
    <row r="148" spans="1:13" x14ac:dyDescent="0.25">
      <c r="A148" s="48" t="s">
        <v>1208</v>
      </c>
      <c r="B148" s="14" t="s">
        <v>217</v>
      </c>
      <c r="C148" s="14" t="s">
        <v>217</v>
      </c>
      <c r="D148" s="11" t="str">
        <f t="shared" si="27"/>
        <v>N/A</v>
      </c>
      <c r="E148" s="14" t="s">
        <v>1742</v>
      </c>
      <c r="F148" s="11" t="str">
        <f t="shared" si="28"/>
        <v>N/A</v>
      </c>
      <c r="G148" s="14" t="s">
        <v>1742</v>
      </c>
      <c r="H148" s="11" t="str">
        <f t="shared" si="29"/>
        <v>N/A</v>
      </c>
      <c r="I148" s="12" t="s">
        <v>217</v>
      </c>
      <c r="J148" s="12" t="s">
        <v>1742</v>
      </c>
      <c r="K148" s="14" t="s">
        <v>217</v>
      </c>
      <c r="L148" s="9" t="str">
        <f t="shared" si="26"/>
        <v>N/A</v>
      </c>
    </row>
    <row r="149" spans="1:13" x14ac:dyDescent="0.25">
      <c r="A149" s="48" t="s">
        <v>410</v>
      </c>
      <c r="B149" s="14" t="s">
        <v>217</v>
      </c>
      <c r="C149" s="14">
        <v>0</v>
      </c>
      <c r="D149" s="11" t="str">
        <f t="shared" si="27"/>
        <v>N/A</v>
      </c>
      <c r="E149" s="14">
        <v>0</v>
      </c>
      <c r="F149" s="11" t="str">
        <f t="shared" si="28"/>
        <v>N/A</v>
      </c>
      <c r="G149" s="14">
        <v>0</v>
      </c>
      <c r="H149" s="11" t="str">
        <f t="shared" si="29"/>
        <v>N/A</v>
      </c>
      <c r="I149" s="12" t="s">
        <v>1742</v>
      </c>
      <c r="J149" s="12" t="s">
        <v>1742</v>
      </c>
      <c r="K149" s="14" t="s">
        <v>217</v>
      </c>
      <c r="L149" s="9" t="str">
        <f t="shared" si="26"/>
        <v>N/A</v>
      </c>
    </row>
    <row r="150" spans="1:13" x14ac:dyDescent="0.25">
      <c r="A150" s="48" t="s">
        <v>1209</v>
      </c>
      <c r="B150" s="14" t="s">
        <v>217</v>
      </c>
      <c r="C150" s="14" t="s">
        <v>1742</v>
      </c>
      <c r="D150" s="11" t="str">
        <f t="shared" si="27"/>
        <v>N/A</v>
      </c>
      <c r="E150" s="14" t="s">
        <v>1742</v>
      </c>
      <c r="F150" s="11" t="str">
        <f t="shared" si="28"/>
        <v>N/A</v>
      </c>
      <c r="G150" s="14" t="s">
        <v>1742</v>
      </c>
      <c r="H150" s="11" t="str">
        <f t="shared" si="29"/>
        <v>N/A</v>
      </c>
      <c r="I150" s="12" t="s">
        <v>1742</v>
      </c>
      <c r="J150" s="12" t="s">
        <v>1742</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0</v>
      </c>
      <c r="F153" s="11" t="str">
        <f t="shared" si="28"/>
        <v>N/A</v>
      </c>
      <c r="G153" s="14">
        <v>0</v>
      </c>
      <c r="H153" s="11" t="str">
        <f t="shared" si="29"/>
        <v>N/A</v>
      </c>
      <c r="I153" s="12" t="s">
        <v>217</v>
      </c>
      <c r="J153" s="12" t="s">
        <v>1742</v>
      </c>
      <c r="K153" s="14" t="s">
        <v>217</v>
      </c>
      <c r="L153" s="9" t="str">
        <f t="shared" si="26"/>
        <v>N/A</v>
      </c>
      <c r="M153" s="52"/>
    </row>
    <row r="154" spans="1:13" x14ac:dyDescent="0.25">
      <c r="A154" s="48" t="s">
        <v>1211</v>
      </c>
      <c r="B154" s="14" t="s">
        <v>217</v>
      </c>
      <c r="C154" s="14" t="s">
        <v>217</v>
      </c>
      <c r="D154" s="11" t="str">
        <f t="shared" si="27"/>
        <v>N/A</v>
      </c>
      <c r="E154" s="14" t="s">
        <v>1742</v>
      </c>
      <c r="F154" s="11" t="str">
        <f t="shared" si="28"/>
        <v>N/A</v>
      </c>
      <c r="G154" s="14" t="s">
        <v>1742</v>
      </c>
      <c r="H154" s="11" t="str">
        <f t="shared" si="29"/>
        <v>N/A</v>
      </c>
      <c r="I154" s="12" t="s">
        <v>217</v>
      </c>
      <c r="J154" s="12" t="s">
        <v>1742</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v>2716.4844029000001</v>
      </c>
      <c r="D164" s="112" t="str">
        <f t="shared" ref="D164:D166" si="31">IF($B164="N/A","N/A",IF(C164&gt;10,"No",IF(C164&lt;-10,"No","Yes")))</f>
        <v>N/A</v>
      </c>
      <c r="E164" s="113">
        <v>2943.7858216999998</v>
      </c>
      <c r="F164" s="112" t="str">
        <f t="shared" ref="F164:F166" si="32">IF($B164="N/A","N/A",IF(E164&gt;10,"No",IF(E164&lt;-10,"No","Yes")))</f>
        <v>N/A</v>
      </c>
      <c r="G164" s="113">
        <v>3069.6899853</v>
      </c>
      <c r="H164" s="112" t="str">
        <f t="shared" ref="H164:H166" si="33">IF($B164="N/A","N/A",IF(G164&gt;10,"No",IF(G164&lt;-10,"No","Yes")))</f>
        <v>N/A</v>
      </c>
      <c r="I164" s="114">
        <v>8.3670000000000009</v>
      </c>
      <c r="J164" s="114">
        <v>4.2770000000000001</v>
      </c>
      <c r="K164" s="115" t="s">
        <v>732</v>
      </c>
      <c r="L164" s="116" t="str">
        <f>IF(J164="Div by 0", "N/A", IF(OR(J164="N/A",K164="N/A"),"N/A", IF(J164&gt;VALUE(MID(K164,1,2)), "No", IF(J164&lt;-1*VALUE(MID(K164,1,2)), "No", "Yes"))))</f>
        <v>Yes</v>
      </c>
      <c r="N164" s="53"/>
    </row>
    <row r="165" spans="1:16" x14ac:dyDescent="0.25">
      <c r="A165" s="48" t="s">
        <v>1216</v>
      </c>
      <c r="B165" s="113" t="s">
        <v>217</v>
      </c>
      <c r="C165" s="113">
        <v>2718.7807733999998</v>
      </c>
      <c r="D165" s="112" t="str">
        <f t="shared" si="31"/>
        <v>N/A</v>
      </c>
      <c r="E165" s="113">
        <v>2941.5055656999998</v>
      </c>
      <c r="F165" s="112" t="str">
        <f t="shared" si="32"/>
        <v>N/A</v>
      </c>
      <c r="G165" s="113">
        <v>3080.2753963</v>
      </c>
      <c r="H165" s="112" t="str">
        <f t="shared" si="33"/>
        <v>N/A</v>
      </c>
      <c r="I165" s="114">
        <v>8.1920000000000002</v>
      </c>
      <c r="J165" s="114">
        <v>4.718</v>
      </c>
      <c r="K165" s="115" t="s">
        <v>732</v>
      </c>
      <c r="L165" s="116" t="str">
        <f t="shared" ref="L165:L166" si="34">IF(J165="Div by 0", "N/A", IF(OR(J165="N/A",K165="N/A"),"N/A", IF(J165&gt;VALUE(MID(K165,1,2)), "No", IF(J165&lt;-1*VALUE(MID(K165,1,2)), "No", "Yes"))))</f>
        <v>Yes</v>
      </c>
      <c r="N165" s="53"/>
    </row>
    <row r="166" spans="1:16" x14ac:dyDescent="0.25">
      <c r="A166" s="48" t="s">
        <v>1217</v>
      </c>
      <c r="B166" s="113" t="s">
        <v>217</v>
      </c>
      <c r="C166" s="113">
        <v>2636.2079646000002</v>
      </c>
      <c r="D166" s="112" t="str">
        <f t="shared" si="31"/>
        <v>N/A</v>
      </c>
      <c r="E166" s="113">
        <v>3016.0085469999999</v>
      </c>
      <c r="F166" s="112" t="str">
        <f t="shared" si="32"/>
        <v>N/A</v>
      </c>
      <c r="G166" s="113">
        <v>2752.3288972999999</v>
      </c>
      <c r="H166" s="112" t="str">
        <f t="shared" si="33"/>
        <v>N/A</v>
      </c>
      <c r="I166" s="114">
        <v>14.41</v>
      </c>
      <c r="J166" s="114">
        <v>-8.74</v>
      </c>
      <c r="K166" s="115" t="s">
        <v>732</v>
      </c>
      <c r="L166" s="116" t="str">
        <f t="shared" si="34"/>
        <v>Yes</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127487</v>
      </c>
      <c r="D6" s="112" t="str">
        <f t="shared" ref="D6:D11" si="0">IF($B6="N/A","N/A",IF(C6&gt;10,"No",IF(C6&lt;-10,"No","Yes")))</f>
        <v>N/A</v>
      </c>
      <c r="E6" s="131">
        <v>132110</v>
      </c>
      <c r="F6" s="112" t="str">
        <f t="shared" ref="F6:F11" si="1">IF($B6="N/A","N/A",IF(E6&gt;10,"No",IF(E6&lt;-10,"No","Yes")))</f>
        <v>N/A</v>
      </c>
      <c r="G6" s="131">
        <v>142145</v>
      </c>
      <c r="H6" s="112" t="str">
        <f t="shared" ref="H6:H11" si="2">IF($B6="N/A","N/A",IF(G6&gt;10,"No",IF(G6&lt;-10,"No","Yes")))</f>
        <v>N/A</v>
      </c>
      <c r="I6" s="114">
        <v>3.6259999999999999</v>
      </c>
      <c r="J6" s="114">
        <v>7.5960000000000001</v>
      </c>
      <c r="K6" s="131" t="s">
        <v>732</v>
      </c>
      <c r="L6" s="116" t="str">
        <f t="shared" ref="L6:L14" si="3">IF(J6="Div by 0", "N/A", IF(K6="N/A","N/A", IF(J6&gt;VALUE(MID(K6,1,2)), "No", IF(J6&lt;-1*VALUE(MID(K6,1,2)), "No", "Yes"))))</f>
        <v>Yes</v>
      </c>
    </row>
    <row r="7" spans="1:12" x14ac:dyDescent="0.25">
      <c r="A7" s="16" t="s">
        <v>100</v>
      </c>
      <c r="B7" s="115" t="s">
        <v>217</v>
      </c>
      <c r="C7" s="131">
        <v>7122</v>
      </c>
      <c r="D7" s="112" t="str">
        <f t="shared" si="0"/>
        <v>N/A</v>
      </c>
      <c r="E7" s="131">
        <v>7234</v>
      </c>
      <c r="F7" s="112" t="str">
        <f t="shared" si="1"/>
        <v>N/A</v>
      </c>
      <c r="G7" s="131">
        <v>7466</v>
      </c>
      <c r="H7" s="112" t="str">
        <f t="shared" si="2"/>
        <v>N/A</v>
      </c>
      <c r="I7" s="114">
        <v>1.573</v>
      </c>
      <c r="J7" s="114">
        <v>3.2069999999999999</v>
      </c>
      <c r="K7" s="115" t="s">
        <v>732</v>
      </c>
      <c r="L7" s="116" t="str">
        <f t="shared" si="3"/>
        <v>Yes</v>
      </c>
    </row>
    <row r="8" spans="1:12" x14ac:dyDescent="0.25">
      <c r="A8" s="16" t="s">
        <v>101</v>
      </c>
      <c r="B8" s="115" t="s">
        <v>217</v>
      </c>
      <c r="C8" s="131">
        <v>16416</v>
      </c>
      <c r="D8" s="112" t="str">
        <f t="shared" si="0"/>
        <v>N/A</v>
      </c>
      <c r="E8" s="131">
        <v>17184</v>
      </c>
      <c r="F8" s="112" t="str">
        <f t="shared" si="1"/>
        <v>N/A</v>
      </c>
      <c r="G8" s="131">
        <v>18198</v>
      </c>
      <c r="H8" s="112" t="str">
        <f t="shared" si="2"/>
        <v>N/A</v>
      </c>
      <c r="I8" s="114">
        <v>4.6779999999999999</v>
      </c>
      <c r="J8" s="114">
        <v>5.9009999999999998</v>
      </c>
      <c r="K8" s="115" t="s">
        <v>732</v>
      </c>
      <c r="L8" s="116" t="str">
        <f t="shared" si="3"/>
        <v>Yes</v>
      </c>
    </row>
    <row r="9" spans="1:12" x14ac:dyDescent="0.25">
      <c r="A9" s="16" t="s">
        <v>104</v>
      </c>
      <c r="B9" s="115" t="s">
        <v>217</v>
      </c>
      <c r="C9" s="131">
        <v>76710</v>
      </c>
      <c r="D9" s="112" t="str">
        <f t="shared" si="0"/>
        <v>N/A</v>
      </c>
      <c r="E9" s="131">
        <v>78867</v>
      </c>
      <c r="F9" s="112" t="str">
        <f t="shared" si="1"/>
        <v>N/A</v>
      </c>
      <c r="G9" s="131">
        <v>84702</v>
      </c>
      <c r="H9" s="112" t="str">
        <f t="shared" si="2"/>
        <v>N/A</v>
      </c>
      <c r="I9" s="114">
        <v>2.8119999999999998</v>
      </c>
      <c r="J9" s="114">
        <v>7.399</v>
      </c>
      <c r="K9" s="115" t="s">
        <v>732</v>
      </c>
      <c r="L9" s="116" t="str">
        <f t="shared" si="3"/>
        <v>Yes</v>
      </c>
    </row>
    <row r="10" spans="1:12" x14ac:dyDescent="0.25">
      <c r="A10" s="16" t="s">
        <v>105</v>
      </c>
      <c r="B10" s="115" t="s">
        <v>217</v>
      </c>
      <c r="C10" s="131">
        <v>27239</v>
      </c>
      <c r="D10" s="112" t="str">
        <f t="shared" si="0"/>
        <v>N/A</v>
      </c>
      <c r="E10" s="131">
        <v>28825</v>
      </c>
      <c r="F10" s="112" t="str">
        <f t="shared" si="1"/>
        <v>N/A</v>
      </c>
      <c r="G10" s="131">
        <v>31779</v>
      </c>
      <c r="H10" s="112" t="str">
        <f t="shared" si="2"/>
        <v>N/A</v>
      </c>
      <c r="I10" s="114">
        <v>5.8230000000000004</v>
      </c>
      <c r="J10" s="114">
        <v>10.25</v>
      </c>
      <c r="K10" s="115" t="s">
        <v>732</v>
      </c>
      <c r="L10" s="116" t="str">
        <f t="shared" si="3"/>
        <v>Yes</v>
      </c>
    </row>
    <row r="11" spans="1:12" x14ac:dyDescent="0.25">
      <c r="A11" s="16" t="s">
        <v>77</v>
      </c>
      <c r="B11" s="131" t="s">
        <v>217</v>
      </c>
      <c r="C11" s="131">
        <v>96083.12</v>
      </c>
      <c r="D11" s="112" t="str">
        <f t="shared" si="0"/>
        <v>N/A</v>
      </c>
      <c r="E11" s="131">
        <v>101969.4</v>
      </c>
      <c r="F11" s="112" t="str">
        <f t="shared" si="1"/>
        <v>N/A</v>
      </c>
      <c r="G11" s="131">
        <v>112995.92</v>
      </c>
      <c r="H11" s="112" t="str">
        <f t="shared" si="2"/>
        <v>N/A</v>
      </c>
      <c r="I11" s="114">
        <v>6.1260000000000003</v>
      </c>
      <c r="J11" s="114">
        <v>10.81</v>
      </c>
      <c r="K11" s="131" t="s">
        <v>733</v>
      </c>
      <c r="L11" s="116" t="str">
        <f t="shared" si="3"/>
        <v>No</v>
      </c>
    </row>
    <row r="12" spans="1:12" x14ac:dyDescent="0.25">
      <c r="A12" s="16" t="s">
        <v>115</v>
      </c>
      <c r="B12" s="131" t="s">
        <v>217</v>
      </c>
      <c r="C12" s="131">
        <v>13787</v>
      </c>
      <c r="D12" s="131" t="s">
        <v>217</v>
      </c>
      <c r="E12" s="131">
        <v>14166</v>
      </c>
      <c r="F12" s="131" t="s">
        <v>217</v>
      </c>
      <c r="G12" s="131">
        <v>14834</v>
      </c>
      <c r="H12" s="131" t="s">
        <v>217</v>
      </c>
      <c r="I12" s="114">
        <v>2.7490000000000001</v>
      </c>
      <c r="J12" s="114">
        <v>4.7160000000000002</v>
      </c>
      <c r="K12" s="131" t="s">
        <v>733</v>
      </c>
      <c r="L12" s="116" t="str">
        <f t="shared" si="3"/>
        <v>Yes</v>
      </c>
    </row>
    <row r="13" spans="1:12" x14ac:dyDescent="0.25">
      <c r="A13" s="16" t="s">
        <v>449</v>
      </c>
      <c r="B13" s="131" t="s">
        <v>217</v>
      </c>
      <c r="C13" s="131">
        <v>6381</v>
      </c>
      <c r="D13" s="131" t="s">
        <v>217</v>
      </c>
      <c r="E13" s="131">
        <v>6504</v>
      </c>
      <c r="F13" s="131" t="s">
        <v>217</v>
      </c>
      <c r="G13" s="131">
        <v>6756</v>
      </c>
      <c r="H13" s="131" t="s">
        <v>217</v>
      </c>
      <c r="I13" s="114">
        <v>1.9279999999999999</v>
      </c>
      <c r="J13" s="114">
        <v>3.875</v>
      </c>
      <c r="K13" s="131" t="s">
        <v>733</v>
      </c>
      <c r="L13" s="116" t="str">
        <f t="shared" si="3"/>
        <v>Yes</v>
      </c>
    </row>
    <row r="14" spans="1:12" x14ac:dyDescent="0.25">
      <c r="A14" s="16" t="s">
        <v>450</v>
      </c>
      <c r="B14" s="131" t="s">
        <v>217</v>
      </c>
      <c r="C14" s="131">
        <v>7260</v>
      </c>
      <c r="D14" s="131" t="s">
        <v>217</v>
      </c>
      <c r="E14" s="131">
        <v>7512</v>
      </c>
      <c r="F14" s="131" t="s">
        <v>217</v>
      </c>
      <c r="G14" s="131">
        <v>7936</v>
      </c>
      <c r="H14" s="131" t="s">
        <v>217</v>
      </c>
      <c r="I14" s="114">
        <v>3.4710000000000001</v>
      </c>
      <c r="J14" s="114">
        <v>5.6440000000000001</v>
      </c>
      <c r="K14" s="131" t="s">
        <v>733</v>
      </c>
      <c r="L14" s="116" t="str">
        <f t="shared" si="3"/>
        <v>Yes</v>
      </c>
    </row>
    <row r="15" spans="1:12" x14ac:dyDescent="0.25">
      <c r="A15" s="4" t="s">
        <v>58</v>
      </c>
      <c r="B15" s="115" t="s">
        <v>217</v>
      </c>
      <c r="C15" s="113">
        <v>977273305</v>
      </c>
      <c r="D15" s="112" t="str">
        <f t="shared" ref="D15:D20" si="4">IF($B15="N/A","N/A",IF(C15&gt;10,"No",IF(C15&lt;-10,"No","Yes")))</f>
        <v>N/A</v>
      </c>
      <c r="E15" s="113">
        <v>1101239953</v>
      </c>
      <c r="F15" s="112" t="str">
        <f t="shared" ref="F15:F20" si="5">IF($B15="N/A","N/A",IF(E15&gt;10,"No",IF(E15&lt;-10,"No","Yes")))</f>
        <v>N/A</v>
      </c>
      <c r="G15" s="113">
        <v>1221585116</v>
      </c>
      <c r="H15" s="112" t="str">
        <f t="shared" ref="H15:H20" si="6">IF($B15="N/A","N/A",IF(G15&gt;10,"No",IF(G15&lt;-10,"No","Yes")))</f>
        <v>N/A</v>
      </c>
      <c r="I15" s="114">
        <v>12.68</v>
      </c>
      <c r="J15" s="114">
        <v>10.93</v>
      </c>
      <c r="K15" s="115" t="s">
        <v>732</v>
      </c>
      <c r="L15" s="116" t="str">
        <f t="shared" ref="L15:L20" si="7">IF(J15="Div by 0", "N/A", IF(K15="N/A","N/A", IF(J15&gt;VALUE(MID(K15,1,2)), "No", IF(J15&lt;-1*VALUE(MID(K15,1,2)), "No", "Yes"))))</f>
        <v>Yes</v>
      </c>
    </row>
    <row r="16" spans="1:12" x14ac:dyDescent="0.25">
      <c r="A16" s="4" t="s">
        <v>1120</v>
      </c>
      <c r="B16" s="115" t="s">
        <v>217</v>
      </c>
      <c r="C16" s="113">
        <v>7665.6702643999997</v>
      </c>
      <c r="D16" s="112" t="str">
        <f t="shared" si="4"/>
        <v>N/A</v>
      </c>
      <c r="E16" s="113">
        <v>8335.7804329999999</v>
      </c>
      <c r="F16" s="112" t="str">
        <f t="shared" si="5"/>
        <v>N/A</v>
      </c>
      <c r="G16" s="113">
        <v>8593.9365859000009</v>
      </c>
      <c r="H16" s="112" t="str">
        <f t="shared" si="6"/>
        <v>N/A</v>
      </c>
      <c r="I16" s="114">
        <v>8.7420000000000009</v>
      </c>
      <c r="J16" s="114">
        <v>3.097</v>
      </c>
      <c r="K16" s="115" t="s">
        <v>732</v>
      </c>
      <c r="L16" s="116" t="str">
        <f t="shared" si="7"/>
        <v>Yes</v>
      </c>
    </row>
    <row r="17" spans="1:12" x14ac:dyDescent="0.25">
      <c r="A17" s="4" t="s">
        <v>1218</v>
      </c>
      <c r="B17" s="115" t="s">
        <v>217</v>
      </c>
      <c r="C17" s="113">
        <v>20736.412383999999</v>
      </c>
      <c r="D17" s="112" t="str">
        <f t="shared" si="4"/>
        <v>N/A</v>
      </c>
      <c r="E17" s="113">
        <v>22601.868261</v>
      </c>
      <c r="F17" s="112" t="str">
        <f t="shared" si="5"/>
        <v>N/A</v>
      </c>
      <c r="G17" s="113">
        <v>24087.740958999999</v>
      </c>
      <c r="H17" s="112" t="str">
        <f t="shared" si="6"/>
        <v>N/A</v>
      </c>
      <c r="I17" s="114">
        <v>8.9960000000000004</v>
      </c>
      <c r="J17" s="114">
        <v>6.5739999999999998</v>
      </c>
      <c r="K17" s="115" t="s">
        <v>732</v>
      </c>
      <c r="L17" s="116" t="str">
        <f t="shared" si="7"/>
        <v>Yes</v>
      </c>
    </row>
    <row r="18" spans="1:12" x14ac:dyDescent="0.25">
      <c r="A18" s="4" t="s">
        <v>1219</v>
      </c>
      <c r="B18" s="115" t="s">
        <v>217</v>
      </c>
      <c r="C18" s="113">
        <v>23249.704557000001</v>
      </c>
      <c r="D18" s="112" t="str">
        <f t="shared" si="4"/>
        <v>N/A</v>
      </c>
      <c r="E18" s="113">
        <v>24982.661778000002</v>
      </c>
      <c r="F18" s="112" t="str">
        <f t="shared" si="5"/>
        <v>N/A</v>
      </c>
      <c r="G18" s="113">
        <v>26330.079184999999</v>
      </c>
      <c r="H18" s="112" t="str">
        <f t="shared" si="6"/>
        <v>N/A</v>
      </c>
      <c r="I18" s="114">
        <v>7.4539999999999997</v>
      </c>
      <c r="J18" s="114">
        <v>5.3929999999999998</v>
      </c>
      <c r="K18" s="115" t="s">
        <v>732</v>
      </c>
      <c r="L18" s="116" t="str">
        <f t="shared" si="7"/>
        <v>Yes</v>
      </c>
    </row>
    <row r="19" spans="1:12" x14ac:dyDescent="0.25">
      <c r="A19" s="4" t="s">
        <v>1220</v>
      </c>
      <c r="B19" s="115" t="s">
        <v>217</v>
      </c>
      <c r="C19" s="113">
        <v>3970.6978881999999</v>
      </c>
      <c r="D19" s="112" t="str">
        <f t="shared" si="4"/>
        <v>N/A</v>
      </c>
      <c r="E19" s="113">
        <v>4300.7823297000004</v>
      </c>
      <c r="F19" s="112" t="str">
        <f t="shared" si="5"/>
        <v>N/A</v>
      </c>
      <c r="G19" s="113">
        <v>4346.6473636999999</v>
      </c>
      <c r="H19" s="112" t="str">
        <f t="shared" si="6"/>
        <v>N/A</v>
      </c>
      <c r="I19" s="114">
        <v>8.3130000000000006</v>
      </c>
      <c r="J19" s="114">
        <v>1.0660000000000001</v>
      </c>
      <c r="K19" s="115" t="s">
        <v>732</v>
      </c>
      <c r="L19" s="116" t="str">
        <f t="shared" si="7"/>
        <v>Yes</v>
      </c>
    </row>
    <row r="20" spans="1:12" x14ac:dyDescent="0.25">
      <c r="A20" s="4" t="s">
        <v>1221</v>
      </c>
      <c r="B20" s="115" t="s">
        <v>217</v>
      </c>
      <c r="C20" s="113">
        <v>5261.9108998000002</v>
      </c>
      <c r="D20" s="112" t="str">
        <f t="shared" si="4"/>
        <v>N/A</v>
      </c>
      <c r="E20" s="113">
        <v>5871.5066088000003</v>
      </c>
      <c r="F20" s="112" t="str">
        <f t="shared" si="5"/>
        <v>N/A</v>
      </c>
      <c r="G20" s="113">
        <v>6117.924919</v>
      </c>
      <c r="H20" s="112" t="str">
        <f t="shared" si="6"/>
        <v>N/A</v>
      </c>
      <c r="I20" s="114">
        <v>11.59</v>
      </c>
      <c r="J20" s="114">
        <v>4.1970000000000001</v>
      </c>
      <c r="K20" s="115" t="s">
        <v>732</v>
      </c>
      <c r="L20" s="116" t="str">
        <f t="shared" si="7"/>
        <v>Yes</v>
      </c>
    </row>
    <row r="21" spans="1:12" x14ac:dyDescent="0.25">
      <c r="A21" s="2" t="s">
        <v>1124</v>
      </c>
      <c r="B21" s="115" t="s">
        <v>217</v>
      </c>
      <c r="C21" s="113">
        <v>7859.4231766000003</v>
      </c>
      <c r="D21" s="112" t="str">
        <f t="shared" ref="D21:D22" si="8">IF($B21="N/A","N/A",IF(C21&gt;10,"No",IF(C21&lt;-10,"No","Yes")))</f>
        <v>N/A</v>
      </c>
      <c r="E21" s="113">
        <v>8597.4147508000005</v>
      </c>
      <c r="F21" s="112" t="str">
        <f t="shared" ref="F21:F22" si="9">IF($B21="N/A","N/A",IF(E21&gt;10,"No",IF(E21&lt;-10,"No","Yes")))</f>
        <v>N/A</v>
      </c>
      <c r="G21" s="113">
        <v>8803.9167737999996</v>
      </c>
      <c r="H21" s="112" t="str">
        <f t="shared" ref="H21:H22" si="10">IF($B21="N/A","N/A",IF(G21&gt;10,"No",IF(G21&lt;-10,"No","Yes")))</f>
        <v>N/A</v>
      </c>
      <c r="I21" s="114">
        <v>9.39</v>
      </c>
      <c r="J21" s="114">
        <v>2.4020000000000001</v>
      </c>
      <c r="K21" s="115" t="s">
        <v>732</v>
      </c>
      <c r="L21" s="116" t="str">
        <f>IF(J21="Div by 0", "N/A", IF(OR(J21="N/A",K21="N/A"),"N/A", IF(J21&gt;VALUE(MID(K21,1,2)), "No", IF(J21&lt;-1*VALUE(MID(K21,1,2)), "No", "Yes"))))</f>
        <v>Yes</v>
      </c>
    </row>
    <row r="22" spans="1:12" x14ac:dyDescent="0.25">
      <c r="A22" s="2" t="s">
        <v>1125</v>
      </c>
      <c r="B22" s="115" t="s">
        <v>217</v>
      </c>
      <c r="C22" s="113">
        <v>7428.3733897000002</v>
      </c>
      <c r="D22" s="112" t="str">
        <f t="shared" si="8"/>
        <v>N/A</v>
      </c>
      <c r="E22" s="113">
        <v>8017.0643405999999</v>
      </c>
      <c r="F22" s="112" t="str">
        <f t="shared" si="9"/>
        <v>N/A</v>
      </c>
      <c r="G22" s="113">
        <v>8340.1776544999993</v>
      </c>
      <c r="H22" s="112" t="str">
        <f t="shared" si="10"/>
        <v>N/A</v>
      </c>
      <c r="I22" s="114">
        <v>7.9249999999999998</v>
      </c>
      <c r="J22" s="114">
        <v>4.03</v>
      </c>
      <c r="K22" s="115" t="s">
        <v>732</v>
      </c>
      <c r="L22" s="116" t="str">
        <f>IF(J22="Div by 0", "N/A", IF(OR(J22="N/A",K22="N/A"),"N/A", IF(J22&gt;VALUE(MID(K22,1,2)), "No", IF(J22&lt;-1*VALUE(MID(K22,1,2)), "No", "Yes"))))</f>
        <v>Yes</v>
      </c>
    </row>
    <row r="23" spans="1:12" x14ac:dyDescent="0.25">
      <c r="A23" s="4" t="s">
        <v>1222</v>
      </c>
      <c r="B23" s="115" t="s">
        <v>217</v>
      </c>
      <c r="C23" s="113">
        <v>18545.390222999999</v>
      </c>
      <c r="D23" s="112" t="str">
        <f>IF($B23="N/A","N/A",IF(C23&gt;10,"No",IF(C23&lt;-10,"No","Yes")))</f>
        <v>N/A</v>
      </c>
      <c r="E23" s="113">
        <v>20300.708385999998</v>
      </c>
      <c r="F23" s="112" t="str">
        <f>IF($B23="N/A","N/A",IF(E23&gt;10,"No",IF(E23&lt;-10,"No","Yes")))</f>
        <v>N/A</v>
      </c>
      <c r="G23" s="113">
        <v>21367.535055</v>
      </c>
      <c r="H23" s="112" t="str">
        <f>IF($B23="N/A","N/A",IF(G23&gt;10,"No",IF(G23&lt;-10,"No","Yes")))</f>
        <v>N/A</v>
      </c>
      <c r="I23" s="114">
        <v>9.4649999999999999</v>
      </c>
      <c r="J23" s="114">
        <v>5.2549999999999999</v>
      </c>
      <c r="K23" s="115" t="s">
        <v>732</v>
      </c>
      <c r="L23" s="116" t="str">
        <f>IF(J23="Div by 0", "N/A", IF(K23="N/A","N/A", IF(J23&gt;VALUE(MID(K23,1,2)), "No", IF(J23&lt;-1*VALUE(MID(K23,1,2)), "No", "Yes"))))</f>
        <v>Yes</v>
      </c>
    </row>
    <row r="24" spans="1:12" x14ac:dyDescent="0.25">
      <c r="A24" s="4" t="s">
        <v>1223</v>
      </c>
      <c r="B24" s="115" t="s">
        <v>217</v>
      </c>
      <c r="C24" s="113">
        <v>20557.563077999999</v>
      </c>
      <c r="D24" s="112" t="str">
        <f>IF($B24="N/A","N/A",IF(C24&gt;10,"No",IF(C24&lt;-10,"No","Yes")))</f>
        <v>N/A</v>
      </c>
      <c r="E24" s="113">
        <v>22284.494619000001</v>
      </c>
      <c r="F24" s="112" t="str">
        <f>IF($B24="N/A","N/A",IF(E24&gt;10,"No",IF(E24&lt;-10,"No","Yes")))</f>
        <v>N/A</v>
      </c>
      <c r="G24" s="113">
        <v>23538.626850000001</v>
      </c>
      <c r="H24" s="112" t="str">
        <f>IF($B24="N/A","N/A",IF(G24&gt;10,"No",IF(G24&lt;-10,"No","Yes")))</f>
        <v>N/A</v>
      </c>
      <c r="I24" s="114">
        <v>8.4</v>
      </c>
      <c r="J24" s="114">
        <v>5.6280000000000001</v>
      </c>
      <c r="K24" s="115" t="s">
        <v>732</v>
      </c>
      <c r="L24" s="116" t="str">
        <f>IF(J24="Div by 0", "N/A", IF(K24="N/A","N/A", IF(J24&gt;VALUE(MID(K24,1,2)), "No", IF(J24&lt;-1*VALUE(MID(K24,1,2)), "No", "Yes"))))</f>
        <v>Yes</v>
      </c>
    </row>
    <row r="25" spans="1:12" x14ac:dyDescent="0.25">
      <c r="A25" s="4" t="s">
        <v>1224</v>
      </c>
      <c r="B25" s="115" t="s">
        <v>217</v>
      </c>
      <c r="C25" s="113">
        <v>16917.298760000001</v>
      </c>
      <c r="D25" s="112" t="str">
        <f>IF($B25="N/A","N/A",IF(C25&gt;10,"No",IF(C25&lt;-10,"No","Yes")))</f>
        <v>N/A</v>
      </c>
      <c r="E25" s="113">
        <v>18751.620607000001</v>
      </c>
      <c r="F25" s="112" t="str">
        <f>IF($B25="N/A","N/A",IF(E25&gt;10,"No",IF(E25&lt;-10,"No","Yes")))</f>
        <v>N/A</v>
      </c>
      <c r="G25" s="113">
        <v>19782.584551</v>
      </c>
      <c r="H25" s="112" t="str">
        <f>IF($B25="N/A","N/A",IF(G25&gt;10,"No",IF(G25&lt;-10,"No","Yes")))</f>
        <v>N/A</v>
      </c>
      <c r="I25" s="114">
        <v>10.84</v>
      </c>
      <c r="J25" s="114">
        <v>5.4980000000000002</v>
      </c>
      <c r="K25" s="115" t="s">
        <v>732</v>
      </c>
      <c r="L25" s="116" t="str">
        <f>IF(J25="Div by 0", "N/A", IF(K25="N/A","N/A", IF(J25&gt;VALUE(MID(K25,1,2)), "No", IF(J25&lt;-1*VALUE(MID(K25,1,2)), "No", "Yes"))))</f>
        <v>Yes</v>
      </c>
    </row>
    <row r="26" spans="1:12" x14ac:dyDescent="0.25">
      <c r="A26" s="4" t="s">
        <v>1225</v>
      </c>
      <c r="B26" s="115" t="s">
        <v>217</v>
      </c>
      <c r="C26" s="113">
        <v>19865.181653</v>
      </c>
      <c r="D26" s="112" t="str">
        <f t="shared" ref="D26:D27" si="11">IF($B26="N/A","N/A",IF(C26&gt;10,"No",IF(C26&lt;-10,"No","Yes")))</f>
        <v>N/A</v>
      </c>
      <c r="E26" s="113">
        <v>21966.301318999998</v>
      </c>
      <c r="F26" s="112" t="str">
        <f t="shared" ref="F26:F30" si="12">IF($B26="N/A","N/A",IF(E26&gt;10,"No",IF(E26&lt;-10,"No","Yes")))</f>
        <v>N/A</v>
      </c>
      <c r="G26" s="113">
        <v>23141.910634</v>
      </c>
      <c r="H26" s="112" t="str">
        <f t="shared" ref="H26:H27" si="13">IF($B26="N/A","N/A",IF(G26&gt;10,"No",IF(G26&lt;-10,"No","Yes")))</f>
        <v>N/A</v>
      </c>
      <c r="I26" s="114">
        <v>10.58</v>
      </c>
      <c r="J26" s="114">
        <v>5.3520000000000003</v>
      </c>
      <c r="K26" s="115" t="s">
        <v>732</v>
      </c>
      <c r="L26" s="116" t="str">
        <f>IF(J26="Div by 0", "N/A", IF(OR(J26="N/A",K26="N/A"),"N/A", IF(J26&gt;VALUE(MID(K26,1,2)), "No", IF(J26&lt;-1*VALUE(MID(K26,1,2)), "No", "Yes"))))</f>
        <v>Yes</v>
      </c>
    </row>
    <row r="27" spans="1:12" x14ac:dyDescent="0.25">
      <c r="A27" s="4" t="s">
        <v>1226</v>
      </c>
      <c r="B27" s="115" t="s">
        <v>217</v>
      </c>
      <c r="C27" s="113">
        <v>16867</v>
      </c>
      <c r="D27" s="112" t="str">
        <f t="shared" si="11"/>
        <v>N/A</v>
      </c>
      <c r="E27" s="113">
        <v>18211.560788999999</v>
      </c>
      <c r="F27" s="112" t="str">
        <f t="shared" si="12"/>
        <v>N/A</v>
      </c>
      <c r="G27" s="113">
        <v>19145.996356</v>
      </c>
      <c r="H27" s="112" t="str">
        <f t="shared" si="13"/>
        <v>N/A</v>
      </c>
      <c r="I27" s="114">
        <v>7.9720000000000004</v>
      </c>
      <c r="J27" s="114">
        <v>5.1310000000000002</v>
      </c>
      <c r="K27" s="115" t="s">
        <v>732</v>
      </c>
      <c r="L27" s="116" t="str">
        <f>IF(J27="Div by 0", "N/A", IF(OR(J27="N/A",K27="N/A"),"N/A", IF(J27&gt;VALUE(MID(K27,1,2)), "No", IF(J27&lt;-1*VALUE(MID(K27,1,2)), "No", "Yes"))))</f>
        <v>Yes</v>
      </c>
    </row>
    <row r="28" spans="1:12" x14ac:dyDescent="0.25">
      <c r="A28" s="48" t="s">
        <v>1227</v>
      </c>
      <c r="B28" s="113" t="s">
        <v>217</v>
      </c>
      <c r="C28" s="113">
        <v>2716.4844029000001</v>
      </c>
      <c r="D28" s="112" t="str">
        <f t="shared" ref="D28:D30" si="14">IF($B28="N/A","N/A",IF(C28&gt;10,"No",IF(C28&lt;-10,"No","Yes")))</f>
        <v>N/A</v>
      </c>
      <c r="E28" s="113">
        <v>2943.7858216999998</v>
      </c>
      <c r="F28" s="112" t="str">
        <f t="shared" si="12"/>
        <v>N/A</v>
      </c>
      <c r="G28" s="113">
        <v>3069.6899853</v>
      </c>
      <c r="H28" s="112" t="str">
        <f t="shared" ref="H28:H30" si="15">IF($B28="N/A","N/A",IF(G28&gt;10,"No",IF(G28&lt;-10,"No","Yes")))</f>
        <v>N/A</v>
      </c>
      <c r="I28" s="114">
        <v>8.3670000000000009</v>
      </c>
      <c r="J28" s="114">
        <v>4.2770000000000001</v>
      </c>
      <c r="K28" s="115" t="s">
        <v>732</v>
      </c>
      <c r="L28" s="116" t="str">
        <f>IF(J28="Div by 0", "N/A", IF(OR(J28="N/A",K28="N/A"),"N/A", IF(J28&gt;VALUE(MID(K28,1,2)), "No", IF(J28&lt;-1*VALUE(MID(K28,1,2)), "No", "Yes"))))</f>
        <v>Yes</v>
      </c>
    </row>
    <row r="29" spans="1:12" x14ac:dyDescent="0.25">
      <c r="A29" s="48" t="s">
        <v>1228</v>
      </c>
      <c r="B29" s="113" t="s">
        <v>217</v>
      </c>
      <c r="C29" s="113">
        <v>2718.7807733999998</v>
      </c>
      <c r="D29" s="112" t="str">
        <f t="shared" si="14"/>
        <v>N/A</v>
      </c>
      <c r="E29" s="113">
        <v>2941.5055656999998</v>
      </c>
      <c r="F29" s="112" t="str">
        <f t="shared" si="12"/>
        <v>N/A</v>
      </c>
      <c r="G29" s="113">
        <v>3080.2753963</v>
      </c>
      <c r="H29" s="112" t="str">
        <f t="shared" si="15"/>
        <v>N/A</v>
      </c>
      <c r="I29" s="114">
        <v>8.1920000000000002</v>
      </c>
      <c r="J29" s="114">
        <v>4.718</v>
      </c>
      <c r="K29" s="115" t="s">
        <v>732</v>
      </c>
      <c r="L29" s="116" t="str">
        <f t="shared" ref="L29:L30" si="16">IF(J29="Div by 0", "N/A", IF(OR(J29="N/A",K29="N/A"),"N/A", IF(J29&gt;VALUE(MID(K29,1,2)), "No", IF(J29&lt;-1*VALUE(MID(K29,1,2)), "No", "Yes"))))</f>
        <v>Yes</v>
      </c>
    </row>
    <row r="30" spans="1:12" x14ac:dyDescent="0.25">
      <c r="A30" s="48" t="s">
        <v>1229</v>
      </c>
      <c r="B30" s="113" t="s">
        <v>217</v>
      </c>
      <c r="C30" s="113">
        <v>2636.2079646000002</v>
      </c>
      <c r="D30" s="112" t="str">
        <f t="shared" si="14"/>
        <v>N/A</v>
      </c>
      <c r="E30" s="113">
        <v>3016.0085469999999</v>
      </c>
      <c r="F30" s="112" t="str">
        <f t="shared" si="12"/>
        <v>N/A</v>
      </c>
      <c r="G30" s="113">
        <v>2752.3288972999999</v>
      </c>
      <c r="H30" s="112" t="str">
        <f t="shared" si="15"/>
        <v>N/A</v>
      </c>
      <c r="I30" s="114">
        <v>14.41</v>
      </c>
      <c r="J30" s="114">
        <v>-8.74</v>
      </c>
      <c r="K30" s="115" t="s">
        <v>732</v>
      </c>
      <c r="L30" s="116" t="str">
        <f t="shared" si="16"/>
        <v>Yes</v>
      </c>
    </row>
    <row r="31" spans="1:12" x14ac:dyDescent="0.25">
      <c r="A31" s="42" t="s">
        <v>2</v>
      </c>
      <c r="B31" s="117" t="s">
        <v>217</v>
      </c>
      <c r="C31" s="119">
        <v>0</v>
      </c>
      <c r="D31" s="112" t="str">
        <f t="shared" ref="D31:D69" si="17">IF($B31="N/A","N/A",IF(C31&gt;10,"No",IF(C31&lt;-10,"No","Yes")))</f>
        <v>N/A</v>
      </c>
      <c r="E31" s="119">
        <v>0</v>
      </c>
      <c r="F31" s="112" t="str">
        <f t="shared" ref="F31:F69" si="18">IF($B31="N/A","N/A",IF(E31&gt;10,"No",IF(E31&lt;-10,"No","Yes")))</f>
        <v>N/A</v>
      </c>
      <c r="G31" s="119">
        <v>0</v>
      </c>
      <c r="H31" s="112" t="str">
        <f t="shared" ref="H31:H69" si="19">IF($B31="N/A","N/A",IF(G31&gt;10,"No",IF(G31&lt;-10,"No","Yes")))</f>
        <v>N/A</v>
      </c>
      <c r="I31" s="114" t="s">
        <v>1742</v>
      </c>
      <c r="J31" s="114" t="s">
        <v>1742</v>
      </c>
      <c r="K31" s="115" t="s">
        <v>732</v>
      </c>
      <c r="L31" s="116" t="str">
        <f t="shared" ref="L31:L99" si="20">IF(J31="Div by 0", "N/A", IF(K31="N/A","N/A", IF(J31&gt;VALUE(MID(K31,1,2)), "No", IF(J31&lt;-1*VALUE(MID(K31,1,2)), "No", "Yes"))))</f>
        <v>N/A</v>
      </c>
    </row>
    <row r="32" spans="1:12" x14ac:dyDescent="0.25">
      <c r="A32" s="42" t="s">
        <v>22</v>
      </c>
      <c r="B32" s="117" t="s">
        <v>217</v>
      </c>
      <c r="C32" s="131">
        <v>0</v>
      </c>
      <c r="D32" s="112" t="str">
        <f t="shared" si="17"/>
        <v>N/A</v>
      </c>
      <c r="E32" s="131">
        <v>0</v>
      </c>
      <c r="F32" s="112" t="str">
        <f t="shared" si="18"/>
        <v>N/A</v>
      </c>
      <c r="G32" s="131">
        <v>0</v>
      </c>
      <c r="H32" s="112" t="str">
        <f t="shared" si="19"/>
        <v>N/A</v>
      </c>
      <c r="I32" s="114" t="s">
        <v>1742</v>
      </c>
      <c r="J32" s="114" t="s">
        <v>1742</v>
      </c>
      <c r="K32" s="115" t="s">
        <v>732</v>
      </c>
      <c r="L32" s="116" t="str">
        <f t="shared" si="20"/>
        <v>N/A</v>
      </c>
    </row>
    <row r="33" spans="1:12" x14ac:dyDescent="0.25">
      <c r="A33" s="42" t="s">
        <v>451</v>
      </c>
      <c r="B33" s="115" t="s">
        <v>217</v>
      </c>
      <c r="C33" s="131">
        <v>0</v>
      </c>
      <c r="D33" s="131" t="str">
        <f t="shared" si="17"/>
        <v>N/A</v>
      </c>
      <c r="E33" s="131">
        <v>0</v>
      </c>
      <c r="F33" s="131" t="str">
        <f t="shared" si="18"/>
        <v>N/A</v>
      </c>
      <c r="G33" s="131">
        <v>0</v>
      </c>
      <c r="H33" s="112" t="str">
        <f t="shared" si="19"/>
        <v>N/A</v>
      </c>
      <c r="I33" s="114" t="s">
        <v>1742</v>
      </c>
      <c r="J33" s="114" t="s">
        <v>1742</v>
      </c>
      <c r="K33" s="115" t="s">
        <v>732</v>
      </c>
      <c r="L33" s="116" t="str">
        <f t="shared" si="20"/>
        <v>N/A</v>
      </c>
    </row>
    <row r="34" spans="1:12" x14ac:dyDescent="0.25">
      <c r="A34" s="42" t="s">
        <v>1230</v>
      </c>
      <c r="B34" s="120" t="s">
        <v>217</v>
      </c>
      <c r="C34" s="131" t="s">
        <v>217</v>
      </c>
      <c r="D34" s="116" t="str">
        <f t="shared" ref="D34:D38" si="21">IF($B34="N/A","N/A",IF(C34&lt;0,"No","Yes"))</f>
        <v>N/A</v>
      </c>
      <c r="E34" s="131">
        <v>0</v>
      </c>
      <c r="F34" s="116" t="str">
        <f t="shared" ref="F34:F38" si="22">IF($B34="N/A","N/A",IF(E34&lt;0,"No","Yes"))</f>
        <v>N/A</v>
      </c>
      <c r="G34" s="131">
        <v>0</v>
      </c>
      <c r="H34" s="116" t="str">
        <f t="shared" ref="H34:H38" si="23">IF($B34="N/A","N/A",IF(G34&lt;0,"No","Yes"))</f>
        <v>N/A</v>
      </c>
      <c r="I34" s="114" t="s">
        <v>217</v>
      </c>
      <c r="J34" s="114" t="s">
        <v>1742</v>
      </c>
      <c r="K34" s="131" t="s">
        <v>732</v>
      </c>
      <c r="L34" s="116" t="str">
        <f t="shared" si="20"/>
        <v>N/A</v>
      </c>
    </row>
    <row r="35" spans="1:12" x14ac:dyDescent="0.25">
      <c r="A35" s="42" t="s">
        <v>1231</v>
      </c>
      <c r="B35" s="120" t="s">
        <v>217</v>
      </c>
      <c r="C35" s="131" t="s">
        <v>217</v>
      </c>
      <c r="D35" s="116" t="str">
        <f t="shared" si="21"/>
        <v>N/A</v>
      </c>
      <c r="E35" s="131">
        <v>0</v>
      </c>
      <c r="F35" s="116" t="str">
        <f t="shared" si="22"/>
        <v>N/A</v>
      </c>
      <c r="G35" s="131">
        <v>0</v>
      </c>
      <c r="H35" s="116" t="str">
        <f t="shared" si="23"/>
        <v>N/A</v>
      </c>
      <c r="I35" s="114" t="s">
        <v>217</v>
      </c>
      <c r="J35" s="114" t="s">
        <v>1742</v>
      </c>
      <c r="K35" s="131" t="s">
        <v>732</v>
      </c>
      <c r="L35" s="116" t="str">
        <f t="shared" si="20"/>
        <v>N/A</v>
      </c>
    </row>
    <row r="36" spans="1:12" x14ac:dyDescent="0.25">
      <c r="A36" s="42" t="s">
        <v>1232</v>
      </c>
      <c r="B36" s="120" t="s">
        <v>217</v>
      </c>
      <c r="C36" s="131" t="s">
        <v>217</v>
      </c>
      <c r="D36" s="116" t="str">
        <f t="shared" si="21"/>
        <v>N/A</v>
      </c>
      <c r="E36" s="131">
        <v>0</v>
      </c>
      <c r="F36" s="116" t="str">
        <f t="shared" si="22"/>
        <v>N/A</v>
      </c>
      <c r="G36" s="131">
        <v>0</v>
      </c>
      <c r="H36" s="116" t="str">
        <f t="shared" si="23"/>
        <v>N/A</v>
      </c>
      <c r="I36" s="114" t="s">
        <v>217</v>
      </c>
      <c r="J36" s="114" t="s">
        <v>1742</v>
      </c>
      <c r="K36" s="131" t="s">
        <v>732</v>
      </c>
      <c r="L36" s="116" t="str">
        <f t="shared" si="20"/>
        <v>N/A</v>
      </c>
    </row>
    <row r="37" spans="1:12" x14ac:dyDescent="0.25">
      <c r="A37" s="42" t="s">
        <v>1233</v>
      </c>
      <c r="B37" s="120" t="s">
        <v>217</v>
      </c>
      <c r="C37" s="131" t="s">
        <v>217</v>
      </c>
      <c r="D37" s="116" t="str">
        <f t="shared" si="21"/>
        <v>N/A</v>
      </c>
      <c r="E37" s="131">
        <v>0</v>
      </c>
      <c r="F37" s="116" t="str">
        <f t="shared" si="22"/>
        <v>N/A</v>
      </c>
      <c r="G37" s="131">
        <v>0</v>
      </c>
      <c r="H37" s="116" t="str">
        <f t="shared" si="23"/>
        <v>N/A</v>
      </c>
      <c r="I37" s="114" t="s">
        <v>217</v>
      </c>
      <c r="J37" s="114" t="s">
        <v>1742</v>
      </c>
      <c r="K37" s="131" t="s">
        <v>732</v>
      </c>
      <c r="L37" s="116" t="str">
        <f t="shared" si="20"/>
        <v>N/A</v>
      </c>
    </row>
    <row r="38" spans="1:12" x14ac:dyDescent="0.25">
      <c r="A38" s="42" t="s">
        <v>1234</v>
      </c>
      <c r="B38" s="120" t="s">
        <v>217</v>
      </c>
      <c r="C38" s="131" t="s">
        <v>217</v>
      </c>
      <c r="D38" s="116" t="str">
        <f t="shared" si="21"/>
        <v>N/A</v>
      </c>
      <c r="E38" s="131">
        <v>0</v>
      </c>
      <c r="F38" s="116" t="str">
        <f t="shared" si="22"/>
        <v>N/A</v>
      </c>
      <c r="G38" s="131">
        <v>0</v>
      </c>
      <c r="H38" s="116" t="str">
        <f t="shared" si="23"/>
        <v>N/A</v>
      </c>
      <c r="I38" s="114" t="s">
        <v>217</v>
      </c>
      <c r="J38" s="114" t="s">
        <v>1742</v>
      </c>
      <c r="K38" s="131" t="s">
        <v>732</v>
      </c>
      <c r="L38" s="116" t="str">
        <f t="shared" si="20"/>
        <v>N/A</v>
      </c>
    </row>
    <row r="39" spans="1:12" x14ac:dyDescent="0.25">
      <c r="A39" s="42" t="s">
        <v>452</v>
      </c>
      <c r="B39" s="115" t="s">
        <v>217</v>
      </c>
      <c r="C39" s="131">
        <v>0</v>
      </c>
      <c r="D39" s="131" t="str">
        <f t="shared" si="17"/>
        <v>N/A</v>
      </c>
      <c r="E39" s="131">
        <v>0</v>
      </c>
      <c r="F39" s="131" t="str">
        <f t="shared" si="18"/>
        <v>N/A</v>
      </c>
      <c r="G39" s="131">
        <v>0</v>
      </c>
      <c r="H39" s="112" t="str">
        <f t="shared" si="19"/>
        <v>N/A</v>
      </c>
      <c r="I39" s="114" t="s">
        <v>1742</v>
      </c>
      <c r="J39" s="114" t="s">
        <v>1742</v>
      </c>
      <c r="K39" s="115" t="s">
        <v>732</v>
      </c>
      <c r="L39" s="116" t="str">
        <f t="shared" si="20"/>
        <v>N/A</v>
      </c>
    </row>
    <row r="40" spans="1:12" x14ac:dyDescent="0.25">
      <c r="A40" s="42" t="s">
        <v>1235</v>
      </c>
      <c r="B40" s="120" t="s">
        <v>217</v>
      </c>
      <c r="C40" s="131" t="s">
        <v>217</v>
      </c>
      <c r="D40" s="116" t="str">
        <f t="shared" ref="D40:D45" si="24">IF($B40="N/A","N/A",IF(C40&lt;0,"No","Yes"))</f>
        <v>N/A</v>
      </c>
      <c r="E40" s="131">
        <v>0</v>
      </c>
      <c r="F40" s="116" t="str">
        <f t="shared" ref="F40:F45" si="25">IF($B40="N/A","N/A",IF(E40&lt;0,"No","Yes"))</f>
        <v>N/A</v>
      </c>
      <c r="G40" s="131">
        <v>0</v>
      </c>
      <c r="H40" s="116" t="str">
        <f t="shared" ref="H40:H45" si="26">IF($B40="N/A","N/A",IF(G40&lt;0,"No","Yes"))</f>
        <v>N/A</v>
      </c>
      <c r="I40" s="114" t="s">
        <v>217</v>
      </c>
      <c r="J40" s="114" t="s">
        <v>1742</v>
      </c>
      <c r="K40" s="131" t="s">
        <v>732</v>
      </c>
      <c r="L40" s="116" t="str">
        <f t="shared" si="20"/>
        <v>N/A</v>
      </c>
    </row>
    <row r="41" spans="1:12" x14ac:dyDescent="0.25">
      <c r="A41" s="42" t="s">
        <v>1236</v>
      </c>
      <c r="B41" s="120" t="s">
        <v>217</v>
      </c>
      <c r="C41" s="131" t="s">
        <v>217</v>
      </c>
      <c r="D41" s="116" t="str">
        <f t="shared" si="24"/>
        <v>N/A</v>
      </c>
      <c r="E41" s="131">
        <v>0</v>
      </c>
      <c r="F41" s="116" t="str">
        <f t="shared" si="25"/>
        <v>N/A</v>
      </c>
      <c r="G41" s="131">
        <v>0</v>
      </c>
      <c r="H41" s="116" t="str">
        <f t="shared" si="26"/>
        <v>N/A</v>
      </c>
      <c r="I41" s="114" t="s">
        <v>217</v>
      </c>
      <c r="J41" s="114" t="s">
        <v>1742</v>
      </c>
      <c r="K41" s="131" t="s">
        <v>732</v>
      </c>
      <c r="L41" s="116" t="str">
        <f t="shared" si="20"/>
        <v>N/A</v>
      </c>
    </row>
    <row r="42" spans="1:12" x14ac:dyDescent="0.25">
      <c r="A42" s="42" t="s">
        <v>1237</v>
      </c>
      <c r="B42" s="120" t="s">
        <v>217</v>
      </c>
      <c r="C42" s="131" t="s">
        <v>217</v>
      </c>
      <c r="D42" s="116" t="str">
        <f t="shared" si="24"/>
        <v>N/A</v>
      </c>
      <c r="E42" s="131">
        <v>0</v>
      </c>
      <c r="F42" s="116" t="str">
        <f t="shared" si="25"/>
        <v>N/A</v>
      </c>
      <c r="G42" s="131">
        <v>0</v>
      </c>
      <c r="H42" s="116" t="str">
        <f t="shared" si="26"/>
        <v>N/A</v>
      </c>
      <c r="I42" s="114" t="s">
        <v>217</v>
      </c>
      <c r="J42" s="114" t="s">
        <v>1742</v>
      </c>
      <c r="K42" s="131" t="s">
        <v>732</v>
      </c>
      <c r="L42" s="116" t="str">
        <f t="shared" si="20"/>
        <v>N/A</v>
      </c>
    </row>
    <row r="43" spans="1:12" x14ac:dyDescent="0.25">
      <c r="A43" s="42" t="s">
        <v>1238</v>
      </c>
      <c r="B43" s="120" t="s">
        <v>217</v>
      </c>
      <c r="C43" s="131" t="s">
        <v>217</v>
      </c>
      <c r="D43" s="116" t="str">
        <f t="shared" si="24"/>
        <v>N/A</v>
      </c>
      <c r="E43" s="131">
        <v>0</v>
      </c>
      <c r="F43" s="116" t="str">
        <f t="shared" si="25"/>
        <v>N/A</v>
      </c>
      <c r="G43" s="131">
        <v>0</v>
      </c>
      <c r="H43" s="116" t="str">
        <f t="shared" si="26"/>
        <v>N/A</v>
      </c>
      <c r="I43" s="114" t="s">
        <v>217</v>
      </c>
      <c r="J43" s="114" t="s">
        <v>1742</v>
      </c>
      <c r="K43" s="131" t="s">
        <v>732</v>
      </c>
      <c r="L43" s="116" t="str">
        <f t="shared" si="20"/>
        <v>N/A</v>
      </c>
    </row>
    <row r="44" spans="1:12" x14ac:dyDescent="0.25">
      <c r="A44" s="42" t="s">
        <v>1239</v>
      </c>
      <c r="B44" s="120" t="s">
        <v>217</v>
      </c>
      <c r="C44" s="131" t="s">
        <v>217</v>
      </c>
      <c r="D44" s="116" t="str">
        <f t="shared" si="24"/>
        <v>N/A</v>
      </c>
      <c r="E44" s="131">
        <v>0</v>
      </c>
      <c r="F44" s="116" t="str">
        <f t="shared" si="25"/>
        <v>N/A</v>
      </c>
      <c r="G44" s="131">
        <v>0</v>
      </c>
      <c r="H44" s="116" t="str">
        <f t="shared" si="26"/>
        <v>N/A</v>
      </c>
      <c r="I44" s="114" t="s">
        <v>217</v>
      </c>
      <c r="J44" s="114" t="s">
        <v>1742</v>
      </c>
      <c r="K44" s="131" t="s">
        <v>732</v>
      </c>
      <c r="L44" s="116" t="str">
        <f t="shared" si="20"/>
        <v>N/A</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0</v>
      </c>
      <c r="D46" s="131" t="str">
        <f t="shared" si="17"/>
        <v>N/A</v>
      </c>
      <c r="E46" s="131">
        <v>0</v>
      </c>
      <c r="F46" s="131" t="str">
        <f t="shared" si="18"/>
        <v>N/A</v>
      </c>
      <c r="G46" s="131">
        <v>0</v>
      </c>
      <c r="H46" s="112" t="str">
        <f t="shared" si="19"/>
        <v>N/A</v>
      </c>
      <c r="I46" s="114" t="s">
        <v>1742</v>
      </c>
      <c r="J46" s="114" t="s">
        <v>1742</v>
      </c>
      <c r="K46" s="115" t="s">
        <v>732</v>
      </c>
      <c r="L46" s="116" t="str">
        <f t="shared" si="20"/>
        <v>N/A</v>
      </c>
    </row>
    <row r="47" spans="1:12" x14ac:dyDescent="0.25">
      <c r="A47" s="42" t="s">
        <v>1241</v>
      </c>
      <c r="B47" s="120" t="s">
        <v>217</v>
      </c>
      <c r="C47" s="131" t="s">
        <v>217</v>
      </c>
      <c r="D47" s="116" t="str">
        <f t="shared" ref="D47:D53" si="27">IF($B47="N/A","N/A",IF(C47&lt;0,"No","Yes"))</f>
        <v>N/A</v>
      </c>
      <c r="E47" s="131">
        <v>0</v>
      </c>
      <c r="F47" s="116" t="str">
        <f t="shared" ref="F47:F53" si="28">IF($B47="N/A","N/A",IF(E47&lt;0,"No","Yes"))</f>
        <v>N/A</v>
      </c>
      <c r="G47" s="131">
        <v>0</v>
      </c>
      <c r="H47" s="116" t="str">
        <f t="shared" ref="H47:H53" si="29">IF($B47="N/A","N/A",IF(G47&lt;0,"No","Yes"))</f>
        <v>N/A</v>
      </c>
      <c r="I47" s="114" t="s">
        <v>217</v>
      </c>
      <c r="J47" s="114" t="s">
        <v>1742</v>
      </c>
      <c r="K47" s="131" t="s">
        <v>732</v>
      </c>
      <c r="L47" s="116" t="str">
        <f t="shared" si="20"/>
        <v>N/A</v>
      </c>
    </row>
    <row r="48" spans="1:12" x14ac:dyDescent="0.25">
      <c r="A48" s="42" t="s">
        <v>1242</v>
      </c>
      <c r="B48" s="120" t="s">
        <v>217</v>
      </c>
      <c r="C48" s="131" t="s">
        <v>217</v>
      </c>
      <c r="D48" s="116" t="str">
        <f t="shared" si="27"/>
        <v>N/A</v>
      </c>
      <c r="E48" s="131">
        <v>0</v>
      </c>
      <c r="F48" s="116" t="str">
        <f t="shared" si="28"/>
        <v>N/A</v>
      </c>
      <c r="G48" s="131">
        <v>0</v>
      </c>
      <c r="H48" s="116" t="str">
        <f t="shared" si="29"/>
        <v>N/A</v>
      </c>
      <c r="I48" s="114" t="s">
        <v>217</v>
      </c>
      <c r="J48" s="114" t="s">
        <v>1742</v>
      </c>
      <c r="K48" s="131" t="s">
        <v>732</v>
      </c>
      <c r="L48" s="116" t="str">
        <f t="shared" si="20"/>
        <v>N/A</v>
      </c>
    </row>
    <row r="49" spans="1:12" x14ac:dyDescent="0.25">
      <c r="A49" s="42" t="s">
        <v>1243</v>
      </c>
      <c r="B49" s="120" t="s">
        <v>217</v>
      </c>
      <c r="C49" s="131" t="s">
        <v>217</v>
      </c>
      <c r="D49" s="116" t="str">
        <f t="shared" si="27"/>
        <v>N/A</v>
      </c>
      <c r="E49" s="131">
        <v>0</v>
      </c>
      <c r="F49" s="116" t="str">
        <f t="shared" si="28"/>
        <v>N/A</v>
      </c>
      <c r="G49" s="131">
        <v>0</v>
      </c>
      <c r="H49" s="116" t="str">
        <f t="shared" si="29"/>
        <v>N/A</v>
      </c>
      <c r="I49" s="114" t="s">
        <v>217</v>
      </c>
      <c r="J49" s="114" t="s">
        <v>1742</v>
      </c>
      <c r="K49" s="131" t="s">
        <v>732</v>
      </c>
      <c r="L49" s="116" t="str">
        <f t="shared" si="20"/>
        <v>N/A</v>
      </c>
    </row>
    <row r="50" spans="1:12" x14ac:dyDescent="0.25">
      <c r="A50" s="42" t="s">
        <v>1244</v>
      </c>
      <c r="B50" s="120" t="s">
        <v>217</v>
      </c>
      <c r="C50" s="131" t="s">
        <v>217</v>
      </c>
      <c r="D50" s="116" t="str">
        <f t="shared" si="27"/>
        <v>N/A</v>
      </c>
      <c r="E50" s="131">
        <v>0</v>
      </c>
      <c r="F50" s="116" t="str">
        <f t="shared" si="28"/>
        <v>N/A</v>
      </c>
      <c r="G50" s="131">
        <v>0</v>
      </c>
      <c r="H50" s="116" t="str">
        <f t="shared" si="29"/>
        <v>N/A</v>
      </c>
      <c r="I50" s="114" t="s">
        <v>217</v>
      </c>
      <c r="J50" s="114" t="s">
        <v>1742</v>
      </c>
      <c r="K50" s="131" t="s">
        <v>732</v>
      </c>
      <c r="L50" s="116" t="str">
        <f t="shared" si="20"/>
        <v>N/A</v>
      </c>
    </row>
    <row r="51" spans="1:12" x14ac:dyDescent="0.25">
      <c r="A51" s="42" t="s">
        <v>1245</v>
      </c>
      <c r="B51" s="120" t="s">
        <v>217</v>
      </c>
      <c r="C51" s="131" t="s">
        <v>217</v>
      </c>
      <c r="D51" s="116" t="str">
        <f t="shared" si="27"/>
        <v>N/A</v>
      </c>
      <c r="E51" s="131">
        <v>0</v>
      </c>
      <c r="F51" s="116" t="str">
        <f t="shared" si="28"/>
        <v>N/A</v>
      </c>
      <c r="G51" s="131">
        <v>0</v>
      </c>
      <c r="H51" s="116" t="str">
        <f t="shared" si="29"/>
        <v>N/A</v>
      </c>
      <c r="I51" s="114" t="s">
        <v>217</v>
      </c>
      <c r="J51" s="114" t="s">
        <v>1742</v>
      </c>
      <c r="K51" s="131" t="s">
        <v>732</v>
      </c>
      <c r="L51" s="116" t="str">
        <f t="shared" si="20"/>
        <v>N/A</v>
      </c>
    </row>
    <row r="52" spans="1:12" x14ac:dyDescent="0.25">
      <c r="A52" s="42" t="s">
        <v>1246</v>
      </c>
      <c r="B52" s="120" t="s">
        <v>217</v>
      </c>
      <c r="C52" s="131" t="s">
        <v>217</v>
      </c>
      <c r="D52" s="116" t="str">
        <f t="shared" si="27"/>
        <v>N/A</v>
      </c>
      <c r="E52" s="131">
        <v>0</v>
      </c>
      <c r="F52" s="116" t="str">
        <f t="shared" si="28"/>
        <v>N/A</v>
      </c>
      <c r="G52" s="131">
        <v>0</v>
      </c>
      <c r="H52" s="116" t="str">
        <f t="shared" si="29"/>
        <v>N/A</v>
      </c>
      <c r="I52" s="114" t="s">
        <v>217</v>
      </c>
      <c r="J52" s="114" t="s">
        <v>1742</v>
      </c>
      <c r="K52" s="131" t="s">
        <v>732</v>
      </c>
      <c r="L52" s="116" t="str">
        <f t="shared" si="20"/>
        <v>N/A</v>
      </c>
    </row>
    <row r="53" spans="1:12" x14ac:dyDescent="0.25">
      <c r="A53" s="42" t="s">
        <v>1247</v>
      </c>
      <c r="B53" s="120" t="s">
        <v>217</v>
      </c>
      <c r="C53" s="131" t="s">
        <v>217</v>
      </c>
      <c r="D53" s="116" t="str">
        <f t="shared" si="27"/>
        <v>N/A</v>
      </c>
      <c r="E53" s="131">
        <v>0</v>
      </c>
      <c r="F53" s="116" t="str">
        <f t="shared" si="28"/>
        <v>N/A</v>
      </c>
      <c r="G53" s="131">
        <v>0</v>
      </c>
      <c r="H53" s="116" t="str">
        <f t="shared" si="29"/>
        <v>N/A</v>
      </c>
      <c r="I53" s="114" t="s">
        <v>217</v>
      </c>
      <c r="J53" s="114" t="s">
        <v>1742</v>
      </c>
      <c r="K53" s="131" t="s">
        <v>732</v>
      </c>
      <c r="L53" s="116" t="str">
        <f t="shared" si="20"/>
        <v>N/A</v>
      </c>
    </row>
    <row r="54" spans="1:12" x14ac:dyDescent="0.25">
      <c r="A54" s="42" t="s">
        <v>454</v>
      </c>
      <c r="B54" s="115" t="s">
        <v>217</v>
      </c>
      <c r="C54" s="131">
        <v>0</v>
      </c>
      <c r="D54" s="131" t="str">
        <f t="shared" si="17"/>
        <v>N/A</v>
      </c>
      <c r="E54" s="131">
        <v>0</v>
      </c>
      <c r="F54" s="131" t="str">
        <f t="shared" si="18"/>
        <v>N/A</v>
      </c>
      <c r="G54" s="131">
        <v>0</v>
      </c>
      <c r="H54" s="112" t="str">
        <f t="shared" si="19"/>
        <v>N/A</v>
      </c>
      <c r="I54" s="114" t="s">
        <v>1742</v>
      </c>
      <c r="J54" s="114" t="s">
        <v>1742</v>
      </c>
      <c r="K54" s="115" t="s">
        <v>732</v>
      </c>
      <c r="L54" s="116" t="str">
        <f t="shared" si="20"/>
        <v>N/A</v>
      </c>
    </row>
    <row r="55" spans="1:12" x14ac:dyDescent="0.25">
      <c r="A55" s="42" t="s">
        <v>1248</v>
      </c>
      <c r="B55" s="120" t="s">
        <v>217</v>
      </c>
      <c r="C55" s="131" t="s">
        <v>217</v>
      </c>
      <c r="D55" s="116" t="str">
        <f t="shared" ref="D55:D60" si="30">IF($B55="N/A","N/A",IF(C55&lt;0,"No","Yes"))</f>
        <v>N/A</v>
      </c>
      <c r="E55" s="131">
        <v>0</v>
      </c>
      <c r="F55" s="116" t="str">
        <f t="shared" ref="F55:F60" si="31">IF($B55="N/A","N/A",IF(E55&lt;0,"No","Yes"))</f>
        <v>N/A</v>
      </c>
      <c r="G55" s="131">
        <v>0</v>
      </c>
      <c r="H55" s="116" t="str">
        <f t="shared" ref="H55:H60" si="32">IF($B55="N/A","N/A",IF(G55&lt;0,"No","Yes"))</f>
        <v>N/A</v>
      </c>
      <c r="I55" s="114" t="s">
        <v>217</v>
      </c>
      <c r="J55" s="114" t="s">
        <v>1742</v>
      </c>
      <c r="K55" s="131" t="s">
        <v>732</v>
      </c>
      <c r="L55" s="116" t="str">
        <f t="shared" si="20"/>
        <v>N/A</v>
      </c>
    </row>
    <row r="56" spans="1:12" x14ac:dyDescent="0.25">
      <c r="A56" s="42" t="s">
        <v>1249</v>
      </c>
      <c r="B56" s="120" t="s">
        <v>217</v>
      </c>
      <c r="C56" s="131" t="s">
        <v>217</v>
      </c>
      <c r="D56" s="116" t="str">
        <f t="shared" si="30"/>
        <v>N/A</v>
      </c>
      <c r="E56" s="131">
        <v>0</v>
      </c>
      <c r="F56" s="116" t="str">
        <f t="shared" si="31"/>
        <v>N/A</v>
      </c>
      <c r="G56" s="131">
        <v>0</v>
      </c>
      <c r="H56" s="116" t="str">
        <f t="shared" si="32"/>
        <v>N/A</v>
      </c>
      <c r="I56" s="114" t="s">
        <v>217</v>
      </c>
      <c r="J56" s="114" t="s">
        <v>1742</v>
      </c>
      <c r="K56" s="131" t="s">
        <v>732</v>
      </c>
      <c r="L56" s="116" t="str">
        <f t="shared" si="20"/>
        <v>N/A</v>
      </c>
    </row>
    <row r="57" spans="1:12" x14ac:dyDescent="0.25">
      <c r="A57" s="42" t="s">
        <v>1250</v>
      </c>
      <c r="B57" s="120" t="s">
        <v>217</v>
      </c>
      <c r="C57" s="131" t="s">
        <v>217</v>
      </c>
      <c r="D57" s="116" t="str">
        <f t="shared" si="30"/>
        <v>N/A</v>
      </c>
      <c r="E57" s="131">
        <v>0</v>
      </c>
      <c r="F57" s="116" t="str">
        <f t="shared" si="31"/>
        <v>N/A</v>
      </c>
      <c r="G57" s="131">
        <v>0</v>
      </c>
      <c r="H57" s="116" t="str">
        <f t="shared" si="32"/>
        <v>N/A</v>
      </c>
      <c r="I57" s="114" t="s">
        <v>217</v>
      </c>
      <c r="J57" s="114" t="s">
        <v>1742</v>
      </c>
      <c r="K57" s="131" t="s">
        <v>732</v>
      </c>
      <c r="L57" s="116" t="str">
        <f t="shared" si="20"/>
        <v>N/A</v>
      </c>
    </row>
    <row r="58" spans="1:12" x14ac:dyDescent="0.25">
      <c r="A58" s="42" t="s">
        <v>1251</v>
      </c>
      <c r="B58" s="120" t="s">
        <v>217</v>
      </c>
      <c r="C58" s="131" t="s">
        <v>217</v>
      </c>
      <c r="D58" s="116" t="str">
        <f t="shared" si="30"/>
        <v>N/A</v>
      </c>
      <c r="E58" s="131">
        <v>0</v>
      </c>
      <c r="F58" s="116" t="str">
        <f t="shared" si="31"/>
        <v>N/A</v>
      </c>
      <c r="G58" s="131">
        <v>0</v>
      </c>
      <c r="H58" s="116" t="str">
        <f t="shared" si="32"/>
        <v>N/A</v>
      </c>
      <c r="I58" s="114" t="s">
        <v>217</v>
      </c>
      <c r="J58" s="114" t="s">
        <v>1742</v>
      </c>
      <c r="K58" s="131" t="s">
        <v>732</v>
      </c>
      <c r="L58" s="116" t="str">
        <f t="shared" si="20"/>
        <v>N/A</v>
      </c>
    </row>
    <row r="59" spans="1:12" x14ac:dyDescent="0.25">
      <c r="A59" s="42" t="s">
        <v>1252</v>
      </c>
      <c r="B59" s="120" t="s">
        <v>217</v>
      </c>
      <c r="C59" s="131" t="s">
        <v>217</v>
      </c>
      <c r="D59" s="116" t="str">
        <f t="shared" si="30"/>
        <v>N/A</v>
      </c>
      <c r="E59" s="131">
        <v>0</v>
      </c>
      <c r="F59" s="116" t="str">
        <f t="shared" si="31"/>
        <v>N/A</v>
      </c>
      <c r="G59" s="131">
        <v>0</v>
      </c>
      <c r="H59" s="116" t="str">
        <f t="shared" si="32"/>
        <v>N/A</v>
      </c>
      <c r="I59" s="114" t="s">
        <v>217</v>
      </c>
      <c r="J59" s="114" t="s">
        <v>1742</v>
      </c>
      <c r="K59" s="131" t="s">
        <v>732</v>
      </c>
      <c r="L59" s="116" t="str">
        <f t="shared" si="20"/>
        <v>N/A</v>
      </c>
    </row>
    <row r="60" spans="1:12" x14ac:dyDescent="0.25">
      <c r="A60" s="42" t="s">
        <v>1253</v>
      </c>
      <c r="B60" s="120" t="s">
        <v>217</v>
      </c>
      <c r="C60" s="131" t="s">
        <v>217</v>
      </c>
      <c r="D60" s="116" t="str">
        <f t="shared" si="30"/>
        <v>N/A</v>
      </c>
      <c r="E60" s="131">
        <v>0</v>
      </c>
      <c r="F60" s="116" t="str">
        <f t="shared" si="31"/>
        <v>N/A</v>
      </c>
      <c r="G60" s="131">
        <v>0</v>
      </c>
      <c r="H60" s="116" t="str">
        <f t="shared" si="32"/>
        <v>N/A</v>
      </c>
      <c r="I60" s="114" t="s">
        <v>217</v>
      </c>
      <c r="J60" s="114" t="s">
        <v>1742</v>
      </c>
      <c r="K60" s="131" t="s">
        <v>732</v>
      </c>
      <c r="L60" s="116" t="str">
        <f t="shared" si="20"/>
        <v>N/A</v>
      </c>
    </row>
    <row r="61" spans="1:12" x14ac:dyDescent="0.25">
      <c r="A61" s="3" t="s">
        <v>190</v>
      </c>
      <c r="B61" s="117" t="s">
        <v>217</v>
      </c>
      <c r="C61" s="131">
        <v>0</v>
      </c>
      <c r="D61" s="131" t="str">
        <f t="shared" si="17"/>
        <v>N/A</v>
      </c>
      <c r="E61" s="131">
        <v>0</v>
      </c>
      <c r="F61" s="131" t="str">
        <f t="shared" si="18"/>
        <v>N/A</v>
      </c>
      <c r="G61" s="131">
        <v>0</v>
      </c>
      <c r="H61" s="112" t="str">
        <f t="shared" si="19"/>
        <v>N/A</v>
      </c>
      <c r="I61" s="114" t="s">
        <v>1742</v>
      </c>
      <c r="J61" s="114" t="s">
        <v>1742</v>
      </c>
      <c r="K61" s="115" t="s">
        <v>732</v>
      </c>
      <c r="L61" s="116" t="str">
        <f>IF(J61="Div by 0", "N/A", IF(OR(J61="N/A",K61="N/A"),"N/A", IF(J61&gt;VALUE(MID(K61,1,2)), "No", IF(J61&lt;-1*VALUE(MID(K61,1,2)), "No", "Yes"))))</f>
        <v>N/A</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0</v>
      </c>
      <c r="D63" s="131" t="str">
        <f t="shared" si="17"/>
        <v>N/A</v>
      </c>
      <c r="E63" s="131">
        <v>0</v>
      </c>
      <c r="F63" s="131" t="str">
        <f t="shared" si="18"/>
        <v>N/A</v>
      </c>
      <c r="G63" s="131">
        <v>0</v>
      </c>
      <c r="H63" s="112" t="str">
        <f t="shared" si="19"/>
        <v>N/A</v>
      </c>
      <c r="I63" s="114" t="s">
        <v>1742</v>
      </c>
      <c r="J63" s="114" t="s">
        <v>1742</v>
      </c>
      <c r="K63" s="115" t="s">
        <v>732</v>
      </c>
      <c r="L63" s="116" t="str">
        <f t="shared" si="33"/>
        <v>N/A</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0</v>
      </c>
      <c r="D66" s="131" t="str">
        <f t="shared" si="17"/>
        <v>N/A</v>
      </c>
      <c r="E66" s="131">
        <v>0</v>
      </c>
      <c r="F66" s="131" t="str">
        <f t="shared" si="18"/>
        <v>N/A</v>
      </c>
      <c r="G66" s="131">
        <v>0</v>
      </c>
      <c r="H66" s="112" t="str">
        <f t="shared" si="19"/>
        <v>N/A</v>
      </c>
      <c r="I66" s="114" t="s">
        <v>1742</v>
      </c>
      <c r="J66" s="114" t="s">
        <v>1742</v>
      </c>
      <c r="K66" s="115" t="s">
        <v>732</v>
      </c>
      <c r="L66" s="116" t="str">
        <f t="shared" si="33"/>
        <v>N/A</v>
      </c>
    </row>
    <row r="67" spans="1:12" x14ac:dyDescent="0.25">
      <c r="A67" s="3" t="s">
        <v>196</v>
      </c>
      <c r="B67" s="117" t="s">
        <v>217</v>
      </c>
      <c r="C67" s="131">
        <v>0</v>
      </c>
      <c r="D67" s="131" t="str">
        <f t="shared" si="17"/>
        <v>N/A</v>
      </c>
      <c r="E67" s="131">
        <v>0</v>
      </c>
      <c r="F67" s="131" t="str">
        <f t="shared" si="18"/>
        <v>N/A</v>
      </c>
      <c r="G67" s="131">
        <v>0</v>
      </c>
      <c r="H67" s="112" t="str">
        <f t="shared" si="19"/>
        <v>N/A</v>
      </c>
      <c r="I67" s="114" t="s">
        <v>1742</v>
      </c>
      <c r="J67" s="114" t="s">
        <v>1742</v>
      </c>
      <c r="K67" s="115" t="s">
        <v>732</v>
      </c>
      <c r="L67" s="116" t="str">
        <f t="shared" si="33"/>
        <v>N/A</v>
      </c>
    </row>
    <row r="68" spans="1:12" x14ac:dyDescent="0.25">
      <c r="A68" s="2" t="s">
        <v>197</v>
      </c>
      <c r="B68" s="115" t="s">
        <v>217</v>
      </c>
      <c r="C68" s="131">
        <v>0</v>
      </c>
      <c r="D68" s="131" t="str">
        <f t="shared" si="17"/>
        <v>N/A</v>
      </c>
      <c r="E68" s="131">
        <v>0</v>
      </c>
      <c r="F68" s="131" t="str">
        <f t="shared" si="18"/>
        <v>N/A</v>
      </c>
      <c r="G68" s="131">
        <v>0</v>
      </c>
      <c r="H68" s="112" t="str">
        <f t="shared" si="19"/>
        <v>N/A</v>
      </c>
      <c r="I68" s="114" t="s">
        <v>1742</v>
      </c>
      <c r="J68" s="114" t="s">
        <v>1742</v>
      </c>
      <c r="K68" s="115" t="s">
        <v>732</v>
      </c>
      <c r="L68" s="116" t="str">
        <f t="shared" si="33"/>
        <v>N/A</v>
      </c>
    </row>
    <row r="69" spans="1:12" x14ac:dyDescent="0.25">
      <c r="A69" s="2" t="s">
        <v>198</v>
      </c>
      <c r="B69" s="115" t="s">
        <v>217</v>
      </c>
      <c r="C69" s="131">
        <v>0</v>
      </c>
      <c r="D69" s="131" t="str">
        <f t="shared" si="17"/>
        <v>N/A</v>
      </c>
      <c r="E69" s="131">
        <v>0</v>
      </c>
      <c r="F69" s="131" t="str">
        <f t="shared" si="18"/>
        <v>N/A</v>
      </c>
      <c r="G69" s="131">
        <v>0</v>
      </c>
      <c r="H69" s="112" t="str">
        <f t="shared" si="19"/>
        <v>N/A</v>
      </c>
      <c r="I69" s="114" t="s">
        <v>1742</v>
      </c>
      <c r="J69" s="114" t="s">
        <v>1742</v>
      </c>
      <c r="K69" s="115" t="s">
        <v>732</v>
      </c>
      <c r="L69" s="116" t="str">
        <f t="shared" si="33"/>
        <v>N/A</v>
      </c>
    </row>
    <row r="70" spans="1:12" x14ac:dyDescent="0.25">
      <c r="A70" s="42" t="s">
        <v>78</v>
      </c>
      <c r="B70" s="115" t="s">
        <v>298</v>
      </c>
      <c r="C70" s="119">
        <v>0</v>
      </c>
      <c r="D70" s="112" t="str">
        <f>IF($B70="N/A","N/A",IF(C70&gt;=20,"No",IF(C70&lt;0,"No","Yes")))</f>
        <v>Yes</v>
      </c>
      <c r="E70" s="119">
        <v>0</v>
      </c>
      <c r="F70" s="112" t="str">
        <f>IF($B70="N/A","N/A",IF(E70&gt;=20,"No",IF(E70&lt;0,"No","Yes")))</f>
        <v>Yes</v>
      </c>
      <c r="G70" s="119">
        <v>0</v>
      </c>
      <c r="H70" s="112" t="str">
        <f>IF($B70="N/A","N/A",IF(G70&gt;=20,"No",IF(G70&lt;0,"No","Yes")))</f>
        <v>Yes</v>
      </c>
      <c r="I70" s="114" t="s">
        <v>1742</v>
      </c>
      <c r="J70" s="114" t="s">
        <v>1742</v>
      </c>
      <c r="K70" s="115" t="s">
        <v>732</v>
      </c>
      <c r="L70" s="116" t="str">
        <f t="shared" si="20"/>
        <v>N/A</v>
      </c>
    </row>
    <row r="71" spans="1:12" x14ac:dyDescent="0.25">
      <c r="A71" s="42" t="s">
        <v>79</v>
      </c>
      <c r="B71" s="117" t="s">
        <v>217</v>
      </c>
      <c r="C71" s="119">
        <v>0</v>
      </c>
      <c r="D71" s="112" t="str">
        <f>IF($B71="N/A","N/A",IF(C71&gt;10,"No",IF(C71&lt;-10,"No","Yes")))</f>
        <v>N/A</v>
      </c>
      <c r="E71" s="119">
        <v>0</v>
      </c>
      <c r="F71" s="112" t="str">
        <f>IF($B71="N/A","N/A",IF(E71&gt;10,"No",IF(E71&lt;-10,"No","Yes")))</f>
        <v>N/A</v>
      </c>
      <c r="G71" s="119">
        <v>0</v>
      </c>
      <c r="H71" s="112" t="str">
        <f>IF($B71="N/A","N/A",IF(G71&gt;10,"No",IF(G71&lt;-10,"No","Yes")))</f>
        <v>N/A</v>
      </c>
      <c r="I71" s="114" t="s">
        <v>1742</v>
      </c>
      <c r="J71" s="114" t="s">
        <v>1742</v>
      </c>
      <c r="K71" s="115" t="s">
        <v>732</v>
      </c>
      <c r="L71" s="116" t="str">
        <f t="shared" si="20"/>
        <v>N/A</v>
      </c>
    </row>
    <row r="72" spans="1:12" x14ac:dyDescent="0.25">
      <c r="A72" s="42" t="s">
        <v>80</v>
      </c>
      <c r="B72" s="117" t="s">
        <v>217</v>
      </c>
      <c r="C72" s="119">
        <v>0</v>
      </c>
      <c r="D72" s="112" t="str">
        <f>IF($B72="N/A","N/A",IF(C72&gt;10,"No",IF(C72&lt;-10,"No","Yes")))</f>
        <v>N/A</v>
      </c>
      <c r="E72" s="119">
        <v>0</v>
      </c>
      <c r="F72" s="112" t="str">
        <f>IF($B72="N/A","N/A",IF(E72&gt;10,"No",IF(E72&lt;-10,"No","Yes")))</f>
        <v>N/A</v>
      </c>
      <c r="G72" s="119">
        <v>0</v>
      </c>
      <c r="H72" s="112" t="str">
        <f>IF($B72="N/A","N/A",IF(G72&gt;10,"No",IF(G72&lt;-10,"No","Yes")))</f>
        <v>N/A</v>
      </c>
      <c r="I72" s="114" t="s">
        <v>1742</v>
      </c>
      <c r="J72" s="114" t="s">
        <v>1742</v>
      </c>
      <c r="K72" s="115" t="s">
        <v>732</v>
      </c>
      <c r="L72" s="116" t="str">
        <f t="shared" si="20"/>
        <v>N/A</v>
      </c>
    </row>
    <row r="73" spans="1:12" x14ac:dyDescent="0.25">
      <c r="A73" s="42" t="s">
        <v>81</v>
      </c>
      <c r="B73" s="117" t="s">
        <v>217</v>
      </c>
      <c r="C73" s="119">
        <v>0</v>
      </c>
      <c r="D73" s="112" t="str">
        <f>IF($B73="N/A","N/A",IF(C73&gt;10,"No",IF(C73&lt;-10,"No","Yes")))</f>
        <v>N/A</v>
      </c>
      <c r="E73" s="119">
        <v>0</v>
      </c>
      <c r="F73" s="112" t="str">
        <f>IF($B73="N/A","N/A",IF(E73&gt;10,"No",IF(E73&lt;-10,"No","Yes")))</f>
        <v>N/A</v>
      </c>
      <c r="G73" s="119">
        <v>0</v>
      </c>
      <c r="H73" s="112" t="str">
        <f>IF($B73="N/A","N/A",IF(G73&gt;10,"No",IF(G73&lt;-10,"No","Yes")))</f>
        <v>N/A</v>
      </c>
      <c r="I73" s="114" t="s">
        <v>1742</v>
      </c>
      <c r="J73" s="114" t="s">
        <v>1742</v>
      </c>
      <c r="K73" s="115" t="s">
        <v>732</v>
      </c>
      <c r="L73" s="116" t="str">
        <f t="shared" si="20"/>
        <v>N/A</v>
      </c>
    </row>
    <row r="74" spans="1:12" x14ac:dyDescent="0.25">
      <c r="A74" s="42" t="s">
        <v>121</v>
      </c>
      <c r="B74" s="117" t="s">
        <v>217</v>
      </c>
      <c r="C74" s="119">
        <v>0</v>
      </c>
      <c r="D74" s="112" t="str">
        <f>IF($B74="N/A","N/A",IF(C74&gt;10,"No",IF(C74&lt;-10,"No","Yes")))</f>
        <v>N/A</v>
      </c>
      <c r="E74" s="119">
        <v>0</v>
      </c>
      <c r="F74" s="112" t="str">
        <f>IF($B74="N/A","N/A",IF(E74&gt;10,"No",IF(E74&lt;-10,"No","Yes")))</f>
        <v>N/A</v>
      </c>
      <c r="G74" s="119">
        <v>0</v>
      </c>
      <c r="H74" s="112" t="str">
        <f>IF($B74="N/A","N/A",IF(G74&gt;10,"No",IF(G74&lt;-10,"No","Yes")))</f>
        <v>N/A</v>
      </c>
      <c r="I74" s="114" t="s">
        <v>1742</v>
      </c>
      <c r="J74" s="114" t="s">
        <v>1742</v>
      </c>
      <c r="K74" s="115" t="s">
        <v>732</v>
      </c>
      <c r="L74" s="116" t="str">
        <f t="shared" si="20"/>
        <v>N/A</v>
      </c>
    </row>
    <row r="75" spans="1:12" x14ac:dyDescent="0.25">
      <c r="A75" s="42" t="s">
        <v>82</v>
      </c>
      <c r="B75" s="117" t="s">
        <v>217</v>
      </c>
      <c r="C75" s="119">
        <v>0</v>
      </c>
      <c r="D75" s="112" t="str">
        <f>IF($B75="N/A","N/A",IF(C75&gt;10,"No",IF(C75&lt;-10,"No","Yes")))</f>
        <v>N/A</v>
      </c>
      <c r="E75" s="119">
        <v>0</v>
      </c>
      <c r="F75" s="112" t="str">
        <f>IF($B75="N/A","N/A",IF(E75&gt;10,"No",IF(E75&lt;-10,"No","Yes")))</f>
        <v>N/A</v>
      </c>
      <c r="G75" s="119">
        <v>0</v>
      </c>
      <c r="H75" s="112" t="str">
        <f>IF($B75="N/A","N/A",IF(G75&gt;10,"No",IF(G75&lt;-10,"No","Yes")))</f>
        <v>N/A</v>
      </c>
      <c r="I75" s="114" t="s">
        <v>1742</v>
      </c>
      <c r="J75" s="114" t="s">
        <v>1742</v>
      </c>
      <c r="K75" s="115" t="s">
        <v>732</v>
      </c>
      <c r="L75" s="116" t="str">
        <f t="shared" si="20"/>
        <v>N/A</v>
      </c>
    </row>
    <row r="76" spans="1:12" x14ac:dyDescent="0.25">
      <c r="A76" s="42" t="s">
        <v>199</v>
      </c>
      <c r="B76" s="117" t="s">
        <v>217</v>
      </c>
      <c r="C76" s="119">
        <v>0</v>
      </c>
      <c r="D76" s="112" t="str">
        <f t="shared" ref="D76:D98" si="34">IF($B76="N/A","N/A",IF(C76&gt;10,"No",IF(C76&lt;-10,"No","Yes")))</f>
        <v>N/A</v>
      </c>
      <c r="E76" s="119">
        <v>0</v>
      </c>
      <c r="F76" s="112" t="str">
        <f t="shared" ref="F76:F98" si="35">IF($B76="N/A","N/A",IF(E76&gt;10,"No",IF(E76&lt;-10,"No","Yes")))</f>
        <v>N/A</v>
      </c>
      <c r="G76" s="119">
        <v>0</v>
      </c>
      <c r="H76" s="112" t="str">
        <f t="shared" ref="H76:H98" si="36">IF($B76="N/A","N/A",IF(G76&gt;10,"No",IF(G76&lt;-10,"No","Yes")))</f>
        <v>N/A</v>
      </c>
      <c r="I76" s="114" t="s">
        <v>1742</v>
      </c>
      <c r="J76" s="114" t="s">
        <v>1742</v>
      </c>
      <c r="K76" s="115" t="s">
        <v>732</v>
      </c>
      <c r="L76" s="116" t="str">
        <f>IF(J76="Div by 0", "N/A", IF(OR(J76="N/A",K76="N/A"),"N/A", IF(J76&gt;VALUE(MID(K76,1,2)), "No", IF(J76&lt;-1*VALUE(MID(K76,1,2)), "No", "Yes"))))</f>
        <v>N/A</v>
      </c>
    </row>
    <row r="77" spans="1:12" x14ac:dyDescent="0.25">
      <c r="A77" s="42" t="s">
        <v>200</v>
      </c>
      <c r="B77" s="117" t="s">
        <v>217</v>
      </c>
      <c r="C77" s="119">
        <v>0</v>
      </c>
      <c r="D77" s="112" t="str">
        <f t="shared" si="34"/>
        <v>N/A</v>
      </c>
      <c r="E77" s="119">
        <v>0</v>
      </c>
      <c r="F77" s="112" t="str">
        <f t="shared" si="35"/>
        <v>N/A</v>
      </c>
      <c r="G77" s="119">
        <v>0</v>
      </c>
      <c r="H77" s="112" t="str">
        <f t="shared" si="36"/>
        <v>N/A</v>
      </c>
      <c r="I77" s="114" t="s">
        <v>1742</v>
      </c>
      <c r="J77" s="114" t="s">
        <v>1742</v>
      </c>
      <c r="K77" s="115" t="s">
        <v>732</v>
      </c>
      <c r="L77" s="116" t="str">
        <f t="shared" ref="L77:L81" si="37">IF(J77="Div by 0", "N/A", IF(OR(J77="N/A",K77="N/A"),"N/A", IF(J77&gt;VALUE(MID(K77,1,2)), "No", IF(J77&lt;-1*VALUE(MID(K77,1,2)), "No", "Yes"))))</f>
        <v>N/A</v>
      </c>
    </row>
    <row r="78" spans="1:12" x14ac:dyDescent="0.25">
      <c r="A78" s="42" t="s">
        <v>201</v>
      </c>
      <c r="B78" s="117" t="s">
        <v>217</v>
      </c>
      <c r="C78" s="119">
        <v>0</v>
      </c>
      <c r="D78" s="112" t="str">
        <f t="shared" si="34"/>
        <v>N/A</v>
      </c>
      <c r="E78" s="119">
        <v>0</v>
      </c>
      <c r="F78" s="112" t="str">
        <f t="shared" si="35"/>
        <v>N/A</v>
      </c>
      <c r="G78" s="119">
        <v>0</v>
      </c>
      <c r="H78" s="112" t="str">
        <f t="shared" si="36"/>
        <v>N/A</v>
      </c>
      <c r="I78" s="114" t="s">
        <v>1742</v>
      </c>
      <c r="J78" s="114" t="s">
        <v>1742</v>
      </c>
      <c r="K78" s="115" t="s">
        <v>732</v>
      </c>
      <c r="L78" s="116" t="str">
        <f t="shared" si="37"/>
        <v>N/A</v>
      </c>
    </row>
    <row r="79" spans="1:12" x14ac:dyDescent="0.25">
      <c r="A79" s="42" t="s">
        <v>202</v>
      </c>
      <c r="B79" s="117" t="s">
        <v>217</v>
      </c>
      <c r="C79" s="119">
        <v>0</v>
      </c>
      <c r="D79" s="112" t="str">
        <f t="shared" si="34"/>
        <v>N/A</v>
      </c>
      <c r="E79" s="119">
        <v>0</v>
      </c>
      <c r="F79" s="112" t="str">
        <f t="shared" si="35"/>
        <v>N/A</v>
      </c>
      <c r="G79" s="119">
        <v>0</v>
      </c>
      <c r="H79" s="112" t="str">
        <f t="shared" si="36"/>
        <v>N/A</v>
      </c>
      <c r="I79" s="114" t="s">
        <v>1742</v>
      </c>
      <c r="J79" s="114" t="s">
        <v>1742</v>
      </c>
      <c r="K79" s="115" t="s">
        <v>732</v>
      </c>
      <c r="L79" s="116" t="str">
        <f t="shared" si="37"/>
        <v>N/A</v>
      </c>
    </row>
    <row r="80" spans="1:12" x14ac:dyDescent="0.25">
      <c r="A80" s="42" t="s">
        <v>203</v>
      </c>
      <c r="B80" s="117" t="s">
        <v>217</v>
      </c>
      <c r="C80" s="119">
        <v>0</v>
      </c>
      <c r="D80" s="112" t="str">
        <f t="shared" si="34"/>
        <v>N/A</v>
      </c>
      <c r="E80" s="119">
        <v>0</v>
      </c>
      <c r="F80" s="112" t="str">
        <f t="shared" si="35"/>
        <v>N/A</v>
      </c>
      <c r="G80" s="119">
        <v>0</v>
      </c>
      <c r="H80" s="112" t="str">
        <f t="shared" si="36"/>
        <v>N/A</v>
      </c>
      <c r="I80" s="114" t="s">
        <v>1742</v>
      </c>
      <c r="J80" s="114" t="s">
        <v>1742</v>
      </c>
      <c r="K80" s="115" t="s">
        <v>732</v>
      </c>
      <c r="L80" s="116" t="str">
        <f t="shared" si="37"/>
        <v>N/A</v>
      </c>
    </row>
    <row r="81" spans="1:12" x14ac:dyDescent="0.25">
      <c r="A81" s="42" t="s">
        <v>204</v>
      </c>
      <c r="B81" s="115" t="s">
        <v>217</v>
      </c>
      <c r="C81" s="119">
        <v>0</v>
      </c>
      <c r="D81" s="112" t="str">
        <f t="shared" si="34"/>
        <v>N/A</v>
      </c>
      <c r="E81" s="119">
        <v>0</v>
      </c>
      <c r="F81" s="112" t="str">
        <f t="shared" si="35"/>
        <v>N/A</v>
      </c>
      <c r="G81" s="119">
        <v>0</v>
      </c>
      <c r="H81" s="112" t="str">
        <f t="shared" si="36"/>
        <v>N/A</v>
      </c>
      <c r="I81" s="114" t="s">
        <v>1742</v>
      </c>
      <c r="J81" s="114" t="s">
        <v>1742</v>
      </c>
      <c r="K81" s="115" t="s">
        <v>732</v>
      </c>
      <c r="L81" s="116" t="str">
        <f t="shared" si="37"/>
        <v>N/A</v>
      </c>
    </row>
    <row r="82" spans="1:12" x14ac:dyDescent="0.25">
      <c r="A82" s="42" t="s">
        <v>73</v>
      </c>
      <c r="B82" s="117" t="s">
        <v>217</v>
      </c>
      <c r="C82" s="128">
        <v>96775</v>
      </c>
      <c r="D82" s="112" t="str">
        <f t="shared" si="34"/>
        <v>N/A</v>
      </c>
      <c r="E82" s="128">
        <v>101718</v>
      </c>
      <c r="F82" s="112" t="str">
        <f t="shared" si="35"/>
        <v>N/A</v>
      </c>
      <c r="G82" s="128">
        <v>112957</v>
      </c>
      <c r="H82" s="112" t="str">
        <f t="shared" si="36"/>
        <v>N/A</v>
      </c>
      <c r="I82" s="114">
        <v>5.1079999999999997</v>
      </c>
      <c r="J82" s="114">
        <v>11.05</v>
      </c>
      <c r="K82" s="115" t="s">
        <v>732</v>
      </c>
      <c r="L82" s="116" t="str">
        <f t="shared" si="20"/>
        <v>Yes</v>
      </c>
    </row>
    <row r="83" spans="1:12" x14ac:dyDescent="0.25">
      <c r="A83" s="42" t="s">
        <v>1254</v>
      </c>
      <c r="B83" s="117" t="s">
        <v>217</v>
      </c>
      <c r="C83" s="129">
        <v>0</v>
      </c>
      <c r="D83" s="112" t="str">
        <f t="shared" si="34"/>
        <v>N/A</v>
      </c>
      <c r="E83" s="129">
        <v>0</v>
      </c>
      <c r="F83" s="112" t="str">
        <f t="shared" si="35"/>
        <v>N/A</v>
      </c>
      <c r="G83" s="129">
        <v>0</v>
      </c>
      <c r="H83" s="112" t="str">
        <f t="shared" si="36"/>
        <v>N/A</v>
      </c>
      <c r="I83" s="114" t="s">
        <v>1742</v>
      </c>
      <c r="J83" s="114" t="s">
        <v>1742</v>
      </c>
      <c r="K83" s="115" t="s">
        <v>732</v>
      </c>
      <c r="L83" s="116" t="str">
        <f t="shared" si="20"/>
        <v>N/A</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0</v>
      </c>
      <c r="D85" s="112" t="str">
        <f t="shared" si="34"/>
        <v>N/A</v>
      </c>
      <c r="E85" s="129">
        <v>0</v>
      </c>
      <c r="F85" s="112" t="str">
        <f t="shared" si="35"/>
        <v>N/A</v>
      </c>
      <c r="G85" s="129">
        <v>0</v>
      </c>
      <c r="H85" s="112" t="str">
        <f t="shared" si="36"/>
        <v>N/A</v>
      </c>
      <c r="I85" s="114" t="s">
        <v>1742</v>
      </c>
      <c r="J85" s="114" t="s">
        <v>1742</v>
      </c>
      <c r="K85" s="115" t="s">
        <v>732</v>
      </c>
      <c r="L85" s="116" t="str">
        <f t="shared" si="20"/>
        <v>N/A</v>
      </c>
    </row>
    <row r="86" spans="1:12" x14ac:dyDescent="0.25">
      <c r="A86" s="42" t="s">
        <v>1257</v>
      </c>
      <c r="B86" s="117" t="s">
        <v>217</v>
      </c>
      <c r="C86" s="129">
        <v>0</v>
      </c>
      <c r="D86" s="112" t="str">
        <f t="shared" si="34"/>
        <v>N/A</v>
      </c>
      <c r="E86" s="129">
        <v>0</v>
      </c>
      <c r="F86" s="112" t="str">
        <f t="shared" si="35"/>
        <v>N/A</v>
      </c>
      <c r="G86" s="129">
        <v>0</v>
      </c>
      <c r="H86" s="112" t="str">
        <f t="shared" si="36"/>
        <v>N/A</v>
      </c>
      <c r="I86" s="114" t="s">
        <v>1742</v>
      </c>
      <c r="J86" s="114" t="s">
        <v>1742</v>
      </c>
      <c r="K86" s="115" t="s">
        <v>732</v>
      </c>
      <c r="L86" s="116" t="str">
        <f t="shared" si="20"/>
        <v>N/A</v>
      </c>
    </row>
    <row r="87" spans="1:12" x14ac:dyDescent="0.25">
      <c r="A87" s="42" t="s">
        <v>1258</v>
      </c>
      <c r="B87" s="117" t="s">
        <v>217</v>
      </c>
      <c r="C87" s="129">
        <v>0</v>
      </c>
      <c r="D87" s="112" t="str">
        <f t="shared" si="34"/>
        <v>N/A</v>
      </c>
      <c r="E87" s="129">
        <v>0</v>
      </c>
      <c r="F87" s="112" t="str">
        <f t="shared" si="35"/>
        <v>N/A</v>
      </c>
      <c r="G87" s="129">
        <v>0</v>
      </c>
      <c r="H87" s="112" t="str">
        <f t="shared" si="36"/>
        <v>N/A</v>
      </c>
      <c r="I87" s="114" t="s">
        <v>1742</v>
      </c>
      <c r="J87" s="114" t="s">
        <v>1742</v>
      </c>
      <c r="K87" s="115" t="s">
        <v>732</v>
      </c>
      <c r="L87" s="116" t="str">
        <f t="shared" si="20"/>
        <v>N/A</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0</v>
      </c>
      <c r="D89" s="112" t="str">
        <f t="shared" si="34"/>
        <v>N/A</v>
      </c>
      <c r="E89" s="129">
        <v>0</v>
      </c>
      <c r="F89" s="112" t="str">
        <f t="shared" si="35"/>
        <v>N/A</v>
      </c>
      <c r="G89" s="129">
        <v>0</v>
      </c>
      <c r="H89" s="112" t="str">
        <f t="shared" si="36"/>
        <v>N/A</v>
      </c>
      <c r="I89" s="114" t="s">
        <v>1742</v>
      </c>
      <c r="J89" s="114" t="s">
        <v>1742</v>
      </c>
      <c r="K89" s="115" t="s">
        <v>732</v>
      </c>
      <c r="L89" s="116" t="str">
        <f t="shared" si="20"/>
        <v>N/A</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0</v>
      </c>
      <c r="D93" s="112" t="str">
        <f t="shared" si="34"/>
        <v>N/A</v>
      </c>
      <c r="E93" s="129">
        <v>0</v>
      </c>
      <c r="F93" s="112" t="str">
        <f t="shared" si="35"/>
        <v>N/A</v>
      </c>
      <c r="G93" s="129">
        <v>0</v>
      </c>
      <c r="H93" s="112" t="str">
        <f t="shared" si="36"/>
        <v>N/A</v>
      </c>
      <c r="I93" s="114" t="s">
        <v>1742</v>
      </c>
      <c r="J93" s="114" t="s">
        <v>1742</v>
      </c>
      <c r="K93" s="115" t="s">
        <v>732</v>
      </c>
      <c r="L93" s="116" t="str">
        <f t="shared" si="20"/>
        <v>N/A</v>
      </c>
    </row>
    <row r="94" spans="1:12" x14ac:dyDescent="0.25">
      <c r="A94" s="42" t="s">
        <v>1265</v>
      </c>
      <c r="B94" s="117" t="s">
        <v>217</v>
      </c>
      <c r="C94" s="129">
        <v>0</v>
      </c>
      <c r="D94" s="112" t="str">
        <f t="shared" si="34"/>
        <v>N/A</v>
      </c>
      <c r="E94" s="129">
        <v>0</v>
      </c>
      <c r="F94" s="112" t="str">
        <f t="shared" si="35"/>
        <v>N/A</v>
      </c>
      <c r="G94" s="129">
        <v>0</v>
      </c>
      <c r="H94" s="112" t="str">
        <f t="shared" si="36"/>
        <v>N/A</v>
      </c>
      <c r="I94" s="114" t="s">
        <v>1742</v>
      </c>
      <c r="J94" s="114" t="s">
        <v>1742</v>
      </c>
      <c r="K94" s="115" t="s">
        <v>732</v>
      </c>
      <c r="L94" s="116" t="str">
        <f t="shared" si="20"/>
        <v>N/A</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0</v>
      </c>
      <c r="D97" s="112" t="str">
        <f t="shared" si="34"/>
        <v>N/A</v>
      </c>
      <c r="E97" s="129">
        <v>0</v>
      </c>
      <c r="F97" s="112" t="str">
        <f t="shared" si="35"/>
        <v>N/A</v>
      </c>
      <c r="G97" s="129">
        <v>0</v>
      </c>
      <c r="H97" s="112" t="str">
        <f t="shared" si="36"/>
        <v>N/A</v>
      </c>
      <c r="I97" s="114" t="s">
        <v>1742</v>
      </c>
      <c r="J97" s="114" t="s">
        <v>1742</v>
      </c>
      <c r="K97" s="115" t="s">
        <v>732</v>
      </c>
      <c r="L97" s="116" t="str">
        <f t="shared" si="20"/>
        <v>N/A</v>
      </c>
    </row>
    <row r="98" spans="1:12" x14ac:dyDescent="0.25">
      <c r="A98" s="42" t="s">
        <v>1269</v>
      </c>
      <c r="B98" s="117" t="s">
        <v>217</v>
      </c>
      <c r="C98" s="129">
        <v>100</v>
      </c>
      <c r="D98" s="112" t="str">
        <f t="shared" si="34"/>
        <v>N/A</v>
      </c>
      <c r="E98" s="129">
        <v>100</v>
      </c>
      <c r="F98" s="112" t="str">
        <f t="shared" si="35"/>
        <v>N/A</v>
      </c>
      <c r="G98" s="129">
        <v>100</v>
      </c>
      <c r="H98" s="112" t="str">
        <f t="shared" si="36"/>
        <v>N/A</v>
      </c>
      <c r="I98" s="114">
        <v>0</v>
      </c>
      <c r="J98" s="114">
        <v>0</v>
      </c>
      <c r="K98" s="115" t="s">
        <v>732</v>
      </c>
      <c r="L98" s="116" t="str">
        <f t="shared" si="20"/>
        <v>Yes</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0</v>
      </c>
      <c r="D100" s="112" t="str">
        <f>IF($B100="N/A","N/A",IF(C100&gt;10,"No",IF(C100&lt;-10,"No","Yes")))</f>
        <v>N/A</v>
      </c>
      <c r="E100" s="118">
        <v>0</v>
      </c>
      <c r="F100" s="112" t="str">
        <f>IF($B100="N/A","N/A",IF(E100&gt;10,"No",IF(E100&lt;-10,"No","Yes")))</f>
        <v>N/A</v>
      </c>
      <c r="G100" s="118">
        <v>0</v>
      </c>
      <c r="H100" s="112" t="str">
        <f>IF($B100="N/A","N/A",IF(G100&gt;10,"No",IF(G100&lt;-10,"No","Yes")))</f>
        <v>N/A</v>
      </c>
      <c r="I100" s="114" t="s">
        <v>1742</v>
      </c>
      <c r="J100" s="114" t="s">
        <v>1742</v>
      </c>
      <c r="K100" s="115" t="s">
        <v>732</v>
      </c>
      <c r="L100" s="116" t="str">
        <f t="shared" ref="L100:L111" si="38">IF(J100="Div by 0", "N/A", IF(K100="N/A","N/A", IF(J100&gt;VALUE(MID(K100,1,2)), "No", IF(J100&lt;-1*VALUE(MID(K100,1,2)), "No", "Yes"))))</f>
        <v>N/A</v>
      </c>
    </row>
    <row r="101" spans="1:12" x14ac:dyDescent="0.25">
      <c r="A101" s="42" t="s">
        <v>455</v>
      </c>
      <c r="B101" s="117" t="s">
        <v>217</v>
      </c>
      <c r="C101" s="118">
        <v>0</v>
      </c>
      <c r="D101" s="112" t="str">
        <f>IF($B101="N/A","N/A",IF(C101&gt;10,"No",IF(C101&lt;-10,"No","Yes")))</f>
        <v>N/A</v>
      </c>
      <c r="E101" s="118">
        <v>0</v>
      </c>
      <c r="F101" s="112" t="str">
        <f>IF($B101="N/A","N/A",IF(E101&gt;10,"No",IF(E101&lt;-10,"No","Yes")))</f>
        <v>N/A</v>
      </c>
      <c r="G101" s="118">
        <v>0</v>
      </c>
      <c r="H101" s="112" t="str">
        <f>IF($B101="N/A","N/A",IF(G101&gt;10,"No",IF(G101&lt;-10,"No","Yes")))</f>
        <v>N/A</v>
      </c>
      <c r="I101" s="114" t="s">
        <v>1742</v>
      </c>
      <c r="J101" s="114" t="s">
        <v>1742</v>
      </c>
      <c r="K101" s="115" t="s">
        <v>732</v>
      </c>
      <c r="L101" s="116" t="str">
        <f t="shared" si="38"/>
        <v>N/A</v>
      </c>
    </row>
    <row r="102" spans="1:12" x14ac:dyDescent="0.25">
      <c r="A102" s="42" t="s">
        <v>456</v>
      </c>
      <c r="B102" s="117" t="s">
        <v>217</v>
      </c>
      <c r="C102" s="118">
        <v>0</v>
      </c>
      <c r="D102" s="112" t="str">
        <f>IF($B102="N/A","N/A",IF(C102&gt;10,"No",IF(C102&lt;-10,"No","Yes")))</f>
        <v>N/A</v>
      </c>
      <c r="E102" s="118">
        <v>0</v>
      </c>
      <c r="F102" s="112" t="str">
        <f>IF($B102="N/A","N/A",IF(E102&gt;10,"No",IF(E102&lt;-10,"No","Yes")))</f>
        <v>N/A</v>
      </c>
      <c r="G102" s="118">
        <v>0</v>
      </c>
      <c r="H102" s="112" t="str">
        <f>IF($B102="N/A","N/A",IF(G102&gt;10,"No",IF(G102&lt;-10,"No","Yes")))</f>
        <v>N/A</v>
      </c>
      <c r="I102" s="114" t="s">
        <v>1742</v>
      </c>
      <c r="J102" s="114" t="s">
        <v>1742</v>
      </c>
      <c r="K102" s="115" t="s">
        <v>732</v>
      </c>
      <c r="L102" s="116" t="str">
        <f t="shared" si="38"/>
        <v>N/A</v>
      </c>
    </row>
    <row r="103" spans="1:12" x14ac:dyDescent="0.25">
      <c r="A103" s="42" t="s">
        <v>457</v>
      </c>
      <c r="B103" s="117" t="s">
        <v>217</v>
      </c>
      <c r="C103" s="118">
        <v>0</v>
      </c>
      <c r="D103" s="112" t="str">
        <f>IF($B103="N/A","N/A",IF(C103&gt;10,"No",IF(C103&lt;-10,"No","Yes")))</f>
        <v>N/A</v>
      </c>
      <c r="E103" s="118">
        <v>0</v>
      </c>
      <c r="F103" s="112" t="str">
        <f>IF($B103="N/A","N/A",IF(E103&gt;10,"No",IF(E103&lt;-10,"No","Yes")))</f>
        <v>N/A</v>
      </c>
      <c r="G103" s="118">
        <v>0</v>
      </c>
      <c r="H103" s="112" t="str">
        <f>IF($B103="N/A","N/A",IF(G103&gt;10,"No",IF(G103&lt;-10,"No","Yes")))</f>
        <v>N/A</v>
      </c>
      <c r="I103" s="114" t="s">
        <v>1742</v>
      </c>
      <c r="J103" s="114" t="s">
        <v>1742</v>
      </c>
      <c r="K103" s="115" t="s">
        <v>732</v>
      </c>
      <c r="L103" s="116" t="str">
        <f t="shared" si="38"/>
        <v>N/A</v>
      </c>
    </row>
    <row r="104" spans="1:12" x14ac:dyDescent="0.25">
      <c r="A104" s="42" t="s">
        <v>108</v>
      </c>
      <c r="B104" s="133" t="s">
        <v>299</v>
      </c>
      <c r="C104" s="129" t="s">
        <v>1742</v>
      </c>
      <c r="D104" s="112" t="str">
        <f>IF($B104="N/A","N/A",IF(C104&gt;2,"No",IF(C104&lt;0.9,"No","Yes")))</f>
        <v>No</v>
      </c>
      <c r="E104" s="129" t="s">
        <v>1742</v>
      </c>
      <c r="F104" s="112" t="str">
        <f>IF($B104="N/A","N/A",IF(E104&gt;2,"No",IF(E104&lt;0.9,"No","Yes")))</f>
        <v>No</v>
      </c>
      <c r="G104" s="129" t="s">
        <v>1742</v>
      </c>
      <c r="H104" s="112" t="str">
        <f>IF($B104="N/A","N/A",IF(G104&gt;2,"No",IF(G104&lt;0.9,"No","Yes")))</f>
        <v>No</v>
      </c>
      <c r="I104" s="114" t="s">
        <v>1742</v>
      </c>
      <c r="J104" s="114" t="s">
        <v>1742</v>
      </c>
      <c r="K104" s="115" t="s">
        <v>732</v>
      </c>
      <c r="L104" s="116" t="str">
        <f t="shared" si="38"/>
        <v>N/A</v>
      </c>
    </row>
    <row r="105" spans="1:12" x14ac:dyDescent="0.25">
      <c r="A105" s="42" t="s">
        <v>458</v>
      </c>
      <c r="B105" s="133" t="s">
        <v>299</v>
      </c>
      <c r="C105" s="129" t="s">
        <v>1742</v>
      </c>
      <c r="D105" s="112" t="str">
        <f>IF($B105="N/A","N/A",IF(C105&gt;2,"No",IF(C105&lt;0.9,"No","Yes")))</f>
        <v>No</v>
      </c>
      <c r="E105" s="129" t="s">
        <v>1742</v>
      </c>
      <c r="F105" s="112" t="str">
        <f>IF($B105="N/A","N/A",IF(E105&gt;2,"No",IF(E105&lt;0.9,"No","Yes")))</f>
        <v>No</v>
      </c>
      <c r="G105" s="129" t="s">
        <v>1742</v>
      </c>
      <c r="H105" s="112" t="str">
        <f>IF($B105="N/A","N/A",IF(G105&gt;2,"No",IF(G105&lt;0.9,"No","Yes")))</f>
        <v>No</v>
      </c>
      <c r="I105" s="114" t="s">
        <v>1742</v>
      </c>
      <c r="J105" s="114" t="s">
        <v>1742</v>
      </c>
      <c r="K105" s="115" t="s">
        <v>732</v>
      </c>
      <c r="L105" s="116" t="str">
        <f t="shared" si="38"/>
        <v>N/A</v>
      </c>
    </row>
    <row r="106" spans="1:12" x14ac:dyDescent="0.25">
      <c r="A106" s="42" t="s">
        <v>459</v>
      </c>
      <c r="B106" s="133" t="s">
        <v>299</v>
      </c>
      <c r="C106" s="129" t="s">
        <v>1742</v>
      </c>
      <c r="D106" s="112" t="str">
        <f>IF($B106="N/A","N/A",IF(C106&gt;2,"No",IF(C106&lt;0.9,"No","Yes")))</f>
        <v>No</v>
      </c>
      <c r="E106" s="129" t="s">
        <v>1742</v>
      </c>
      <c r="F106" s="112" t="str">
        <f>IF($B106="N/A","N/A",IF(E106&gt;2,"No",IF(E106&lt;0.9,"No","Yes")))</f>
        <v>No</v>
      </c>
      <c r="G106" s="129" t="s">
        <v>1742</v>
      </c>
      <c r="H106" s="112" t="str">
        <f>IF($B106="N/A","N/A",IF(G106&gt;2,"No",IF(G106&lt;0.9,"No","Yes")))</f>
        <v>No</v>
      </c>
      <c r="I106" s="114" t="s">
        <v>1742</v>
      </c>
      <c r="J106" s="114" t="s">
        <v>1742</v>
      </c>
      <c r="K106" s="115" t="s">
        <v>732</v>
      </c>
      <c r="L106" s="116" t="str">
        <f t="shared" si="38"/>
        <v>N/A</v>
      </c>
    </row>
    <row r="107" spans="1:12" x14ac:dyDescent="0.25">
      <c r="A107" s="42" t="s">
        <v>460</v>
      </c>
      <c r="B107" s="133" t="s">
        <v>299</v>
      </c>
      <c r="C107" s="129" t="s">
        <v>1742</v>
      </c>
      <c r="D107" s="112" t="str">
        <f>IF($B107="N/A","N/A",IF(C107&gt;2,"No",IF(C107&lt;0.9,"No","Yes")))</f>
        <v>No</v>
      </c>
      <c r="E107" s="129" t="s">
        <v>1742</v>
      </c>
      <c r="F107" s="112" t="str">
        <f>IF($B107="N/A","N/A",IF(E107&gt;2,"No",IF(E107&lt;0.9,"No","Yes")))</f>
        <v>No</v>
      </c>
      <c r="G107" s="129" t="s">
        <v>1742</v>
      </c>
      <c r="H107" s="112" t="str">
        <f>IF($B107="N/A","N/A",IF(G107&gt;2,"No",IF(G107&lt;0.9,"No","Yes")))</f>
        <v>No</v>
      </c>
      <c r="I107" s="114" t="s">
        <v>1742</v>
      </c>
      <c r="J107" s="114" t="s">
        <v>1742</v>
      </c>
      <c r="K107" s="115" t="s">
        <v>732</v>
      </c>
      <c r="L107" s="116" t="str">
        <f t="shared" si="38"/>
        <v>N/A</v>
      </c>
    </row>
    <row r="108" spans="1:12" x14ac:dyDescent="0.25">
      <c r="A108" s="42" t="s">
        <v>1271</v>
      </c>
      <c r="B108" s="117" t="s">
        <v>217</v>
      </c>
      <c r="C108" s="118" t="s">
        <v>1742</v>
      </c>
      <c r="D108" s="112" t="str">
        <f>IF($B108="N/A","N/A",IF(C108&gt;10,"No",IF(C108&lt;-10,"No","Yes")))</f>
        <v>N/A</v>
      </c>
      <c r="E108" s="118" t="s">
        <v>1742</v>
      </c>
      <c r="F108" s="112" t="str">
        <f>IF($B108="N/A","N/A",IF(E108&gt;10,"No",IF(E108&lt;-10,"No","Yes")))</f>
        <v>N/A</v>
      </c>
      <c r="G108" s="118" t="s">
        <v>1742</v>
      </c>
      <c r="H108" s="112" t="str">
        <f>IF($B108="N/A","N/A",IF(G108&gt;10,"No",IF(G108&lt;-10,"No","Yes")))</f>
        <v>N/A</v>
      </c>
      <c r="I108" s="114" t="s">
        <v>1742</v>
      </c>
      <c r="J108" s="114" t="s">
        <v>1742</v>
      </c>
      <c r="K108" s="115" t="s">
        <v>732</v>
      </c>
      <c r="L108" s="116" t="str">
        <f t="shared" si="38"/>
        <v>N/A</v>
      </c>
    </row>
    <row r="109" spans="1:12" x14ac:dyDescent="0.25">
      <c r="A109" s="42" t="s">
        <v>1272</v>
      </c>
      <c r="B109" s="117" t="s">
        <v>217</v>
      </c>
      <c r="C109" s="118" t="s">
        <v>1742</v>
      </c>
      <c r="D109" s="112" t="str">
        <f>IF($B109="N/A","N/A",IF(C109&gt;10,"No",IF(C109&lt;-10,"No","Yes")))</f>
        <v>N/A</v>
      </c>
      <c r="E109" s="118" t="s">
        <v>1742</v>
      </c>
      <c r="F109" s="112" t="str">
        <f>IF($B109="N/A","N/A",IF(E109&gt;10,"No",IF(E109&lt;-10,"No","Yes")))</f>
        <v>N/A</v>
      </c>
      <c r="G109" s="118" t="s">
        <v>1742</v>
      </c>
      <c r="H109" s="112" t="str">
        <f>IF($B109="N/A","N/A",IF(G109&gt;10,"No",IF(G109&lt;-10,"No","Yes")))</f>
        <v>N/A</v>
      </c>
      <c r="I109" s="114" t="s">
        <v>1742</v>
      </c>
      <c r="J109" s="114" t="s">
        <v>1742</v>
      </c>
      <c r="K109" s="115" t="s">
        <v>732</v>
      </c>
      <c r="L109" s="116" t="str">
        <f t="shared" si="38"/>
        <v>N/A</v>
      </c>
    </row>
    <row r="110" spans="1:12" x14ac:dyDescent="0.25">
      <c r="A110" s="42" t="s">
        <v>1273</v>
      </c>
      <c r="B110" s="117" t="s">
        <v>217</v>
      </c>
      <c r="C110" s="118" t="s">
        <v>1742</v>
      </c>
      <c r="D110" s="112" t="str">
        <f>IF($B110="N/A","N/A",IF(C110&gt;10,"No",IF(C110&lt;-10,"No","Yes")))</f>
        <v>N/A</v>
      </c>
      <c r="E110" s="118" t="s">
        <v>1742</v>
      </c>
      <c r="F110" s="112" t="str">
        <f>IF($B110="N/A","N/A",IF(E110&gt;10,"No",IF(E110&lt;-10,"No","Yes")))</f>
        <v>N/A</v>
      </c>
      <c r="G110" s="118" t="s">
        <v>1742</v>
      </c>
      <c r="H110" s="112" t="str">
        <f>IF($B110="N/A","N/A",IF(G110&gt;10,"No",IF(G110&lt;-10,"No","Yes")))</f>
        <v>N/A</v>
      </c>
      <c r="I110" s="114" t="s">
        <v>1742</v>
      </c>
      <c r="J110" s="114" t="s">
        <v>1742</v>
      </c>
      <c r="K110" s="115" t="s">
        <v>732</v>
      </c>
      <c r="L110" s="116" t="str">
        <f t="shared" si="38"/>
        <v>N/A</v>
      </c>
    </row>
    <row r="111" spans="1:12" x14ac:dyDescent="0.25">
      <c r="A111" s="42" t="s">
        <v>1274</v>
      </c>
      <c r="B111" s="117" t="s">
        <v>217</v>
      </c>
      <c r="C111" s="118" t="s">
        <v>1742</v>
      </c>
      <c r="D111" s="112" t="str">
        <f>IF($B111="N/A","N/A",IF(C111&gt;10,"No",IF(C111&lt;-10,"No","Yes")))</f>
        <v>N/A</v>
      </c>
      <c r="E111" s="118" t="s">
        <v>1742</v>
      </c>
      <c r="F111" s="112" t="str">
        <f>IF($B111="N/A","N/A",IF(E111&gt;10,"No",IF(E111&lt;-10,"No","Yes")))</f>
        <v>N/A</v>
      </c>
      <c r="G111" s="118" t="s">
        <v>1742</v>
      </c>
      <c r="H111" s="112" t="str">
        <f>IF($B111="N/A","N/A",IF(G111&gt;10,"No",IF(G111&lt;-10,"No","Yes")))</f>
        <v>N/A</v>
      </c>
      <c r="I111" s="114" t="s">
        <v>1742</v>
      </c>
      <c r="J111" s="114" t="s">
        <v>1742</v>
      </c>
      <c r="K111" s="115" t="s">
        <v>732</v>
      </c>
      <c r="L111" s="116" t="str">
        <f t="shared" si="38"/>
        <v>N/A</v>
      </c>
    </row>
    <row r="112" spans="1:12" x14ac:dyDescent="0.25">
      <c r="A112" s="42" t="s">
        <v>329</v>
      </c>
      <c r="B112" s="115" t="s">
        <v>300</v>
      </c>
      <c r="C112" s="129" t="s">
        <v>1742</v>
      </c>
      <c r="D112" s="112" t="str">
        <f>IF(OR($B112="N/A",$C112="N/A"),"N/A",IF(C112&gt;98,"Yes","No"))</f>
        <v>Yes</v>
      </c>
      <c r="E112" s="129" t="s">
        <v>1742</v>
      </c>
      <c r="F112" s="112" t="str">
        <f>IF(OR($B112="N/A",$E112="N/A"),"N/A",IF(E112&gt;98,"Yes","No"))</f>
        <v>Yes</v>
      </c>
      <c r="G112" s="129" t="s">
        <v>1742</v>
      </c>
      <c r="H112" s="112" t="str">
        <f t="shared" ref="H112:H115" si="39">IF($B112="N/A","N/A",IF(G112&gt;98,"Yes","No"))</f>
        <v>Yes</v>
      </c>
      <c r="I112" s="114" t="s">
        <v>1742</v>
      </c>
      <c r="J112" s="114" t="s">
        <v>1742</v>
      </c>
      <c r="K112" s="115" t="s">
        <v>732</v>
      </c>
      <c r="L112" s="116" t="str">
        <f>IF(J112="Div by 0", "N/A", IF(OR(J112="N/A",K112="N/A"),"N/A", IF(J112&gt;VALUE(MID(K112,1,2)), "No", IF(J112&lt;-1*VALUE(MID(K112,1,2)), "No", "Yes"))))</f>
        <v>N/A</v>
      </c>
    </row>
    <row r="113" spans="1:12" x14ac:dyDescent="0.25">
      <c r="A113" s="42" t="s">
        <v>461</v>
      </c>
      <c r="B113" s="115" t="s">
        <v>300</v>
      </c>
      <c r="C113" s="129" t="s">
        <v>1742</v>
      </c>
      <c r="D113" s="112" t="str">
        <f t="shared" ref="D113:D115" si="40">IF(OR($B113="N/A",$C113="N/A"),"N/A",IF(C113&gt;98,"Yes","No"))</f>
        <v>Yes</v>
      </c>
      <c r="E113" s="129" t="s">
        <v>1742</v>
      </c>
      <c r="F113" s="112" t="str">
        <f t="shared" ref="F113:F115" si="41">IF(OR($B113="N/A",$E113="N/A"),"N/A",IF(E113&gt;98,"Yes","No"))</f>
        <v>Yes</v>
      </c>
      <c r="G113" s="129" t="s">
        <v>1742</v>
      </c>
      <c r="H113" s="112" t="str">
        <f t="shared" si="39"/>
        <v>Yes</v>
      </c>
      <c r="I113" s="114" t="s">
        <v>1742</v>
      </c>
      <c r="J113" s="114" t="s">
        <v>1742</v>
      </c>
      <c r="K113" s="115" t="s">
        <v>732</v>
      </c>
      <c r="L113" s="116" t="str">
        <f t="shared" ref="L113:L115" si="42">IF(J113="Div by 0", "N/A", IF(OR(J113="N/A",K113="N/A"),"N/A", IF(J113&gt;VALUE(MID(K113,1,2)), "No", IF(J113&lt;-1*VALUE(MID(K113,1,2)), "No", "Yes"))))</f>
        <v>N/A</v>
      </c>
    </row>
    <row r="114" spans="1:12" x14ac:dyDescent="0.25">
      <c r="A114" s="42" t="s">
        <v>462</v>
      </c>
      <c r="B114" s="115" t="s">
        <v>300</v>
      </c>
      <c r="C114" s="129" t="s">
        <v>1742</v>
      </c>
      <c r="D114" s="112" t="str">
        <f t="shared" si="40"/>
        <v>Yes</v>
      </c>
      <c r="E114" s="129" t="s">
        <v>1742</v>
      </c>
      <c r="F114" s="112" t="str">
        <f t="shared" si="41"/>
        <v>Yes</v>
      </c>
      <c r="G114" s="129" t="s">
        <v>1742</v>
      </c>
      <c r="H114" s="112" t="str">
        <f t="shared" si="39"/>
        <v>Yes</v>
      </c>
      <c r="I114" s="114" t="s">
        <v>1742</v>
      </c>
      <c r="J114" s="114" t="s">
        <v>1742</v>
      </c>
      <c r="K114" s="115" t="s">
        <v>732</v>
      </c>
      <c r="L114" s="116" t="str">
        <f t="shared" si="42"/>
        <v>N/A</v>
      </c>
    </row>
    <row r="115" spans="1:12" x14ac:dyDescent="0.25">
      <c r="A115" s="42" t="s">
        <v>463</v>
      </c>
      <c r="B115" s="115" t="s">
        <v>300</v>
      </c>
      <c r="C115" s="129" t="s">
        <v>1742</v>
      </c>
      <c r="D115" s="112" t="str">
        <f t="shared" si="40"/>
        <v>Yes</v>
      </c>
      <c r="E115" s="129" t="s">
        <v>1742</v>
      </c>
      <c r="F115" s="112" t="str">
        <f t="shared" si="41"/>
        <v>Yes</v>
      </c>
      <c r="G115" s="129" t="s">
        <v>1742</v>
      </c>
      <c r="H115" s="112" t="str">
        <f t="shared" si="39"/>
        <v>Yes</v>
      </c>
      <c r="I115" s="114" t="s">
        <v>1742</v>
      </c>
      <c r="J115" s="114" t="s">
        <v>1742</v>
      </c>
      <c r="K115" s="115" t="s">
        <v>732</v>
      </c>
      <c r="L115" s="116" t="str">
        <f t="shared" si="42"/>
        <v>N/A</v>
      </c>
    </row>
    <row r="116" spans="1:12" x14ac:dyDescent="0.25">
      <c r="A116" s="3" t="s">
        <v>464</v>
      </c>
      <c r="B116" s="115" t="s">
        <v>217</v>
      </c>
      <c r="C116" s="131">
        <v>0</v>
      </c>
      <c r="D116" s="112" t="str">
        <f>IF($B116="N/A","N/A",IF(C116&gt;10,"No",IF(C116&lt;-10,"No","Yes")))</f>
        <v>N/A</v>
      </c>
      <c r="E116" s="131">
        <v>0</v>
      </c>
      <c r="F116" s="112" t="str">
        <f>IF($B116="N/A","N/A",IF(E116&gt;10,"No",IF(E116&lt;-10,"No","Yes")))</f>
        <v>N/A</v>
      </c>
      <c r="G116" s="131">
        <v>0</v>
      </c>
      <c r="H116" s="112" t="str">
        <f>IF($B116="N/A","N/A",IF(G116&gt;10,"No",IF(G116&lt;-10,"No","Yes")))</f>
        <v>N/A</v>
      </c>
      <c r="I116" s="114" t="s">
        <v>1742</v>
      </c>
      <c r="J116" s="114" t="s">
        <v>1742</v>
      </c>
      <c r="K116" s="115" t="s">
        <v>732</v>
      </c>
      <c r="L116" s="116" t="str">
        <f>IF(J116="Div by 0", "N/A", IF(OR(J116="N/A",K116="N/A"),"N/A", IF(J116&gt;VALUE(MID(K116,1,2)), "No", IF(J116&lt;-1*VALUE(MID(K116,1,2)), "No", "Yes"))))</f>
        <v>N/A</v>
      </c>
    </row>
    <row r="117" spans="1:12" x14ac:dyDescent="0.25">
      <c r="A117" s="3" t="s">
        <v>215</v>
      </c>
      <c r="B117" s="115" t="s">
        <v>217</v>
      </c>
      <c r="C117" s="129" t="s">
        <v>1742</v>
      </c>
      <c r="D117" s="112" t="str">
        <f>IF($B117="N/A","N/A",IF(C117&gt;10,"No",IF(C117&lt;-10,"No","Yes")))</f>
        <v>N/A</v>
      </c>
      <c r="E117" s="129" t="s">
        <v>1742</v>
      </c>
      <c r="F117" s="112" t="str">
        <f>IF($B117="N/A","N/A",IF(E117&gt;10,"No",IF(E117&lt;-10,"No","Yes")))</f>
        <v>N/A</v>
      </c>
      <c r="G117" s="129" t="s">
        <v>1742</v>
      </c>
      <c r="H117" s="112" t="str">
        <f>IF($B117="N/A","N/A",IF(G117&gt;10,"No",IF(G117&lt;-10,"No","Yes")))</f>
        <v>N/A</v>
      </c>
      <c r="I117" s="114" t="s">
        <v>1742</v>
      </c>
      <c r="J117" s="114" t="s">
        <v>1742</v>
      </c>
      <c r="K117" s="115" t="s">
        <v>732</v>
      </c>
      <c r="L117" s="116" t="str">
        <f>IF(J117="Div by 0", "N/A", IF(OR(J117="N/A",K117="N/A"),"N/A", IF(J117&gt;VALUE(MID(K117,1,2)), "No", IF(J117&lt;-1*VALUE(MID(K117,1,2)), "No", "Yes"))))</f>
        <v>N/A</v>
      </c>
    </row>
    <row r="118" spans="1:12" x14ac:dyDescent="0.25">
      <c r="A118" s="4" t="s">
        <v>1629</v>
      </c>
      <c r="B118" s="115" t="s">
        <v>217</v>
      </c>
      <c r="C118" s="113">
        <v>0</v>
      </c>
      <c r="D118" s="112" t="str">
        <f>IF($B118="N/A","N/A",IF(C118&gt;10,"No",IF(C118&lt;-10,"No","Yes")))</f>
        <v>N/A</v>
      </c>
      <c r="E118" s="113">
        <v>0</v>
      </c>
      <c r="F118" s="112" t="str">
        <f>IF($B118="N/A","N/A",IF(E118&gt;10,"No",IF(E118&lt;-10,"No","Yes")))</f>
        <v>N/A</v>
      </c>
      <c r="G118" s="113">
        <v>0</v>
      </c>
      <c r="H118" s="112" t="str">
        <f>IF($B118="N/A","N/A",IF(G118&gt;10,"No",IF(G118&lt;-10,"No","Yes")))</f>
        <v>N/A</v>
      </c>
      <c r="I118" s="114" t="s">
        <v>1742</v>
      </c>
      <c r="J118" s="114" t="s">
        <v>1742</v>
      </c>
      <c r="K118" s="115" t="s">
        <v>732</v>
      </c>
      <c r="L118" s="116" t="str">
        <f>IF(J118="Div by 0", "N/A", IF(K118="N/A","N/A", IF(J118&gt;VALUE(MID(K118,1,2)), "No", IF(J118&lt;-1*VALUE(MID(K118,1,2)), "No", "Yes"))))</f>
        <v>N/A</v>
      </c>
    </row>
    <row r="119" spans="1:12" x14ac:dyDescent="0.25">
      <c r="A119" s="4" t="s">
        <v>1630</v>
      </c>
      <c r="B119" s="115" t="s">
        <v>217</v>
      </c>
      <c r="C119" s="113">
        <v>0</v>
      </c>
      <c r="D119" s="112" t="str">
        <f>IF($B119="N/A","N/A",IF(C119&gt;10,"No",IF(C119&lt;-10,"No","Yes")))</f>
        <v>N/A</v>
      </c>
      <c r="E119" s="113">
        <v>0</v>
      </c>
      <c r="F119" s="112" t="str">
        <f>IF($B119="N/A","N/A",IF(E119&gt;10,"No",IF(E119&lt;-10,"No","Yes")))</f>
        <v>N/A</v>
      </c>
      <c r="G119" s="113">
        <v>0</v>
      </c>
      <c r="H119" s="112" t="str">
        <f>IF($B119="N/A","N/A",IF(G119&gt;10,"No",IF(G119&lt;-10,"No","Yes")))</f>
        <v>N/A</v>
      </c>
      <c r="I119" s="114" t="s">
        <v>1742</v>
      </c>
      <c r="J119" s="114" t="s">
        <v>1742</v>
      </c>
      <c r="K119" s="115" t="s">
        <v>732</v>
      </c>
      <c r="L119" s="116" t="str">
        <f>IF(J119="Div by 0", "N/A", IF(K119="N/A","N/A", IF(J119&gt;VALUE(MID(K119,1,2)), "No", IF(J119&lt;-1*VALUE(MID(K119,1,2)), "No", "Yes"))))</f>
        <v>N/A</v>
      </c>
    </row>
    <row r="120" spans="1:12" x14ac:dyDescent="0.25">
      <c r="A120" s="4" t="s">
        <v>1631</v>
      </c>
      <c r="B120" s="115" t="s">
        <v>217</v>
      </c>
      <c r="C120" s="131">
        <v>0</v>
      </c>
      <c r="D120" s="112" t="str">
        <f>IF($B120="N/A","N/A",IF(C120&gt;10,"No",IF(C120&lt;-10,"No","Yes")))</f>
        <v>N/A</v>
      </c>
      <c r="E120" s="131">
        <v>0</v>
      </c>
      <c r="F120" s="112" t="str">
        <f>IF($B120="N/A","N/A",IF(E120&gt;10,"No",IF(E120&lt;-10,"No","Yes")))</f>
        <v>N/A</v>
      </c>
      <c r="G120" s="131">
        <v>0</v>
      </c>
      <c r="H120" s="112" t="str">
        <f>IF($B120="N/A","N/A",IF(G120&gt;10,"No",IF(G120&lt;-10,"No","Yes")))</f>
        <v>N/A</v>
      </c>
      <c r="I120" s="114" t="s">
        <v>1742</v>
      </c>
      <c r="J120" s="114" t="s">
        <v>1742</v>
      </c>
      <c r="K120" s="115" t="s">
        <v>732</v>
      </c>
      <c r="L120" s="116" t="str">
        <f>IF(J120="Div by 0", "N/A", IF(K120="N/A","N/A", IF(J120&gt;VALUE(MID(K120,1,2)), "No", IF(J120&lt;-1*VALUE(MID(K120,1,2)), "No", "Yes"))))</f>
        <v>N/A</v>
      </c>
    </row>
    <row r="121" spans="1:12" x14ac:dyDescent="0.25">
      <c r="A121" s="4" t="s">
        <v>1632</v>
      </c>
      <c r="B121" s="120" t="s">
        <v>217</v>
      </c>
      <c r="C121" s="131" t="s">
        <v>217</v>
      </c>
      <c r="D121" s="116" t="str">
        <f t="shared" ref="D121:H134" si="43">IF($B121="N/A","N/A",IF(C121&lt;0,"No","Yes"))</f>
        <v>N/A</v>
      </c>
      <c r="E121" s="131">
        <v>0</v>
      </c>
      <c r="F121" s="116" t="str">
        <f t="shared" si="43"/>
        <v>N/A</v>
      </c>
      <c r="G121" s="131">
        <v>0</v>
      </c>
      <c r="H121" s="116" t="str">
        <f t="shared" si="43"/>
        <v>N/A</v>
      </c>
      <c r="I121" s="114" t="s">
        <v>217</v>
      </c>
      <c r="J121" s="114" t="s">
        <v>1742</v>
      </c>
      <c r="K121" s="120" t="s">
        <v>732</v>
      </c>
      <c r="L121" s="116" t="str">
        <f t="shared" ref="L121:L142" si="44">IF(J121="Div by 0", "N/A", IF(OR(J121="N/A",K121="N/A"),"N/A", IF(J121&gt;VALUE(MID(K121,1,2)), "No", IF(J121&lt;-1*VALUE(MID(K121,1,2)), "No", "Yes"))))</f>
        <v>N/A</v>
      </c>
    </row>
    <row r="122" spans="1:12" x14ac:dyDescent="0.25">
      <c r="A122" s="4" t="s">
        <v>1633</v>
      </c>
      <c r="B122" s="120" t="s">
        <v>217</v>
      </c>
      <c r="C122" s="131" t="s">
        <v>217</v>
      </c>
      <c r="D122" s="116" t="str">
        <f t="shared" si="43"/>
        <v>N/A</v>
      </c>
      <c r="E122" s="131">
        <v>0</v>
      </c>
      <c r="F122" s="116" t="str">
        <f t="shared" si="43"/>
        <v>N/A</v>
      </c>
      <c r="G122" s="131">
        <v>0</v>
      </c>
      <c r="H122" s="116" t="str">
        <f t="shared" si="43"/>
        <v>N/A</v>
      </c>
      <c r="I122" s="114" t="s">
        <v>217</v>
      </c>
      <c r="J122" s="114" t="s">
        <v>1742</v>
      </c>
      <c r="K122" s="120" t="s">
        <v>732</v>
      </c>
      <c r="L122" s="116" t="str">
        <f t="shared" si="44"/>
        <v>N/A</v>
      </c>
    </row>
    <row r="123" spans="1:12" x14ac:dyDescent="0.25">
      <c r="A123" s="4" t="s">
        <v>1634</v>
      </c>
      <c r="B123" s="120" t="s">
        <v>217</v>
      </c>
      <c r="C123" s="131" t="s">
        <v>217</v>
      </c>
      <c r="D123" s="116" t="str">
        <f t="shared" si="43"/>
        <v>N/A</v>
      </c>
      <c r="E123" s="131">
        <v>0</v>
      </c>
      <c r="F123" s="116" t="str">
        <f t="shared" si="43"/>
        <v>N/A</v>
      </c>
      <c r="G123" s="131">
        <v>0</v>
      </c>
      <c r="H123" s="116" t="str">
        <f t="shared" si="43"/>
        <v>N/A</v>
      </c>
      <c r="I123" s="114" t="s">
        <v>217</v>
      </c>
      <c r="J123" s="114" t="s">
        <v>1742</v>
      </c>
      <c r="K123" s="120" t="s">
        <v>732</v>
      </c>
      <c r="L123" s="116" t="str">
        <f t="shared" si="44"/>
        <v>N/A</v>
      </c>
    </row>
    <row r="124" spans="1:12" x14ac:dyDescent="0.25">
      <c r="A124" s="4" t="s">
        <v>1635</v>
      </c>
      <c r="B124" s="120" t="s">
        <v>217</v>
      </c>
      <c r="C124" s="131" t="s">
        <v>217</v>
      </c>
      <c r="D124" s="116" t="str">
        <f t="shared" si="43"/>
        <v>N/A</v>
      </c>
      <c r="E124" s="131">
        <v>0</v>
      </c>
      <c r="F124" s="116" t="str">
        <f t="shared" si="43"/>
        <v>N/A</v>
      </c>
      <c r="G124" s="131">
        <v>0</v>
      </c>
      <c r="H124" s="116" t="str">
        <f t="shared" si="43"/>
        <v>N/A</v>
      </c>
      <c r="I124" s="114" t="s">
        <v>217</v>
      </c>
      <c r="J124" s="114" t="s">
        <v>1742</v>
      </c>
      <c r="K124" s="120" t="s">
        <v>732</v>
      </c>
      <c r="L124" s="116" t="str">
        <f t="shared" si="44"/>
        <v>N/A</v>
      </c>
    </row>
    <row r="125" spans="1:12" x14ac:dyDescent="0.25">
      <c r="A125" s="2" t="s">
        <v>1636</v>
      </c>
      <c r="B125" s="120" t="s">
        <v>217</v>
      </c>
      <c r="C125" s="119" t="s">
        <v>217</v>
      </c>
      <c r="D125" s="116" t="str">
        <f t="shared" si="43"/>
        <v>N/A</v>
      </c>
      <c r="E125" s="119" t="s">
        <v>217</v>
      </c>
      <c r="F125" s="116" t="str">
        <f t="shared" si="43"/>
        <v>N/A</v>
      </c>
      <c r="G125" s="119">
        <v>0</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0</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0</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0</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0</v>
      </c>
      <c r="H129" s="116" t="str">
        <f t="shared" si="43"/>
        <v>N/A</v>
      </c>
      <c r="I129" s="114" t="s">
        <v>217</v>
      </c>
      <c r="J129" s="114" t="s">
        <v>217</v>
      </c>
      <c r="K129" s="120" t="s">
        <v>732</v>
      </c>
      <c r="L129" s="116" t="str">
        <f t="shared" si="45"/>
        <v>N/A</v>
      </c>
    </row>
    <row r="130" spans="1:12" ht="25" x14ac:dyDescent="0.25">
      <c r="A130" s="2" t="s">
        <v>1641</v>
      </c>
      <c r="B130" s="120" t="s">
        <v>217</v>
      </c>
      <c r="C130" s="119" t="s">
        <v>1742</v>
      </c>
      <c r="D130" s="116" t="str">
        <f t="shared" si="43"/>
        <v>N/A</v>
      </c>
      <c r="E130" s="119" t="s">
        <v>1742</v>
      </c>
      <c r="F130" s="116" t="str">
        <f t="shared" si="43"/>
        <v>N/A</v>
      </c>
      <c r="G130" s="119" t="s">
        <v>1742</v>
      </c>
      <c r="H130" s="116" t="str">
        <f t="shared" si="43"/>
        <v>N/A</v>
      </c>
      <c r="I130" s="114" t="s">
        <v>1742</v>
      </c>
      <c r="J130" s="114" t="s">
        <v>1742</v>
      </c>
      <c r="K130" s="115" t="s">
        <v>732</v>
      </c>
      <c r="L130" s="116" t="str">
        <f>IF(J130="Div by 0", "N/A", IF(OR(J130="N/A",K130="N/A"),"N/A", IF(J130&gt;VALUE(MID(K130,1,2)), "No", IF(J130&lt;-1*VALUE(MID(K130,1,2)), "No", "Yes"))))</f>
        <v>N/A</v>
      </c>
    </row>
    <row r="131" spans="1:12" ht="25" x14ac:dyDescent="0.25">
      <c r="A131" s="2" t="s">
        <v>1642</v>
      </c>
      <c r="B131" s="120" t="s">
        <v>217</v>
      </c>
      <c r="C131" s="119" t="s">
        <v>217</v>
      </c>
      <c r="D131" s="116" t="str">
        <f t="shared" si="43"/>
        <v>N/A</v>
      </c>
      <c r="E131" s="119" t="s">
        <v>1742</v>
      </c>
      <c r="F131" s="116" t="str">
        <f t="shared" si="43"/>
        <v>N/A</v>
      </c>
      <c r="G131" s="119" t="s">
        <v>1742</v>
      </c>
      <c r="H131" s="116" t="str">
        <f t="shared" si="43"/>
        <v>N/A</v>
      </c>
      <c r="I131" s="114" t="s">
        <v>217</v>
      </c>
      <c r="J131" s="114" t="s">
        <v>1742</v>
      </c>
      <c r="K131" s="120" t="s">
        <v>732</v>
      </c>
      <c r="L131" s="116" t="str">
        <f t="shared" si="44"/>
        <v>N/A</v>
      </c>
    </row>
    <row r="132" spans="1:12" ht="25" x14ac:dyDescent="0.25">
      <c r="A132" s="2" t="s">
        <v>496</v>
      </c>
      <c r="B132" s="120" t="s">
        <v>217</v>
      </c>
      <c r="C132" s="119" t="s">
        <v>217</v>
      </c>
      <c r="D132" s="116" t="str">
        <f t="shared" si="43"/>
        <v>N/A</v>
      </c>
      <c r="E132" s="119" t="s">
        <v>1742</v>
      </c>
      <c r="F132" s="116" t="str">
        <f t="shared" si="43"/>
        <v>N/A</v>
      </c>
      <c r="G132" s="119" t="s">
        <v>1742</v>
      </c>
      <c r="H132" s="116" t="str">
        <f t="shared" si="43"/>
        <v>N/A</v>
      </c>
      <c r="I132" s="114" t="s">
        <v>217</v>
      </c>
      <c r="J132" s="114" t="s">
        <v>1742</v>
      </c>
      <c r="K132" s="120" t="s">
        <v>732</v>
      </c>
      <c r="L132" s="116" t="str">
        <f t="shared" si="44"/>
        <v>N/A</v>
      </c>
    </row>
    <row r="133" spans="1:12" ht="25" x14ac:dyDescent="0.25">
      <c r="A133" s="2" t="s">
        <v>497</v>
      </c>
      <c r="B133" s="120" t="s">
        <v>217</v>
      </c>
      <c r="C133" s="119" t="s">
        <v>217</v>
      </c>
      <c r="D133" s="116" t="str">
        <f t="shared" si="43"/>
        <v>N/A</v>
      </c>
      <c r="E133" s="119" t="s">
        <v>1742</v>
      </c>
      <c r="F133" s="116" t="str">
        <f t="shared" si="43"/>
        <v>N/A</v>
      </c>
      <c r="G133" s="119" t="s">
        <v>1742</v>
      </c>
      <c r="H133" s="116" t="str">
        <f t="shared" si="43"/>
        <v>N/A</v>
      </c>
      <c r="I133" s="114" t="s">
        <v>217</v>
      </c>
      <c r="J133" s="114" t="s">
        <v>1742</v>
      </c>
      <c r="K133" s="120" t="s">
        <v>732</v>
      </c>
      <c r="L133" s="116" t="str">
        <f t="shared" si="44"/>
        <v>N/A</v>
      </c>
    </row>
    <row r="134" spans="1:12" ht="25" x14ac:dyDescent="0.25">
      <c r="A134" s="2" t="s">
        <v>498</v>
      </c>
      <c r="B134" s="120" t="s">
        <v>217</v>
      </c>
      <c r="C134" s="119" t="s">
        <v>217</v>
      </c>
      <c r="D134" s="116" t="str">
        <f t="shared" si="43"/>
        <v>N/A</v>
      </c>
      <c r="E134" s="119" t="s">
        <v>1742</v>
      </c>
      <c r="F134" s="116" t="str">
        <f t="shared" si="43"/>
        <v>N/A</v>
      </c>
      <c r="G134" s="119" t="s">
        <v>1742</v>
      </c>
      <c r="H134" s="116" t="str">
        <f t="shared" si="43"/>
        <v>N/A</v>
      </c>
      <c r="I134" s="114" t="s">
        <v>217</v>
      </c>
      <c r="J134" s="114" t="s">
        <v>1742</v>
      </c>
      <c r="K134" s="120" t="s">
        <v>732</v>
      </c>
      <c r="L134" s="116" t="str">
        <f t="shared" si="44"/>
        <v>N/A</v>
      </c>
    </row>
    <row r="135" spans="1:12" ht="25" x14ac:dyDescent="0.25">
      <c r="A135" s="2" t="s">
        <v>499</v>
      </c>
      <c r="B135" s="117" t="s">
        <v>217</v>
      </c>
      <c r="C135" s="119" t="s">
        <v>217</v>
      </c>
      <c r="D135" s="112" t="str">
        <f t="shared" ref="D135:D141" si="46">IF($B135="N/A","N/A",IF(C135&gt;10,"No",IF(C135&lt;-10,"No","Yes")))</f>
        <v>N/A</v>
      </c>
      <c r="E135" s="119" t="s">
        <v>1742</v>
      </c>
      <c r="F135" s="112" t="str">
        <f t="shared" ref="F135:F141" si="47">IF($B135="N/A","N/A",IF(E135&gt;10,"No",IF(E135&lt;-10,"No","Yes")))</f>
        <v>N/A</v>
      </c>
      <c r="G135" s="119" t="s">
        <v>1742</v>
      </c>
      <c r="H135" s="112" t="str">
        <f t="shared" ref="H135:H141" si="48">IF($B135="N/A","N/A",IF(G135&gt;10,"No",IF(G135&lt;-10,"No","Yes")))</f>
        <v>N/A</v>
      </c>
      <c r="I135" s="114" t="s">
        <v>217</v>
      </c>
      <c r="J135" s="114" t="s">
        <v>1742</v>
      </c>
      <c r="K135" s="120" t="s">
        <v>732</v>
      </c>
      <c r="L135" s="116" t="str">
        <f t="shared" si="44"/>
        <v>N/A</v>
      </c>
    </row>
    <row r="136" spans="1:12" ht="25" x14ac:dyDescent="0.25">
      <c r="A136" s="2" t="s">
        <v>500</v>
      </c>
      <c r="B136" s="117" t="s">
        <v>217</v>
      </c>
      <c r="C136" s="119" t="s">
        <v>217</v>
      </c>
      <c r="D136" s="112" t="str">
        <f t="shared" si="46"/>
        <v>N/A</v>
      </c>
      <c r="E136" s="119" t="s">
        <v>1742</v>
      </c>
      <c r="F136" s="112" t="str">
        <f t="shared" si="47"/>
        <v>N/A</v>
      </c>
      <c r="G136" s="119" t="s">
        <v>1742</v>
      </c>
      <c r="H136" s="112" t="str">
        <f t="shared" si="48"/>
        <v>N/A</v>
      </c>
      <c r="I136" s="114" t="s">
        <v>217</v>
      </c>
      <c r="J136" s="114" t="s">
        <v>1742</v>
      </c>
      <c r="K136" s="120" t="s">
        <v>732</v>
      </c>
      <c r="L136" s="116" t="str">
        <f t="shared" si="44"/>
        <v>N/A</v>
      </c>
    </row>
    <row r="137" spans="1:12" ht="25" x14ac:dyDescent="0.25">
      <c r="A137" s="2" t="s">
        <v>501</v>
      </c>
      <c r="B137" s="117" t="s">
        <v>217</v>
      </c>
      <c r="C137" s="119" t="s">
        <v>217</v>
      </c>
      <c r="D137" s="112" t="str">
        <f t="shared" si="46"/>
        <v>N/A</v>
      </c>
      <c r="E137" s="119" t="s">
        <v>1742</v>
      </c>
      <c r="F137" s="112" t="str">
        <f t="shared" si="47"/>
        <v>N/A</v>
      </c>
      <c r="G137" s="119" t="s">
        <v>1742</v>
      </c>
      <c r="H137" s="112" t="str">
        <f t="shared" si="48"/>
        <v>N/A</v>
      </c>
      <c r="I137" s="114" t="s">
        <v>217</v>
      </c>
      <c r="J137" s="114" t="s">
        <v>1742</v>
      </c>
      <c r="K137" s="120" t="s">
        <v>732</v>
      </c>
      <c r="L137" s="116" t="str">
        <f t="shared" si="44"/>
        <v>N/A</v>
      </c>
    </row>
    <row r="138" spans="1:12" ht="25" x14ac:dyDescent="0.25">
      <c r="A138" s="2" t="s">
        <v>502</v>
      </c>
      <c r="B138" s="117" t="s">
        <v>217</v>
      </c>
      <c r="C138" s="119" t="s">
        <v>217</v>
      </c>
      <c r="D138" s="112" t="str">
        <f t="shared" si="46"/>
        <v>N/A</v>
      </c>
      <c r="E138" s="119" t="s">
        <v>1742</v>
      </c>
      <c r="F138" s="112" t="str">
        <f t="shared" si="47"/>
        <v>N/A</v>
      </c>
      <c r="G138" s="119" t="s">
        <v>1742</v>
      </c>
      <c r="H138" s="112" t="str">
        <f t="shared" si="48"/>
        <v>N/A</v>
      </c>
      <c r="I138" s="114" t="s">
        <v>217</v>
      </c>
      <c r="J138" s="114" t="s">
        <v>1742</v>
      </c>
      <c r="K138" s="120" t="s">
        <v>732</v>
      </c>
      <c r="L138" s="116" t="str">
        <f t="shared" si="44"/>
        <v>N/A</v>
      </c>
    </row>
    <row r="139" spans="1:12" ht="25" x14ac:dyDescent="0.25">
      <c r="A139" s="2" t="s">
        <v>503</v>
      </c>
      <c r="B139" s="117" t="s">
        <v>217</v>
      </c>
      <c r="C139" s="119" t="s">
        <v>217</v>
      </c>
      <c r="D139" s="112" t="str">
        <f t="shared" si="46"/>
        <v>N/A</v>
      </c>
      <c r="E139" s="119" t="s">
        <v>1742</v>
      </c>
      <c r="F139" s="112" t="str">
        <f t="shared" si="47"/>
        <v>N/A</v>
      </c>
      <c r="G139" s="119" t="s">
        <v>1742</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t="s">
        <v>1742</v>
      </c>
      <c r="F140" s="112" t="str">
        <f t="shared" si="47"/>
        <v>N/A</v>
      </c>
      <c r="G140" s="119" t="s">
        <v>1742</v>
      </c>
      <c r="H140" s="112" t="str">
        <f t="shared" si="48"/>
        <v>N/A</v>
      </c>
      <c r="I140" s="114" t="s">
        <v>217</v>
      </c>
      <c r="J140" s="114" t="s">
        <v>1742</v>
      </c>
      <c r="K140" s="120" t="s">
        <v>732</v>
      </c>
      <c r="L140" s="116" t="str">
        <f t="shared" si="44"/>
        <v>N/A</v>
      </c>
    </row>
    <row r="141" spans="1:12" ht="25" x14ac:dyDescent="0.25">
      <c r="A141" s="2" t="s">
        <v>505</v>
      </c>
      <c r="B141" s="117" t="s">
        <v>217</v>
      </c>
      <c r="C141" s="119" t="s">
        <v>217</v>
      </c>
      <c r="D141" s="112" t="str">
        <f t="shared" si="46"/>
        <v>N/A</v>
      </c>
      <c r="E141" s="119" t="s">
        <v>1742</v>
      </c>
      <c r="F141" s="112" t="str">
        <f t="shared" si="47"/>
        <v>N/A</v>
      </c>
      <c r="G141" s="119" t="s">
        <v>1742</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t="s">
        <v>1742</v>
      </c>
      <c r="F142" s="116" t="str">
        <f t="shared" ref="F142" si="50">IF($B142="N/A","N/A",IF(E142&lt;0,"No","Yes"))</f>
        <v>N/A</v>
      </c>
      <c r="G142" s="119" t="s">
        <v>1742</v>
      </c>
      <c r="H142" s="116" t="str">
        <f t="shared" ref="H142" si="51">IF($B142="N/A","N/A",IF(G142&lt;0,"No","Yes"))</f>
        <v>N/A</v>
      </c>
      <c r="I142" s="114" t="s">
        <v>217</v>
      </c>
      <c r="J142" s="114" t="s">
        <v>1742</v>
      </c>
      <c r="K142" s="120" t="s">
        <v>732</v>
      </c>
      <c r="L142" s="116" t="str">
        <f t="shared" si="44"/>
        <v>N/A</v>
      </c>
    </row>
    <row r="143" spans="1:12" x14ac:dyDescent="0.25">
      <c r="A143" s="3" t="s">
        <v>729</v>
      </c>
      <c r="B143" s="117" t="s">
        <v>217</v>
      </c>
      <c r="C143" s="113">
        <v>0</v>
      </c>
      <c r="D143" s="112" t="str">
        <f>IF($B143="N/A","N/A",IF(C143&gt;10,"No",IF(C143&lt;-10,"No","Yes")))</f>
        <v>N/A</v>
      </c>
      <c r="E143" s="113">
        <v>0</v>
      </c>
      <c r="F143" s="112" t="str">
        <f>IF($B143="N/A","N/A",IF(E143&gt;10,"No",IF(E143&lt;-10,"No","Yes")))</f>
        <v>N/A</v>
      </c>
      <c r="G143" s="113">
        <v>0</v>
      </c>
      <c r="H143" s="112" t="str">
        <f>IF($B143="N/A","N/A",IF(G143&gt;10,"No",IF(G143&lt;-10,"No","Yes")))</f>
        <v>N/A</v>
      </c>
      <c r="I143" s="114" t="s">
        <v>1742</v>
      </c>
      <c r="J143" s="114" t="s">
        <v>1742</v>
      </c>
      <c r="K143" s="115" t="s">
        <v>732</v>
      </c>
      <c r="L143" s="116" t="str">
        <f>IF(J143="Div by 0", "N/A", IF(K143="N/A","N/A", IF(J143&gt;VALUE(MID(K143,1,2)), "No", IF(J143&lt;-1*VALUE(MID(K143,1,2)), "No", "Yes"))))</f>
        <v>N/A</v>
      </c>
    </row>
    <row r="144" spans="1:12" x14ac:dyDescent="0.25">
      <c r="A144" s="3" t="s">
        <v>730</v>
      </c>
      <c r="B144" s="117" t="s">
        <v>217</v>
      </c>
      <c r="C144" s="131">
        <v>0</v>
      </c>
      <c r="D144" s="112" t="str">
        <f>IF($B144="N/A","N/A",IF(C144&gt;10,"No",IF(C144&lt;-10,"No","Yes")))</f>
        <v>N/A</v>
      </c>
      <c r="E144" s="131">
        <v>0</v>
      </c>
      <c r="F144" s="112" t="str">
        <f>IF($B144="N/A","N/A",IF(E144&gt;10,"No",IF(E144&lt;-10,"No","Yes")))</f>
        <v>N/A</v>
      </c>
      <c r="G144" s="131">
        <v>0</v>
      </c>
      <c r="H144" s="112" t="str">
        <f>IF($B144="N/A","N/A",IF(G144&gt;10,"No",IF(G144&lt;-10,"No","Yes")))</f>
        <v>N/A</v>
      </c>
      <c r="I144" s="114" t="s">
        <v>1742</v>
      </c>
      <c r="J144" s="114" t="s">
        <v>1742</v>
      </c>
      <c r="K144" s="115" t="s">
        <v>732</v>
      </c>
      <c r="L144" s="116" t="str">
        <f>IF(J144="Div by 0", "N/A", IF(K144="N/A","N/A", IF(J144&gt;VALUE(MID(K144,1,2)), "No", IF(J144&lt;-1*VALUE(MID(K144,1,2)), "No", "Yes"))))</f>
        <v>N/A</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0</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0</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0</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0</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0</v>
      </c>
      <c r="H149" s="116" t="str">
        <f t="shared" si="54"/>
        <v>N/A</v>
      </c>
      <c r="I149" s="114" t="s">
        <v>217</v>
      </c>
      <c r="J149" s="114" t="s">
        <v>217</v>
      </c>
      <c r="K149" s="120" t="s">
        <v>732</v>
      </c>
      <c r="L149" s="116" t="str">
        <f t="shared" si="55"/>
        <v>N/A</v>
      </c>
    </row>
    <row r="150" spans="1:12" x14ac:dyDescent="0.25">
      <c r="A150" s="4" t="s">
        <v>731</v>
      </c>
      <c r="B150" s="115" t="s">
        <v>217</v>
      </c>
      <c r="C150" s="131">
        <v>0</v>
      </c>
      <c r="D150" s="112" t="str">
        <f t="shared" ref="D150:D172" si="56">IF($B150="N/A","N/A",IF(C150&gt;10,"No",IF(C150&lt;-10,"No","Yes")))</f>
        <v>N/A</v>
      </c>
      <c r="E150" s="131">
        <v>0</v>
      </c>
      <c r="F150" s="112" t="str">
        <f t="shared" ref="F150:F172" si="57">IF($B150="N/A","N/A",IF(E150&gt;10,"No",IF(E150&lt;-10,"No","Yes")))</f>
        <v>N/A</v>
      </c>
      <c r="G150" s="131">
        <v>0</v>
      </c>
      <c r="H150" s="112" t="str">
        <f t="shared" ref="H150:H172" si="58">IF($B150="N/A","N/A",IF(G150&gt;10,"No",IF(G150&lt;-10,"No","Yes")))</f>
        <v>N/A</v>
      </c>
      <c r="I150" s="114" t="s">
        <v>1742</v>
      </c>
      <c r="J150" s="114" t="s">
        <v>1742</v>
      </c>
      <c r="K150" s="115" t="s">
        <v>732</v>
      </c>
      <c r="L150" s="116" t="str">
        <f t="shared" ref="L150:L172" si="59">IF(J150="Div by 0", "N/A", IF(K150="N/A","N/A", IF(J150&gt;VALUE(MID(K150,1,2)), "No", IF(J150&lt;-1*VALUE(MID(K150,1,2)), "No", "Yes"))))</f>
        <v>N/A</v>
      </c>
    </row>
    <row r="151" spans="1:12" x14ac:dyDescent="0.25">
      <c r="A151" s="4" t="s">
        <v>534</v>
      </c>
      <c r="B151" s="115" t="s">
        <v>217</v>
      </c>
      <c r="C151" s="131">
        <v>0</v>
      </c>
      <c r="D151" s="112" t="str">
        <f t="shared" si="56"/>
        <v>N/A</v>
      </c>
      <c r="E151" s="131">
        <v>0</v>
      </c>
      <c r="F151" s="112" t="str">
        <f t="shared" si="57"/>
        <v>N/A</v>
      </c>
      <c r="G151" s="131">
        <v>0</v>
      </c>
      <c r="H151" s="112" t="str">
        <f t="shared" si="58"/>
        <v>N/A</v>
      </c>
      <c r="I151" s="114" t="s">
        <v>1742</v>
      </c>
      <c r="J151" s="114" t="s">
        <v>1742</v>
      </c>
      <c r="K151" s="115" t="s">
        <v>732</v>
      </c>
      <c r="L151" s="116" t="str">
        <f t="shared" si="59"/>
        <v>N/A</v>
      </c>
    </row>
    <row r="152" spans="1:12" x14ac:dyDescent="0.25">
      <c r="A152" s="4" t="s">
        <v>535</v>
      </c>
      <c r="B152" s="115" t="s">
        <v>217</v>
      </c>
      <c r="C152" s="131">
        <v>0</v>
      </c>
      <c r="D152" s="112" t="str">
        <f t="shared" si="56"/>
        <v>N/A</v>
      </c>
      <c r="E152" s="131">
        <v>0</v>
      </c>
      <c r="F152" s="112" t="str">
        <f t="shared" si="57"/>
        <v>N/A</v>
      </c>
      <c r="G152" s="131">
        <v>0</v>
      </c>
      <c r="H152" s="112" t="str">
        <f t="shared" si="58"/>
        <v>N/A</v>
      </c>
      <c r="I152" s="114" t="s">
        <v>1742</v>
      </c>
      <c r="J152" s="114" t="s">
        <v>1742</v>
      </c>
      <c r="K152" s="115" t="s">
        <v>732</v>
      </c>
      <c r="L152" s="116" t="str">
        <f t="shared" si="59"/>
        <v>N/A</v>
      </c>
    </row>
    <row r="153" spans="1:12" x14ac:dyDescent="0.25">
      <c r="A153" s="4" t="s">
        <v>536</v>
      </c>
      <c r="B153" s="115" t="s">
        <v>217</v>
      </c>
      <c r="C153" s="131">
        <v>0</v>
      </c>
      <c r="D153" s="112" t="str">
        <f t="shared" si="56"/>
        <v>N/A</v>
      </c>
      <c r="E153" s="131">
        <v>0</v>
      </c>
      <c r="F153" s="112" t="str">
        <f t="shared" si="57"/>
        <v>N/A</v>
      </c>
      <c r="G153" s="131">
        <v>0</v>
      </c>
      <c r="H153" s="112" t="str">
        <f t="shared" si="58"/>
        <v>N/A</v>
      </c>
      <c r="I153" s="114" t="s">
        <v>1742</v>
      </c>
      <c r="J153" s="114" t="s">
        <v>1742</v>
      </c>
      <c r="K153" s="115" t="s">
        <v>732</v>
      </c>
      <c r="L153" s="116" t="str">
        <f t="shared" si="59"/>
        <v>N/A</v>
      </c>
    </row>
    <row r="154" spans="1:12" x14ac:dyDescent="0.25">
      <c r="A154" s="4" t="s">
        <v>537</v>
      </c>
      <c r="B154" s="115" t="s">
        <v>217</v>
      </c>
      <c r="C154" s="131">
        <v>0</v>
      </c>
      <c r="D154" s="112" t="str">
        <f t="shared" si="56"/>
        <v>N/A</v>
      </c>
      <c r="E154" s="131">
        <v>0</v>
      </c>
      <c r="F154" s="112" t="str">
        <f t="shared" si="57"/>
        <v>N/A</v>
      </c>
      <c r="G154" s="131">
        <v>0</v>
      </c>
      <c r="H154" s="112" t="str">
        <f t="shared" si="58"/>
        <v>N/A</v>
      </c>
      <c r="I154" s="114" t="s">
        <v>1742</v>
      </c>
      <c r="J154" s="114" t="s">
        <v>1742</v>
      </c>
      <c r="K154" s="115" t="s">
        <v>732</v>
      </c>
      <c r="L154" s="116" t="str">
        <f t="shared" si="59"/>
        <v>N/A</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0</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0</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0</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0</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0</v>
      </c>
      <c r="H159" s="116" t="str">
        <f t="shared" si="62"/>
        <v>N/A</v>
      </c>
      <c r="I159" s="114" t="s">
        <v>217</v>
      </c>
      <c r="J159" s="114" t="s">
        <v>217</v>
      </c>
      <c r="K159" s="120" t="s">
        <v>732</v>
      </c>
      <c r="L159" s="116" t="str">
        <f t="shared" si="63"/>
        <v>N/A</v>
      </c>
    </row>
    <row r="160" spans="1:12" ht="25" x14ac:dyDescent="0.25">
      <c r="A160" s="4" t="s">
        <v>543</v>
      </c>
      <c r="B160" s="115" t="s">
        <v>217</v>
      </c>
      <c r="C160" s="131">
        <v>0</v>
      </c>
      <c r="D160" s="112" t="str">
        <f t="shared" si="56"/>
        <v>N/A</v>
      </c>
      <c r="E160" s="131">
        <v>0</v>
      </c>
      <c r="F160" s="112" t="str">
        <f t="shared" si="57"/>
        <v>N/A</v>
      </c>
      <c r="G160" s="131">
        <v>0</v>
      </c>
      <c r="H160" s="112" t="str">
        <f t="shared" si="58"/>
        <v>N/A</v>
      </c>
      <c r="I160" s="114" t="s">
        <v>1742</v>
      </c>
      <c r="J160" s="114" t="s">
        <v>1742</v>
      </c>
      <c r="K160" s="115" t="s">
        <v>732</v>
      </c>
      <c r="L160" s="116" t="str">
        <f t="shared" si="59"/>
        <v>N/A</v>
      </c>
    </row>
    <row r="161" spans="1:12" x14ac:dyDescent="0.25">
      <c r="A161" s="4" t="s">
        <v>544</v>
      </c>
      <c r="B161" s="115" t="s">
        <v>217</v>
      </c>
      <c r="C161" s="113">
        <v>0</v>
      </c>
      <c r="D161" s="112" t="str">
        <f t="shared" si="56"/>
        <v>N/A</v>
      </c>
      <c r="E161" s="113">
        <v>0</v>
      </c>
      <c r="F161" s="112" t="str">
        <f t="shared" si="57"/>
        <v>N/A</v>
      </c>
      <c r="G161" s="113">
        <v>0</v>
      </c>
      <c r="H161" s="112" t="str">
        <f t="shared" si="58"/>
        <v>N/A</v>
      </c>
      <c r="I161" s="114" t="s">
        <v>1742</v>
      </c>
      <c r="J161" s="114" t="s">
        <v>1742</v>
      </c>
      <c r="K161" s="115" t="s">
        <v>732</v>
      </c>
      <c r="L161" s="116" t="str">
        <f t="shared" si="59"/>
        <v>N/A</v>
      </c>
    </row>
    <row r="162" spans="1:12" x14ac:dyDescent="0.25">
      <c r="A162" s="4" t="s">
        <v>1275</v>
      </c>
      <c r="B162" s="115" t="s">
        <v>217</v>
      </c>
      <c r="C162" s="113" t="s">
        <v>1742</v>
      </c>
      <c r="D162" s="112" t="str">
        <f t="shared" si="56"/>
        <v>N/A</v>
      </c>
      <c r="E162" s="113" t="s">
        <v>1742</v>
      </c>
      <c r="F162" s="112" t="str">
        <f t="shared" si="57"/>
        <v>N/A</v>
      </c>
      <c r="G162" s="113" t="s">
        <v>1742</v>
      </c>
      <c r="H162" s="112" t="str">
        <f t="shared" si="58"/>
        <v>N/A</v>
      </c>
      <c r="I162" s="114" t="s">
        <v>1742</v>
      </c>
      <c r="J162" s="114" t="s">
        <v>1742</v>
      </c>
      <c r="K162" s="115" t="s">
        <v>732</v>
      </c>
      <c r="L162" s="116" t="str">
        <f t="shared" si="59"/>
        <v>N/A</v>
      </c>
    </row>
    <row r="163" spans="1:12" ht="25" x14ac:dyDescent="0.25">
      <c r="A163" s="4" t="s">
        <v>1276</v>
      </c>
      <c r="B163" s="115" t="s">
        <v>217</v>
      </c>
      <c r="C163" s="113" t="s">
        <v>1742</v>
      </c>
      <c r="D163" s="112" t="str">
        <f t="shared" si="56"/>
        <v>N/A</v>
      </c>
      <c r="E163" s="113" t="s">
        <v>1742</v>
      </c>
      <c r="F163" s="112" t="str">
        <f t="shared" si="57"/>
        <v>N/A</v>
      </c>
      <c r="G163" s="113" t="s">
        <v>1742</v>
      </c>
      <c r="H163" s="112" t="str">
        <f t="shared" si="58"/>
        <v>N/A</v>
      </c>
      <c r="I163" s="114" t="s">
        <v>1742</v>
      </c>
      <c r="J163" s="114" t="s">
        <v>1742</v>
      </c>
      <c r="K163" s="115" t="s">
        <v>732</v>
      </c>
      <c r="L163" s="116" t="str">
        <f t="shared" si="59"/>
        <v>N/A</v>
      </c>
    </row>
    <row r="164" spans="1:12" ht="25" x14ac:dyDescent="0.25">
      <c r="A164" s="4" t="s">
        <v>1277</v>
      </c>
      <c r="B164" s="115" t="s">
        <v>217</v>
      </c>
      <c r="C164" s="113" t="s">
        <v>1742</v>
      </c>
      <c r="D164" s="112" t="str">
        <f t="shared" si="56"/>
        <v>N/A</v>
      </c>
      <c r="E164" s="113" t="s">
        <v>1742</v>
      </c>
      <c r="F164" s="112" t="str">
        <f t="shared" si="57"/>
        <v>N/A</v>
      </c>
      <c r="G164" s="113" t="s">
        <v>1742</v>
      </c>
      <c r="H164" s="112" t="str">
        <f t="shared" si="58"/>
        <v>N/A</v>
      </c>
      <c r="I164" s="114" t="s">
        <v>1742</v>
      </c>
      <c r="J164" s="114" t="s">
        <v>1742</v>
      </c>
      <c r="K164" s="115" t="s">
        <v>732</v>
      </c>
      <c r="L164" s="116" t="str">
        <f t="shared" si="59"/>
        <v>N/A</v>
      </c>
    </row>
    <row r="165" spans="1:12" ht="25" x14ac:dyDescent="0.25">
      <c r="A165" s="4" t="s">
        <v>1278</v>
      </c>
      <c r="B165" s="115" t="s">
        <v>217</v>
      </c>
      <c r="C165" s="113" t="s">
        <v>1742</v>
      </c>
      <c r="D165" s="112" t="str">
        <f t="shared" si="56"/>
        <v>N/A</v>
      </c>
      <c r="E165" s="113" t="s">
        <v>1742</v>
      </c>
      <c r="F165" s="112" t="str">
        <f t="shared" si="57"/>
        <v>N/A</v>
      </c>
      <c r="G165" s="113" t="s">
        <v>1742</v>
      </c>
      <c r="H165" s="112" t="str">
        <f t="shared" si="58"/>
        <v>N/A</v>
      </c>
      <c r="I165" s="114" t="s">
        <v>1742</v>
      </c>
      <c r="J165" s="114" t="s">
        <v>1742</v>
      </c>
      <c r="K165" s="115" t="s">
        <v>732</v>
      </c>
      <c r="L165" s="116" t="str">
        <f t="shared" si="59"/>
        <v>N/A</v>
      </c>
    </row>
    <row r="166" spans="1:12" ht="25" x14ac:dyDescent="0.25">
      <c r="A166" s="4" t="s">
        <v>1279</v>
      </c>
      <c r="B166" s="115" t="s">
        <v>217</v>
      </c>
      <c r="C166" s="113" t="s">
        <v>1742</v>
      </c>
      <c r="D166" s="112" t="str">
        <f t="shared" si="56"/>
        <v>N/A</v>
      </c>
      <c r="E166" s="113" t="s">
        <v>1742</v>
      </c>
      <c r="F166" s="112" t="str">
        <f t="shared" si="57"/>
        <v>N/A</v>
      </c>
      <c r="G166" s="113" t="s">
        <v>1742</v>
      </c>
      <c r="H166" s="112" t="str">
        <f t="shared" si="58"/>
        <v>N/A</v>
      </c>
      <c r="I166" s="114" t="s">
        <v>1742</v>
      </c>
      <c r="J166" s="114" t="s">
        <v>1742</v>
      </c>
      <c r="K166" s="115" t="s">
        <v>732</v>
      </c>
      <c r="L166" s="116" t="str">
        <f t="shared" si="59"/>
        <v>N/A</v>
      </c>
    </row>
    <row r="167" spans="1:12" x14ac:dyDescent="0.25">
      <c r="A167" s="42" t="s">
        <v>545</v>
      </c>
      <c r="B167" s="117" t="s">
        <v>217</v>
      </c>
      <c r="C167" s="118">
        <v>0</v>
      </c>
      <c r="D167" s="112" t="str">
        <f t="shared" si="56"/>
        <v>N/A</v>
      </c>
      <c r="E167" s="118">
        <v>0</v>
      </c>
      <c r="F167" s="112" t="str">
        <f t="shared" si="57"/>
        <v>N/A</v>
      </c>
      <c r="G167" s="118">
        <v>0</v>
      </c>
      <c r="H167" s="112" t="str">
        <f t="shared" si="58"/>
        <v>N/A</v>
      </c>
      <c r="I167" s="114" t="s">
        <v>1742</v>
      </c>
      <c r="J167" s="114" t="s">
        <v>1742</v>
      </c>
      <c r="K167" s="115" t="s">
        <v>732</v>
      </c>
      <c r="L167" s="116" t="str">
        <f t="shared" si="59"/>
        <v>N/A</v>
      </c>
    </row>
    <row r="168" spans="1:12" x14ac:dyDescent="0.25">
      <c r="A168" s="42" t="s">
        <v>1280</v>
      </c>
      <c r="B168" s="117" t="s">
        <v>217</v>
      </c>
      <c r="C168" s="118" t="s">
        <v>1742</v>
      </c>
      <c r="D168" s="112" t="str">
        <f t="shared" si="56"/>
        <v>N/A</v>
      </c>
      <c r="E168" s="118" t="s">
        <v>1742</v>
      </c>
      <c r="F168" s="112" t="str">
        <f t="shared" si="57"/>
        <v>N/A</v>
      </c>
      <c r="G168" s="118" t="s">
        <v>1742</v>
      </c>
      <c r="H168" s="112" t="str">
        <f t="shared" si="58"/>
        <v>N/A</v>
      </c>
      <c r="I168" s="114" t="s">
        <v>1742</v>
      </c>
      <c r="J168" s="114" t="s">
        <v>1742</v>
      </c>
      <c r="K168" s="115" t="s">
        <v>732</v>
      </c>
      <c r="L168" s="116" t="str">
        <f t="shared" si="59"/>
        <v>N/A</v>
      </c>
    </row>
    <row r="169" spans="1:12" ht="25" x14ac:dyDescent="0.25">
      <c r="A169" s="42" t="s">
        <v>1281</v>
      </c>
      <c r="B169" s="115" t="s">
        <v>217</v>
      </c>
      <c r="C169" s="113" t="s">
        <v>1742</v>
      </c>
      <c r="D169" s="112" t="str">
        <f t="shared" si="56"/>
        <v>N/A</v>
      </c>
      <c r="E169" s="113" t="s">
        <v>1742</v>
      </c>
      <c r="F169" s="112" t="str">
        <f t="shared" si="57"/>
        <v>N/A</v>
      </c>
      <c r="G169" s="113" t="s">
        <v>1742</v>
      </c>
      <c r="H169" s="112" t="str">
        <f t="shared" si="58"/>
        <v>N/A</v>
      </c>
      <c r="I169" s="114" t="s">
        <v>1742</v>
      </c>
      <c r="J169" s="114" t="s">
        <v>1742</v>
      </c>
      <c r="K169" s="115" t="s">
        <v>732</v>
      </c>
      <c r="L169" s="116" t="str">
        <f t="shared" si="59"/>
        <v>N/A</v>
      </c>
    </row>
    <row r="170" spans="1:12" ht="25" x14ac:dyDescent="0.25">
      <c r="A170" s="42" t="s">
        <v>1282</v>
      </c>
      <c r="B170" s="115" t="s">
        <v>217</v>
      </c>
      <c r="C170" s="113" t="s">
        <v>1742</v>
      </c>
      <c r="D170" s="112" t="str">
        <f t="shared" si="56"/>
        <v>N/A</v>
      </c>
      <c r="E170" s="113" t="s">
        <v>1742</v>
      </c>
      <c r="F170" s="112" t="str">
        <f t="shared" si="57"/>
        <v>N/A</v>
      </c>
      <c r="G170" s="113" t="s">
        <v>1742</v>
      </c>
      <c r="H170" s="112" t="str">
        <f t="shared" si="58"/>
        <v>N/A</v>
      </c>
      <c r="I170" s="114" t="s">
        <v>1742</v>
      </c>
      <c r="J170" s="114" t="s">
        <v>1742</v>
      </c>
      <c r="K170" s="115" t="s">
        <v>732</v>
      </c>
      <c r="L170" s="116" t="str">
        <f t="shared" si="59"/>
        <v>N/A</v>
      </c>
    </row>
    <row r="171" spans="1:12" ht="25" x14ac:dyDescent="0.25">
      <c r="A171" s="42" t="s">
        <v>1283</v>
      </c>
      <c r="B171" s="115" t="s">
        <v>217</v>
      </c>
      <c r="C171" s="113" t="s">
        <v>1742</v>
      </c>
      <c r="D171" s="112" t="str">
        <f t="shared" si="56"/>
        <v>N/A</v>
      </c>
      <c r="E171" s="113" t="s">
        <v>1742</v>
      </c>
      <c r="F171" s="112" t="str">
        <f t="shared" si="57"/>
        <v>N/A</v>
      </c>
      <c r="G171" s="113" t="s">
        <v>1742</v>
      </c>
      <c r="H171" s="112" t="str">
        <f t="shared" si="58"/>
        <v>N/A</v>
      </c>
      <c r="I171" s="114" t="s">
        <v>1742</v>
      </c>
      <c r="J171" s="114" t="s">
        <v>1742</v>
      </c>
      <c r="K171" s="115" t="s">
        <v>732</v>
      </c>
      <c r="L171" s="116" t="str">
        <f t="shared" si="59"/>
        <v>N/A</v>
      </c>
    </row>
    <row r="172" spans="1:12" ht="25" x14ac:dyDescent="0.25">
      <c r="A172" s="42" t="s">
        <v>1284</v>
      </c>
      <c r="B172" s="115" t="s">
        <v>217</v>
      </c>
      <c r="C172" s="113" t="s">
        <v>1742</v>
      </c>
      <c r="D172" s="112" t="str">
        <f t="shared" si="56"/>
        <v>N/A</v>
      </c>
      <c r="E172" s="113" t="s">
        <v>1742</v>
      </c>
      <c r="F172" s="112" t="str">
        <f t="shared" si="57"/>
        <v>N/A</v>
      </c>
      <c r="G172" s="113" t="s">
        <v>1742</v>
      </c>
      <c r="H172" s="112" t="str">
        <f t="shared" si="58"/>
        <v>N/A</v>
      </c>
      <c r="I172" s="114" t="s">
        <v>1742</v>
      </c>
      <c r="J172" s="114" t="s">
        <v>1742</v>
      </c>
      <c r="K172" s="115" t="s">
        <v>732</v>
      </c>
      <c r="L172" s="116" t="str">
        <f t="shared" si="59"/>
        <v>N/A</v>
      </c>
    </row>
    <row r="173" spans="1:12" ht="25" x14ac:dyDescent="0.25">
      <c r="A173" s="2" t="s">
        <v>546</v>
      </c>
      <c r="B173" s="115" t="s">
        <v>217</v>
      </c>
      <c r="C173" s="113">
        <v>0</v>
      </c>
      <c r="D173" s="112" t="str">
        <f t="shared" ref="D173:D181" si="64">IF($B173="N/A","N/A",IF(C173&gt;10,"No",IF(C173&lt;-10,"No","Yes")))</f>
        <v>N/A</v>
      </c>
      <c r="E173" s="113">
        <v>0</v>
      </c>
      <c r="F173" s="112" t="str">
        <f t="shared" ref="F173:F181" si="65">IF($B173="N/A","N/A",IF(E173&gt;10,"No",IF(E173&lt;-10,"No","Yes")))</f>
        <v>N/A</v>
      </c>
      <c r="G173" s="113">
        <v>0</v>
      </c>
      <c r="H173" s="112" t="str">
        <f t="shared" ref="H173:H181" si="66">IF($B173="N/A","N/A",IF(G173&gt;10,"No",IF(G173&lt;-10,"No","Yes")))</f>
        <v>N/A</v>
      </c>
      <c r="I173" s="114" t="s">
        <v>1742</v>
      </c>
      <c r="J173" s="114" t="s">
        <v>1742</v>
      </c>
      <c r="K173" s="115" t="s">
        <v>732</v>
      </c>
      <c r="L173" s="116" t="str">
        <f t="shared" ref="L173:L181" si="67">IF(J173="Div by 0", "N/A", IF(K173="N/A","N/A", IF(J173&gt;VALUE(MID(K173,1,2)), "No", IF(J173&lt;-1*VALUE(MID(K173,1,2)), "No", "Yes"))))</f>
        <v>N/A</v>
      </c>
    </row>
    <row r="174" spans="1:12" ht="25" x14ac:dyDescent="0.25">
      <c r="A174" s="2" t="s">
        <v>1285</v>
      </c>
      <c r="B174" s="115" t="s">
        <v>217</v>
      </c>
      <c r="C174" s="113">
        <v>0</v>
      </c>
      <c r="D174" s="112" t="str">
        <f t="shared" si="64"/>
        <v>N/A</v>
      </c>
      <c r="E174" s="113">
        <v>0</v>
      </c>
      <c r="F174" s="112" t="str">
        <f t="shared" si="65"/>
        <v>N/A</v>
      </c>
      <c r="G174" s="113">
        <v>0</v>
      </c>
      <c r="H174" s="112" t="str">
        <f t="shared" si="66"/>
        <v>N/A</v>
      </c>
      <c r="I174" s="114" t="s">
        <v>1742</v>
      </c>
      <c r="J174" s="114" t="s">
        <v>1742</v>
      </c>
      <c r="K174" s="115" t="s">
        <v>732</v>
      </c>
      <c r="L174" s="116" t="str">
        <f t="shared" si="67"/>
        <v>N/A</v>
      </c>
    </row>
    <row r="175" spans="1:12" ht="25" x14ac:dyDescent="0.25">
      <c r="A175" s="2" t="s">
        <v>547</v>
      </c>
      <c r="B175" s="115" t="s">
        <v>217</v>
      </c>
      <c r="C175" s="113">
        <v>0</v>
      </c>
      <c r="D175" s="112" t="str">
        <f t="shared" si="64"/>
        <v>N/A</v>
      </c>
      <c r="E175" s="113">
        <v>0</v>
      </c>
      <c r="F175" s="112" t="str">
        <f t="shared" si="65"/>
        <v>N/A</v>
      </c>
      <c r="G175" s="113">
        <v>0</v>
      </c>
      <c r="H175" s="112" t="str">
        <f t="shared" si="66"/>
        <v>N/A</v>
      </c>
      <c r="I175" s="114" t="s">
        <v>1742</v>
      </c>
      <c r="J175" s="114" t="s">
        <v>1742</v>
      </c>
      <c r="K175" s="115" t="s">
        <v>732</v>
      </c>
      <c r="L175" s="116" t="str">
        <f t="shared" si="67"/>
        <v>N/A</v>
      </c>
    </row>
    <row r="176" spans="1:12" ht="25" x14ac:dyDescent="0.25">
      <c r="A176" s="2" t="s">
        <v>512</v>
      </c>
      <c r="B176" s="115" t="s">
        <v>217</v>
      </c>
      <c r="C176" s="113">
        <v>0</v>
      </c>
      <c r="D176" s="112" t="str">
        <f t="shared" si="64"/>
        <v>N/A</v>
      </c>
      <c r="E176" s="113">
        <v>0</v>
      </c>
      <c r="F176" s="112" t="str">
        <f t="shared" si="65"/>
        <v>N/A</v>
      </c>
      <c r="G176" s="113">
        <v>0</v>
      </c>
      <c r="H176" s="112" t="str">
        <f t="shared" si="66"/>
        <v>N/A</v>
      </c>
      <c r="I176" s="114" t="s">
        <v>1742</v>
      </c>
      <c r="J176" s="114" t="s">
        <v>1742</v>
      </c>
      <c r="K176" s="115" t="s">
        <v>732</v>
      </c>
      <c r="L176" s="116" t="str">
        <f t="shared" si="67"/>
        <v>N/A</v>
      </c>
    </row>
    <row r="177" spans="1:12" ht="25" x14ac:dyDescent="0.25">
      <c r="A177" s="2" t="s">
        <v>513</v>
      </c>
      <c r="B177" s="117" t="s">
        <v>217</v>
      </c>
      <c r="C177" s="118" t="s">
        <v>1742</v>
      </c>
      <c r="D177" s="112" t="str">
        <f t="shared" si="64"/>
        <v>N/A</v>
      </c>
      <c r="E177" s="118" t="s">
        <v>1742</v>
      </c>
      <c r="F177" s="112" t="str">
        <f t="shared" si="65"/>
        <v>N/A</v>
      </c>
      <c r="G177" s="118" t="s">
        <v>1742</v>
      </c>
      <c r="H177" s="112" t="str">
        <f t="shared" si="66"/>
        <v>N/A</v>
      </c>
      <c r="I177" s="114" t="s">
        <v>1742</v>
      </c>
      <c r="J177" s="114" t="s">
        <v>1742</v>
      </c>
      <c r="K177" s="115" t="s">
        <v>732</v>
      </c>
      <c r="L177" s="116" t="str">
        <f t="shared" si="67"/>
        <v>N/A</v>
      </c>
    </row>
    <row r="178" spans="1:12" ht="25" x14ac:dyDescent="0.25">
      <c r="A178" s="2" t="s">
        <v>1286</v>
      </c>
      <c r="B178" s="117" t="s">
        <v>217</v>
      </c>
      <c r="C178" s="118" t="s">
        <v>1742</v>
      </c>
      <c r="D178" s="112" t="str">
        <f t="shared" si="64"/>
        <v>N/A</v>
      </c>
      <c r="E178" s="118" t="s">
        <v>1742</v>
      </c>
      <c r="F178" s="112" t="str">
        <f t="shared" si="65"/>
        <v>N/A</v>
      </c>
      <c r="G178" s="118" t="s">
        <v>1742</v>
      </c>
      <c r="H178" s="112" t="str">
        <f t="shared" si="66"/>
        <v>N/A</v>
      </c>
      <c r="I178" s="114" t="s">
        <v>1742</v>
      </c>
      <c r="J178" s="114" t="s">
        <v>1742</v>
      </c>
      <c r="K178" s="115" t="s">
        <v>732</v>
      </c>
      <c r="L178" s="116" t="str">
        <f t="shared" si="67"/>
        <v>N/A</v>
      </c>
    </row>
    <row r="179" spans="1:12" ht="25" x14ac:dyDescent="0.25">
      <c r="A179" s="2" t="s">
        <v>514</v>
      </c>
      <c r="B179" s="117" t="s">
        <v>217</v>
      </c>
      <c r="C179" s="118" t="s">
        <v>1742</v>
      </c>
      <c r="D179" s="112" t="str">
        <f t="shared" si="64"/>
        <v>N/A</v>
      </c>
      <c r="E179" s="118" t="s">
        <v>1742</v>
      </c>
      <c r="F179" s="112" t="str">
        <f t="shared" si="65"/>
        <v>N/A</v>
      </c>
      <c r="G179" s="118" t="s">
        <v>1742</v>
      </c>
      <c r="H179" s="112" t="str">
        <f t="shared" si="66"/>
        <v>N/A</v>
      </c>
      <c r="I179" s="114" t="s">
        <v>1742</v>
      </c>
      <c r="J179" s="114" t="s">
        <v>1742</v>
      </c>
      <c r="K179" s="115" t="s">
        <v>732</v>
      </c>
      <c r="L179" s="116" t="str">
        <f t="shared" si="67"/>
        <v>N/A</v>
      </c>
    </row>
    <row r="180" spans="1:12" ht="25" x14ac:dyDescent="0.25">
      <c r="A180" s="2" t="s">
        <v>515</v>
      </c>
      <c r="B180" s="115" t="s">
        <v>217</v>
      </c>
      <c r="C180" s="113" t="s">
        <v>1742</v>
      </c>
      <c r="D180" s="112" t="str">
        <f t="shared" si="64"/>
        <v>N/A</v>
      </c>
      <c r="E180" s="113" t="s">
        <v>1742</v>
      </c>
      <c r="F180" s="112" t="str">
        <f t="shared" si="65"/>
        <v>N/A</v>
      </c>
      <c r="G180" s="113" t="s">
        <v>1742</v>
      </c>
      <c r="H180" s="112" t="str">
        <f t="shared" si="66"/>
        <v>N/A</v>
      </c>
      <c r="I180" s="114" t="s">
        <v>1742</v>
      </c>
      <c r="J180" s="114" t="s">
        <v>1742</v>
      </c>
      <c r="K180" s="115" t="s">
        <v>732</v>
      </c>
      <c r="L180" s="116" t="str">
        <f t="shared" si="67"/>
        <v>N/A</v>
      </c>
    </row>
    <row r="181" spans="1:12" ht="25" x14ac:dyDescent="0.25">
      <c r="A181" s="2" t="s">
        <v>1684</v>
      </c>
      <c r="B181" s="115" t="s">
        <v>217</v>
      </c>
      <c r="C181" s="119" t="s">
        <v>1742</v>
      </c>
      <c r="D181" s="112" t="str">
        <f t="shared" si="64"/>
        <v>N/A</v>
      </c>
      <c r="E181" s="119" t="s">
        <v>1742</v>
      </c>
      <c r="F181" s="112" t="str">
        <f t="shared" si="65"/>
        <v>N/A</v>
      </c>
      <c r="G181" s="119" t="s">
        <v>1742</v>
      </c>
      <c r="H181" s="112" t="str">
        <f t="shared" si="66"/>
        <v>N/A</v>
      </c>
      <c r="I181" s="114" t="s">
        <v>1742</v>
      </c>
      <c r="J181" s="114" t="s">
        <v>1742</v>
      </c>
      <c r="K181" s="115" t="s">
        <v>732</v>
      </c>
      <c r="L181" s="116" t="str">
        <f t="shared" si="67"/>
        <v>N/A</v>
      </c>
    </row>
    <row r="182" spans="1:12" ht="25" x14ac:dyDescent="0.25">
      <c r="A182" s="2" t="s">
        <v>1685</v>
      </c>
      <c r="B182" s="120" t="s">
        <v>217</v>
      </c>
      <c r="C182" s="119" t="s">
        <v>217</v>
      </c>
      <c r="D182" s="116" t="str">
        <f t="shared" ref="D182:D185" si="68">IF($B182="N/A","N/A",IF(C182&lt;0,"No","Yes"))</f>
        <v>N/A</v>
      </c>
      <c r="E182" s="119" t="s">
        <v>1742</v>
      </c>
      <c r="F182" s="116" t="str">
        <f t="shared" ref="F182:F185" si="69">IF($B182="N/A","N/A",IF(E182&lt;0,"No","Yes"))</f>
        <v>N/A</v>
      </c>
      <c r="G182" s="119" t="s">
        <v>1742</v>
      </c>
      <c r="H182" s="116" t="str">
        <f t="shared" ref="H182:H185" si="70">IF($B182="N/A","N/A",IF(G182&lt;0,"No","Yes"))</f>
        <v>N/A</v>
      </c>
      <c r="I182" s="114" t="s">
        <v>217</v>
      </c>
      <c r="J182" s="114" t="s">
        <v>1742</v>
      </c>
      <c r="K182" s="120" t="s">
        <v>732</v>
      </c>
      <c r="L182" s="116" t="str">
        <f t="shared" ref="L182:L213" si="71">IF(J182="Div by 0", "N/A", IF(OR(J182="N/A",K182="N/A"),"N/A", IF(J182&gt;VALUE(MID(K182,1,2)), "No", IF(J182&lt;-1*VALUE(MID(K182,1,2)), "No", "Yes"))))</f>
        <v>N/A</v>
      </c>
    </row>
    <row r="183" spans="1:12" ht="25" x14ac:dyDescent="0.25">
      <c r="A183" s="2" t="s">
        <v>1686</v>
      </c>
      <c r="B183" s="120" t="s">
        <v>217</v>
      </c>
      <c r="C183" s="119" t="s">
        <v>217</v>
      </c>
      <c r="D183" s="116" t="str">
        <f t="shared" si="68"/>
        <v>N/A</v>
      </c>
      <c r="E183" s="119" t="s">
        <v>1742</v>
      </c>
      <c r="F183" s="116" t="str">
        <f t="shared" si="69"/>
        <v>N/A</v>
      </c>
      <c r="G183" s="119" t="s">
        <v>1742</v>
      </c>
      <c r="H183" s="116" t="str">
        <f t="shared" si="70"/>
        <v>N/A</v>
      </c>
      <c r="I183" s="114" t="s">
        <v>217</v>
      </c>
      <c r="J183" s="114" t="s">
        <v>1742</v>
      </c>
      <c r="K183" s="120" t="s">
        <v>732</v>
      </c>
      <c r="L183" s="116" t="str">
        <f t="shared" si="71"/>
        <v>N/A</v>
      </c>
    </row>
    <row r="184" spans="1:12" ht="25" x14ac:dyDescent="0.25">
      <c r="A184" s="2" t="s">
        <v>1687</v>
      </c>
      <c r="B184" s="120" t="s">
        <v>217</v>
      </c>
      <c r="C184" s="119" t="s">
        <v>217</v>
      </c>
      <c r="D184" s="116" t="str">
        <f t="shared" si="68"/>
        <v>N/A</v>
      </c>
      <c r="E184" s="119" t="s">
        <v>1742</v>
      </c>
      <c r="F184" s="116" t="str">
        <f t="shared" si="69"/>
        <v>N/A</v>
      </c>
      <c r="G184" s="119" t="s">
        <v>1742</v>
      </c>
      <c r="H184" s="116" t="str">
        <f t="shared" si="70"/>
        <v>N/A</v>
      </c>
      <c r="I184" s="114" t="s">
        <v>217</v>
      </c>
      <c r="J184" s="114" t="s">
        <v>1742</v>
      </c>
      <c r="K184" s="120" t="s">
        <v>732</v>
      </c>
      <c r="L184" s="116" t="str">
        <f t="shared" si="71"/>
        <v>N/A</v>
      </c>
    </row>
    <row r="185" spans="1:12" ht="25" x14ac:dyDescent="0.25">
      <c r="A185" s="2" t="s">
        <v>1688</v>
      </c>
      <c r="B185" s="120" t="s">
        <v>217</v>
      </c>
      <c r="C185" s="119" t="s">
        <v>217</v>
      </c>
      <c r="D185" s="116" t="str">
        <f t="shared" si="68"/>
        <v>N/A</v>
      </c>
      <c r="E185" s="119" t="s">
        <v>1742</v>
      </c>
      <c r="F185" s="116" t="str">
        <f t="shared" si="69"/>
        <v>N/A</v>
      </c>
      <c r="G185" s="119" t="s">
        <v>1742</v>
      </c>
      <c r="H185" s="116" t="str">
        <f t="shared" si="70"/>
        <v>N/A</v>
      </c>
      <c r="I185" s="114" t="s">
        <v>217</v>
      </c>
      <c r="J185" s="114" t="s">
        <v>1742</v>
      </c>
      <c r="K185" s="120" t="s">
        <v>732</v>
      </c>
      <c r="L185" s="116" t="str">
        <f t="shared" si="71"/>
        <v>N/A</v>
      </c>
    </row>
    <row r="186" spans="1:12" ht="25" x14ac:dyDescent="0.25">
      <c r="A186" s="2" t="s">
        <v>1689</v>
      </c>
      <c r="B186" s="117" t="s">
        <v>217</v>
      </c>
      <c r="C186" s="119" t="s">
        <v>217</v>
      </c>
      <c r="D186" s="112" t="str">
        <f t="shared" ref="D186:D213" si="72">IF($B186="N/A","N/A",IF(C186&gt;10,"No",IF(C186&lt;-10,"No","Yes")))</f>
        <v>N/A</v>
      </c>
      <c r="E186" s="119" t="s">
        <v>1742</v>
      </c>
      <c r="F186" s="112" t="str">
        <f t="shared" ref="F186:F213" si="73">IF($B186="N/A","N/A",IF(E186&gt;10,"No",IF(E186&lt;-10,"No","Yes")))</f>
        <v>N/A</v>
      </c>
      <c r="G186" s="119" t="s">
        <v>1742</v>
      </c>
      <c r="H186" s="112" t="str">
        <f t="shared" ref="H186:H213" si="74">IF($B186="N/A","N/A",IF(G186&gt;10,"No",IF(G186&lt;-10,"No","Yes")))</f>
        <v>N/A</v>
      </c>
      <c r="I186" s="114" t="s">
        <v>217</v>
      </c>
      <c r="J186" s="114" t="s">
        <v>1742</v>
      </c>
      <c r="K186" s="115" t="s">
        <v>732</v>
      </c>
      <c r="L186" s="116" t="str">
        <f t="shared" si="71"/>
        <v>N/A</v>
      </c>
    </row>
    <row r="187" spans="1:12" ht="25" x14ac:dyDescent="0.25">
      <c r="A187" s="2" t="s">
        <v>1690</v>
      </c>
      <c r="B187" s="117" t="s">
        <v>217</v>
      </c>
      <c r="C187" s="119" t="s">
        <v>217</v>
      </c>
      <c r="D187" s="112" t="str">
        <f t="shared" si="72"/>
        <v>N/A</v>
      </c>
      <c r="E187" s="119" t="s">
        <v>1742</v>
      </c>
      <c r="F187" s="112" t="str">
        <f t="shared" si="73"/>
        <v>N/A</v>
      </c>
      <c r="G187" s="119" t="s">
        <v>1742</v>
      </c>
      <c r="H187" s="112" t="str">
        <f t="shared" si="74"/>
        <v>N/A</v>
      </c>
      <c r="I187" s="114" t="s">
        <v>217</v>
      </c>
      <c r="J187" s="114" t="s">
        <v>1742</v>
      </c>
      <c r="K187" s="115" t="s">
        <v>732</v>
      </c>
      <c r="L187" s="116" t="str">
        <f t="shared" si="71"/>
        <v>N/A</v>
      </c>
    </row>
    <row r="188" spans="1:12" ht="25" x14ac:dyDescent="0.25">
      <c r="A188" s="2" t="s">
        <v>1691</v>
      </c>
      <c r="B188" s="117" t="s">
        <v>217</v>
      </c>
      <c r="C188" s="119" t="s">
        <v>217</v>
      </c>
      <c r="D188" s="112" t="str">
        <f t="shared" si="72"/>
        <v>N/A</v>
      </c>
      <c r="E188" s="119" t="s">
        <v>1742</v>
      </c>
      <c r="F188" s="112" t="str">
        <f t="shared" si="73"/>
        <v>N/A</v>
      </c>
      <c r="G188" s="119" t="s">
        <v>1742</v>
      </c>
      <c r="H188" s="112" t="str">
        <f t="shared" si="74"/>
        <v>N/A</v>
      </c>
      <c r="I188" s="114" t="s">
        <v>217</v>
      </c>
      <c r="J188" s="114" t="s">
        <v>1742</v>
      </c>
      <c r="K188" s="115" t="s">
        <v>732</v>
      </c>
      <c r="L188" s="116" t="str">
        <f t="shared" si="71"/>
        <v>N/A</v>
      </c>
    </row>
    <row r="189" spans="1:12" ht="25" x14ac:dyDescent="0.25">
      <c r="A189" s="2" t="s">
        <v>1692</v>
      </c>
      <c r="B189" s="117" t="s">
        <v>217</v>
      </c>
      <c r="C189" s="119" t="s">
        <v>217</v>
      </c>
      <c r="D189" s="112" t="str">
        <f t="shared" si="72"/>
        <v>N/A</v>
      </c>
      <c r="E189" s="119" t="s">
        <v>1742</v>
      </c>
      <c r="F189" s="112" t="str">
        <f t="shared" si="73"/>
        <v>N/A</v>
      </c>
      <c r="G189" s="119" t="s">
        <v>1742</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t="s">
        <v>1742</v>
      </c>
      <c r="F190" s="112" t="str">
        <f t="shared" si="73"/>
        <v>N/A</v>
      </c>
      <c r="G190" s="119" t="s">
        <v>1742</v>
      </c>
      <c r="H190" s="112" t="str">
        <f t="shared" si="74"/>
        <v>N/A</v>
      </c>
      <c r="I190" s="114" t="s">
        <v>217</v>
      </c>
      <c r="J190" s="114" t="s">
        <v>1742</v>
      </c>
      <c r="K190" s="115" t="s">
        <v>732</v>
      </c>
      <c r="L190" s="116" t="str">
        <f t="shared" si="71"/>
        <v>N/A</v>
      </c>
    </row>
    <row r="191" spans="1:12" ht="25" x14ac:dyDescent="0.25">
      <c r="A191" s="2" t="s">
        <v>1694</v>
      </c>
      <c r="B191" s="117" t="s">
        <v>217</v>
      </c>
      <c r="C191" s="119" t="s">
        <v>217</v>
      </c>
      <c r="D191" s="112" t="str">
        <f t="shared" si="72"/>
        <v>N/A</v>
      </c>
      <c r="E191" s="119" t="s">
        <v>1742</v>
      </c>
      <c r="F191" s="112" t="str">
        <f t="shared" si="73"/>
        <v>N/A</v>
      </c>
      <c r="G191" s="119" t="s">
        <v>1742</v>
      </c>
      <c r="H191" s="112" t="str">
        <f t="shared" si="74"/>
        <v>N/A</v>
      </c>
      <c r="I191" s="114" t="s">
        <v>217</v>
      </c>
      <c r="J191" s="114" t="s">
        <v>1742</v>
      </c>
      <c r="K191" s="115" t="s">
        <v>732</v>
      </c>
      <c r="L191" s="116" t="str">
        <f t="shared" si="71"/>
        <v>N/A</v>
      </c>
    </row>
    <row r="192" spans="1:12" ht="25" x14ac:dyDescent="0.25">
      <c r="A192" s="2" t="s">
        <v>1695</v>
      </c>
      <c r="B192" s="117" t="s">
        <v>217</v>
      </c>
      <c r="C192" s="119" t="s">
        <v>217</v>
      </c>
      <c r="D192" s="112" t="str">
        <f t="shared" si="72"/>
        <v>N/A</v>
      </c>
      <c r="E192" s="119" t="s">
        <v>1742</v>
      </c>
      <c r="F192" s="112" t="str">
        <f t="shared" si="73"/>
        <v>N/A</v>
      </c>
      <c r="G192" s="119" t="s">
        <v>1742</v>
      </c>
      <c r="H192" s="112" t="str">
        <f t="shared" si="74"/>
        <v>N/A</v>
      </c>
      <c r="I192" s="114" t="s">
        <v>217</v>
      </c>
      <c r="J192" s="114" t="s">
        <v>1742</v>
      </c>
      <c r="K192" s="115" t="s">
        <v>732</v>
      </c>
      <c r="L192" s="116" t="str">
        <f t="shared" si="71"/>
        <v>N/A</v>
      </c>
    </row>
    <row r="193" spans="1:12" ht="25" x14ac:dyDescent="0.25">
      <c r="A193" s="2" t="s">
        <v>1696</v>
      </c>
      <c r="B193" s="117" t="s">
        <v>217</v>
      </c>
      <c r="C193" s="119" t="s">
        <v>217</v>
      </c>
      <c r="D193" s="112" t="str">
        <f t="shared" si="72"/>
        <v>N/A</v>
      </c>
      <c r="E193" s="119" t="s">
        <v>1742</v>
      </c>
      <c r="F193" s="112" t="str">
        <f t="shared" si="73"/>
        <v>N/A</v>
      </c>
      <c r="G193" s="119" t="s">
        <v>1742</v>
      </c>
      <c r="H193" s="112" t="str">
        <f t="shared" si="74"/>
        <v>N/A</v>
      </c>
      <c r="I193" s="114" t="s">
        <v>217</v>
      </c>
      <c r="J193" s="114" t="s">
        <v>1742</v>
      </c>
      <c r="K193" s="115" t="s">
        <v>732</v>
      </c>
      <c r="L193" s="116" t="str">
        <f t="shared" si="71"/>
        <v>N/A</v>
      </c>
    </row>
    <row r="194" spans="1:12" ht="25" x14ac:dyDescent="0.25">
      <c r="A194" s="2" t="s">
        <v>1697</v>
      </c>
      <c r="B194" s="117" t="s">
        <v>217</v>
      </c>
      <c r="C194" s="119" t="s">
        <v>217</v>
      </c>
      <c r="D194" s="112" t="str">
        <f t="shared" si="72"/>
        <v>N/A</v>
      </c>
      <c r="E194" s="119" t="s">
        <v>1742</v>
      </c>
      <c r="F194" s="112" t="str">
        <f t="shared" si="73"/>
        <v>N/A</v>
      </c>
      <c r="G194" s="119" t="s">
        <v>1742</v>
      </c>
      <c r="H194" s="112" t="str">
        <f t="shared" si="74"/>
        <v>N/A</v>
      </c>
      <c r="I194" s="114" t="s">
        <v>217</v>
      </c>
      <c r="J194" s="114" t="s">
        <v>1742</v>
      </c>
      <c r="K194" s="115" t="s">
        <v>732</v>
      </c>
      <c r="L194" s="116" t="str">
        <f t="shared" si="71"/>
        <v>N/A</v>
      </c>
    </row>
    <row r="195" spans="1:12" ht="25" x14ac:dyDescent="0.25">
      <c r="A195" s="2" t="s">
        <v>1698</v>
      </c>
      <c r="B195" s="117" t="s">
        <v>217</v>
      </c>
      <c r="C195" s="119" t="s">
        <v>217</v>
      </c>
      <c r="D195" s="112" t="str">
        <f t="shared" si="72"/>
        <v>N/A</v>
      </c>
      <c r="E195" s="119" t="s">
        <v>1742</v>
      </c>
      <c r="F195" s="112" t="str">
        <f t="shared" si="73"/>
        <v>N/A</v>
      </c>
      <c r="G195" s="119" t="s">
        <v>1742</v>
      </c>
      <c r="H195" s="112" t="str">
        <f t="shared" si="74"/>
        <v>N/A</v>
      </c>
      <c r="I195" s="114" t="s">
        <v>217</v>
      </c>
      <c r="J195" s="114" t="s">
        <v>1742</v>
      </c>
      <c r="K195" s="115" t="s">
        <v>732</v>
      </c>
      <c r="L195" s="116" t="str">
        <f t="shared" si="71"/>
        <v>N/A</v>
      </c>
    </row>
    <row r="196" spans="1:12" ht="25" x14ac:dyDescent="0.25">
      <c r="A196" s="2" t="s">
        <v>1699</v>
      </c>
      <c r="B196" s="117" t="s">
        <v>217</v>
      </c>
      <c r="C196" s="119" t="s">
        <v>217</v>
      </c>
      <c r="D196" s="112" t="str">
        <f t="shared" si="72"/>
        <v>N/A</v>
      </c>
      <c r="E196" s="119" t="s">
        <v>1742</v>
      </c>
      <c r="F196" s="112" t="str">
        <f t="shared" si="73"/>
        <v>N/A</v>
      </c>
      <c r="G196" s="119" t="s">
        <v>1742</v>
      </c>
      <c r="H196" s="112" t="str">
        <f t="shared" si="74"/>
        <v>N/A</v>
      </c>
      <c r="I196" s="114" t="s">
        <v>217</v>
      </c>
      <c r="J196" s="114" t="s">
        <v>1742</v>
      </c>
      <c r="K196" s="115" t="s">
        <v>732</v>
      </c>
      <c r="L196" s="116" t="str">
        <f t="shared" si="71"/>
        <v>N/A</v>
      </c>
    </row>
    <row r="197" spans="1:12" ht="25" x14ac:dyDescent="0.25">
      <c r="A197" s="2" t="s">
        <v>1700</v>
      </c>
      <c r="B197" s="117" t="s">
        <v>217</v>
      </c>
      <c r="C197" s="119" t="s">
        <v>217</v>
      </c>
      <c r="D197" s="112" t="str">
        <f t="shared" si="72"/>
        <v>N/A</v>
      </c>
      <c r="E197" s="119" t="s">
        <v>1742</v>
      </c>
      <c r="F197" s="112" t="str">
        <f t="shared" si="73"/>
        <v>N/A</v>
      </c>
      <c r="G197" s="119" t="s">
        <v>1742</v>
      </c>
      <c r="H197" s="112" t="str">
        <f t="shared" si="74"/>
        <v>N/A</v>
      </c>
      <c r="I197" s="114" t="s">
        <v>217</v>
      </c>
      <c r="J197" s="114" t="s">
        <v>1742</v>
      </c>
      <c r="K197" s="115" t="s">
        <v>732</v>
      </c>
      <c r="L197" s="116" t="str">
        <f t="shared" si="71"/>
        <v>N/A</v>
      </c>
    </row>
    <row r="198" spans="1:12" ht="25" x14ac:dyDescent="0.25">
      <c r="A198" s="2" t="s">
        <v>1701</v>
      </c>
      <c r="B198" s="117" t="s">
        <v>217</v>
      </c>
      <c r="C198" s="119" t="s">
        <v>217</v>
      </c>
      <c r="D198" s="112" t="str">
        <f t="shared" si="72"/>
        <v>N/A</v>
      </c>
      <c r="E198" s="119" t="s">
        <v>1742</v>
      </c>
      <c r="F198" s="112" t="str">
        <f t="shared" si="73"/>
        <v>N/A</v>
      </c>
      <c r="G198" s="119" t="s">
        <v>1742</v>
      </c>
      <c r="H198" s="112" t="str">
        <f t="shared" si="74"/>
        <v>N/A</v>
      </c>
      <c r="I198" s="114" t="s">
        <v>217</v>
      </c>
      <c r="J198" s="114" t="s">
        <v>1742</v>
      </c>
      <c r="K198" s="115" t="s">
        <v>732</v>
      </c>
      <c r="L198" s="116" t="str">
        <f t="shared" si="71"/>
        <v>N/A</v>
      </c>
    </row>
    <row r="199" spans="1:12" ht="25" x14ac:dyDescent="0.25">
      <c r="A199" s="2" t="s">
        <v>1702</v>
      </c>
      <c r="B199" s="117" t="s">
        <v>217</v>
      </c>
      <c r="C199" s="119" t="s">
        <v>217</v>
      </c>
      <c r="D199" s="112" t="str">
        <f t="shared" si="72"/>
        <v>N/A</v>
      </c>
      <c r="E199" s="119" t="s">
        <v>1742</v>
      </c>
      <c r="F199" s="112" t="str">
        <f t="shared" si="73"/>
        <v>N/A</v>
      </c>
      <c r="G199" s="119" t="s">
        <v>1742</v>
      </c>
      <c r="H199" s="112" t="str">
        <f t="shared" si="74"/>
        <v>N/A</v>
      </c>
      <c r="I199" s="114" t="s">
        <v>217</v>
      </c>
      <c r="J199" s="114" t="s">
        <v>1742</v>
      </c>
      <c r="K199" s="115" t="s">
        <v>732</v>
      </c>
      <c r="L199" s="116" t="str">
        <f t="shared" si="71"/>
        <v>N/A</v>
      </c>
    </row>
    <row r="200" spans="1:12" ht="25" x14ac:dyDescent="0.25">
      <c r="A200" s="2" t="s">
        <v>1703</v>
      </c>
      <c r="B200" s="117" t="s">
        <v>217</v>
      </c>
      <c r="C200" s="119" t="s">
        <v>217</v>
      </c>
      <c r="D200" s="112" t="str">
        <f t="shared" si="72"/>
        <v>N/A</v>
      </c>
      <c r="E200" s="119" t="s">
        <v>1742</v>
      </c>
      <c r="F200" s="112" t="str">
        <f t="shared" si="73"/>
        <v>N/A</v>
      </c>
      <c r="G200" s="119" t="s">
        <v>1742</v>
      </c>
      <c r="H200" s="112" t="str">
        <f t="shared" si="74"/>
        <v>N/A</v>
      </c>
      <c r="I200" s="114" t="s">
        <v>217</v>
      </c>
      <c r="J200" s="114" t="s">
        <v>1742</v>
      </c>
      <c r="K200" s="115" t="s">
        <v>732</v>
      </c>
      <c r="L200" s="116" t="str">
        <f t="shared" si="71"/>
        <v>N/A</v>
      </c>
    </row>
    <row r="201" spans="1:12" ht="25" x14ac:dyDescent="0.25">
      <c r="A201" s="2" t="s">
        <v>1704</v>
      </c>
      <c r="B201" s="117" t="s">
        <v>217</v>
      </c>
      <c r="C201" s="119" t="s">
        <v>217</v>
      </c>
      <c r="D201" s="112" t="str">
        <f t="shared" si="72"/>
        <v>N/A</v>
      </c>
      <c r="E201" s="119" t="s">
        <v>1742</v>
      </c>
      <c r="F201" s="112" t="str">
        <f t="shared" si="73"/>
        <v>N/A</v>
      </c>
      <c r="G201" s="119" t="s">
        <v>1742</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t="s">
        <v>1742</v>
      </c>
      <c r="F202" s="112" t="str">
        <f t="shared" si="73"/>
        <v>N/A</v>
      </c>
      <c r="G202" s="119" t="s">
        <v>1742</v>
      </c>
      <c r="H202" s="112" t="str">
        <f t="shared" si="74"/>
        <v>N/A</v>
      </c>
      <c r="I202" s="114" t="s">
        <v>217</v>
      </c>
      <c r="J202" s="114" t="s">
        <v>1742</v>
      </c>
      <c r="K202" s="115" t="s">
        <v>732</v>
      </c>
      <c r="L202" s="116" t="str">
        <f t="shared" si="71"/>
        <v>N/A</v>
      </c>
    </row>
    <row r="203" spans="1:12" ht="25" x14ac:dyDescent="0.25">
      <c r="A203" s="2" t="s">
        <v>1706</v>
      </c>
      <c r="B203" s="117" t="s">
        <v>217</v>
      </c>
      <c r="C203" s="119" t="s">
        <v>217</v>
      </c>
      <c r="D203" s="112" t="str">
        <f t="shared" si="72"/>
        <v>N/A</v>
      </c>
      <c r="E203" s="119" t="s">
        <v>1742</v>
      </c>
      <c r="F203" s="112" t="str">
        <f t="shared" si="73"/>
        <v>N/A</v>
      </c>
      <c r="G203" s="119" t="s">
        <v>1742</v>
      </c>
      <c r="H203" s="112" t="str">
        <f t="shared" si="74"/>
        <v>N/A</v>
      </c>
      <c r="I203" s="114" t="s">
        <v>217</v>
      </c>
      <c r="J203" s="114" t="s">
        <v>1742</v>
      </c>
      <c r="K203" s="115" t="s">
        <v>732</v>
      </c>
      <c r="L203" s="116" t="str">
        <f t="shared" si="71"/>
        <v>N/A</v>
      </c>
    </row>
    <row r="204" spans="1:12" ht="25" x14ac:dyDescent="0.25">
      <c r="A204" s="2" t="s">
        <v>1707</v>
      </c>
      <c r="B204" s="117" t="s">
        <v>217</v>
      </c>
      <c r="C204" s="119" t="s">
        <v>217</v>
      </c>
      <c r="D204" s="112" t="str">
        <f t="shared" si="72"/>
        <v>N/A</v>
      </c>
      <c r="E204" s="119" t="s">
        <v>1742</v>
      </c>
      <c r="F204" s="112" t="str">
        <f t="shared" si="73"/>
        <v>N/A</v>
      </c>
      <c r="G204" s="119" t="s">
        <v>1742</v>
      </c>
      <c r="H204" s="112" t="str">
        <f t="shared" si="74"/>
        <v>N/A</v>
      </c>
      <c r="I204" s="114" t="s">
        <v>217</v>
      </c>
      <c r="J204" s="114" t="s">
        <v>1742</v>
      </c>
      <c r="K204" s="115" t="s">
        <v>732</v>
      </c>
      <c r="L204" s="116" t="str">
        <f t="shared" si="71"/>
        <v>N/A</v>
      </c>
    </row>
    <row r="205" spans="1:12" ht="25" x14ac:dyDescent="0.25">
      <c r="A205" s="2" t="s">
        <v>1708</v>
      </c>
      <c r="B205" s="117" t="s">
        <v>217</v>
      </c>
      <c r="C205" s="119" t="s">
        <v>217</v>
      </c>
      <c r="D205" s="112" t="str">
        <f t="shared" si="72"/>
        <v>N/A</v>
      </c>
      <c r="E205" s="119" t="s">
        <v>1742</v>
      </c>
      <c r="F205" s="112" t="str">
        <f t="shared" si="73"/>
        <v>N/A</v>
      </c>
      <c r="G205" s="119" t="s">
        <v>1742</v>
      </c>
      <c r="H205" s="112" t="str">
        <f t="shared" si="74"/>
        <v>N/A</v>
      </c>
      <c r="I205" s="114" t="s">
        <v>217</v>
      </c>
      <c r="J205" s="114" t="s">
        <v>1742</v>
      </c>
      <c r="K205" s="115" t="s">
        <v>732</v>
      </c>
      <c r="L205" s="116" t="str">
        <f t="shared" si="71"/>
        <v>N/A</v>
      </c>
    </row>
    <row r="206" spans="1:12" ht="25" x14ac:dyDescent="0.25">
      <c r="A206" s="2" t="s">
        <v>1709</v>
      </c>
      <c r="B206" s="117" t="s">
        <v>217</v>
      </c>
      <c r="C206" s="119" t="s">
        <v>217</v>
      </c>
      <c r="D206" s="112" t="str">
        <f t="shared" si="72"/>
        <v>N/A</v>
      </c>
      <c r="E206" s="119" t="s">
        <v>1742</v>
      </c>
      <c r="F206" s="112" t="str">
        <f t="shared" si="73"/>
        <v>N/A</v>
      </c>
      <c r="G206" s="119" t="s">
        <v>1742</v>
      </c>
      <c r="H206" s="112" t="str">
        <f t="shared" si="74"/>
        <v>N/A</v>
      </c>
      <c r="I206" s="114" t="s">
        <v>217</v>
      </c>
      <c r="J206" s="114" t="s">
        <v>1742</v>
      </c>
      <c r="K206" s="115" t="s">
        <v>732</v>
      </c>
      <c r="L206" s="116" t="str">
        <f t="shared" si="71"/>
        <v>N/A</v>
      </c>
    </row>
    <row r="207" spans="1:12" ht="25" x14ac:dyDescent="0.25">
      <c r="A207" s="2" t="s">
        <v>1710</v>
      </c>
      <c r="B207" s="117" t="s">
        <v>217</v>
      </c>
      <c r="C207" s="119" t="s">
        <v>217</v>
      </c>
      <c r="D207" s="112" t="str">
        <f t="shared" si="72"/>
        <v>N/A</v>
      </c>
      <c r="E207" s="119" t="s">
        <v>1742</v>
      </c>
      <c r="F207" s="112" t="str">
        <f t="shared" si="73"/>
        <v>N/A</v>
      </c>
      <c r="G207" s="119" t="s">
        <v>1742</v>
      </c>
      <c r="H207" s="112" t="str">
        <f t="shared" si="74"/>
        <v>N/A</v>
      </c>
      <c r="I207" s="114" t="s">
        <v>217</v>
      </c>
      <c r="J207" s="114" t="s">
        <v>1742</v>
      </c>
      <c r="K207" s="115" t="s">
        <v>732</v>
      </c>
      <c r="L207" s="116" t="str">
        <f t="shared" si="71"/>
        <v>N/A</v>
      </c>
    </row>
    <row r="208" spans="1:12" ht="25" x14ac:dyDescent="0.25">
      <c r="A208" s="2" t="s">
        <v>1711</v>
      </c>
      <c r="B208" s="117" t="s">
        <v>217</v>
      </c>
      <c r="C208" s="119" t="s">
        <v>217</v>
      </c>
      <c r="D208" s="112" t="str">
        <f t="shared" si="72"/>
        <v>N/A</v>
      </c>
      <c r="E208" s="119" t="s">
        <v>1742</v>
      </c>
      <c r="F208" s="112" t="str">
        <f t="shared" si="73"/>
        <v>N/A</v>
      </c>
      <c r="G208" s="119" t="s">
        <v>1742</v>
      </c>
      <c r="H208" s="112" t="str">
        <f t="shared" si="74"/>
        <v>N/A</v>
      </c>
      <c r="I208" s="114" t="s">
        <v>217</v>
      </c>
      <c r="J208" s="114" t="s">
        <v>1742</v>
      </c>
      <c r="K208" s="115" t="s">
        <v>732</v>
      </c>
      <c r="L208" s="116" t="str">
        <f t="shared" si="71"/>
        <v>N/A</v>
      </c>
    </row>
    <row r="209" spans="1:12" ht="25" x14ac:dyDescent="0.25">
      <c r="A209" s="2" t="s">
        <v>1712</v>
      </c>
      <c r="B209" s="117" t="s">
        <v>217</v>
      </c>
      <c r="C209" s="119" t="s">
        <v>217</v>
      </c>
      <c r="D209" s="112" t="str">
        <f t="shared" si="72"/>
        <v>N/A</v>
      </c>
      <c r="E209" s="119" t="s">
        <v>1742</v>
      </c>
      <c r="F209" s="112" t="str">
        <f t="shared" si="73"/>
        <v>N/A</v>
      </c>
      <c r="G209" s="119" t="s">
        <v>1742</v>
      </c>
      <c r="H209" s="112" t="str">
        <f t="shared" si="74"/>
        <v>N/A</v>
      </c>
      <c r="I209" s="114" t="s">
        <v>217</v>
      </c>
      <c r="J209" s="114" t="s">
        <v>1742</v>
      </c>
      <c r="K209" s="115" t="s">
        <v>732</v>
      </c>
      <c r="L209" s="116" t="str">
        <f t="shared" si="71"/>
        <v>N/A</v>
      </c>
    </row>
    <row r="210" spans="1:12" ht="25" x14ac:dyDescent="0.25">
      <c r="A210" s="2" t="s">
        <v>1713</v>
      </c>
      <c r="B210" s="117" t="s">
        <v>217</v>
      </c>
      <c r="C210" s="119" t="s">
        <v>217</v>
      </c>
      <c r="D210" s="112" t="str">
        <f t="shared" si="72"/>
        <v>N/A</v>
      </c>
      <c r="E210" s="119" t="s">
        <v>1742</v>
      </c>
      <c r="F210" s="112" t="str">
        <f t="shared" si="73"/>
        <v>N/A</v>
      </c>
      <c r="G210" s="119" t="s">
        <v>1742</v>
      </c>
      <c r="H210" s="112" t="str">
        <f t="shared" si="74"/>
        <v>N/A</v>
      </c>
      <c r="I210" s="114" t="s">
        <v>217</v>
      </c>
      <c r="J210" s="114" t="s">
        <v>1742</v>
      </c>
      <c r="K210" s="115" t="s">
        <v>732</v>
      </c>
      <c r="L210" s="116" t="str">
        <f t="shared" si="71"/>
        <v>N/A</v>
      </c>
    </row>
    <row r="211" spans="1:12" ht="25" x14ac:dyDescent="0.25">
      <c r="A211" s="2" t="s">
        <v>1714</v>
      </c>
      <c r="B211" s="117" t="s">
        <v>217</v>
      </c>
      <c r="C211" s="119" t="s">
        <v>217</v>
      </c>
      <c r="D211" s="112" t="str">
        <f t="shared" si="72"/>
        <v>N/A</v>
      </c>
      <c r="E211" s="119" t="s">
        <v>1742</v>
      </c>
      <c r="F211" s="112" t="str">
        <f t="shared" si="73"/>
        <v>N/A</v>
      </c>
      <c r="G211" s="119" t="s">
        <v>1742</v>
      </c>
      <c r="H211" s="112" t="str">
        <f t="shared" si="74"/>
        <v>N/A</v>
      </c>
      <c r="I211" s="114" t="s">
        <v>217</v>
      </c>
      <c r="J211" s="114" t="s">
        <v>1742</v>
      </c>
      <c r="K211" s="115" t="s">
        <v>732</v>
      </c>
      <c r="L211" s="116" t="str">
        <f t="shared" si="71"/>
        <v>N/A</v>
      </c>
    </row>
    <row r="212" spans="1:12" ht="25" x14ac:dyDescent="0.25">
      <c r="A212" s="2" t="s">
        <v>1715</v>
      </c>
      <c r="B212" s="117" t="s">
        <v>217</v>
      </c>
      <c r="C212" s="119" t="s">
        <v>217</v>
      </c>
      <c r="D212" s="112" t="str">
        <f t="shared" si="72"/>
        <v>N/A</v>
      </c>
      <c r="E212" s="119" t="s">
        <v>1742</v>
      </c>
      <c r="F212" s="112" t="str">
        <f t="shared" si="73"/>
        <v>N/A</v>
      </c>
      <c r="G212" s="119" t="s">
        <v>1742</v>
      </c>
      <c r="H212" s="112" t="str">
        <f t="shared" si="74"/>
        <v>N/A</v>
      </c>
      <c r="I212" s="114" t="s">
        <v>217</v>
      </c>
      <c r="J212" s="114" t="s">
        <v>1742</v>
      </c>
      <c r="K212" s="115" t="s">
        <v>732</v>
      </c>
      <c r="L212" s="116" t="str">
        <f t="shared" si="71"/>
        <v>N/A</v>
      </c>
    </row>
    <row r="213" spans="1:12" ht="26.25" customHeight="1" x14ac:dyDescent="0.25">
      <c r="A213" s="2" t="s">
        <v>1716</v>
      </c>
      <c r="B213" s="117" t="s">
        <v>217</v>
      </c>
      <c r="C213" s="119" t="s">
        <v>217</v>
      </c>
      <c r="D213" s="112" t="str">
        <f t="shared" si="72"/>
        <v>N/A</v>
      </c>
      <c r="E213" s="119" t="s">
        <v>1742</v>
      </c>
      <c r="F213" s="112" t="str">
        <f t="shared" si="73"/>
        <v>N/A</v>
      </c>
      <c r="G213" s="119" t="s">
        <v>1742</v>
      </c>
      <c r="H213" s="112" t="str">
        <f t="shared" si="74"/>
        <v>N/A</v>
      </c>
      <c r="I213" s="114" t="s">
        <v>217</v>
      </c>
      <c r="J213" s="114" t="s">
        <v>1742</v>
      </c>
      <c r="K213" s="115" t="s">
        <v>732</v>
      </c>
      <c r="L213" s="116" t="str">
        <f t="shared" si="71"/>
        <v>N/A</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113700</v>
      </c>
      <c r="D6" s="11" t="str">
        <f t="shared" ref="D6:D39" si="0">IF($B6="N/A","N/A",IF(C6&gt;10,"No",IF(C6&lt;-10,"No","Yes")))</f>
        <v>N/A</v>
      </c>
      <c r="E6" s="1">
        <v>117944</v>
      </c>
      <c r="F6" s="11" t="str">
        <f t="shared" ref="F6:F39" si="1">IF($B6="N/A","N/A",IF(E6&gt;10,"No",IF(E6&lt;-10,"No","Yes")))</f>
        <v>N/A</v>
      </c>
      <c r="G6" s="1">
        <v>127311</v>
      </c>
      <c r="H6" s="11" t="str">
        <f t="shared" ref="H6:H39" si="2">IF($B6="N/A","N/A",IF(G6&gt;10,"No",IF(G6&lt;-10,"No","Yes")))</f>
        <v>N/A</v>
      </c>
      <c r="I6" s="12">
        <v>3.7330000000000001</v>
      </c>
      <c r="J6" s="12">
        <v>7.9420000000000002</v>
      </c>
      <c r="K6" s="41" t="s">
        <v>732</v>
      </c>
      <c r="L6" s="9" t="str">
        <f t="shared" ref="L6:L39" si="3">IF(J6="Div by 0", "N/A", IF(K6="N/A","N/A", IF(J6&gt;VALUE(MID(K6,1,2)), "No", IF(J6&lt;-1*VALUE(MID(K6,1,2)), "No", "Yes"))))</f>
        <v>Yes</v>
      </c>
    </row>
    <row r="7" spans="1:12" x14ac:dyDescent="0.25">
      <c r="A7" s="16" t="s">
        <v>4</v>
      </c>
      <c r="B7" s="33" t="s">
        <v>217</v>
      </c>
      <c r="C7" s="34">
        <v>96078</v>
      </c>
      <c r="D7" s="11" t="str">
        <f t="shared" si="0"/>
        <v>N/A</v>
      </c>
      <c r="E7" s="34">
        <v>101351</v>
      </c>
      <c r="F7" s="11" t="str">
        <f t="shared" si="1"/>
        <v>N/A</v>
      </c>
      <c r="G7" s="34">
        <v>110466</v>
      </c>
      <c r="H7" s="11" t="str">
        <f t="shared" si="2"/>
        <v>N/A</v>
      </c>
      <c r="I7" s="12">
        <v>5.4880000000000004</v>
      </c>
      <c r="J7" s="12">
        <v>8.9930000000000003</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86.768621722000006</v>
      </c>
      <c r="H8" s="11" t="str">
        <f t="shared" si="2"/>
        <v>N/A</v>
      </c>
      <c r="I8" s="12" t="s">
        <v>217</v>
      </c>
      <c r="J8" s="12" t="s">
        <v>217</v>
      </c>
      <c r="K8" s="41" t="s">
        <v>732</v>
      </c>
      <c r="L8" s="9" t="str">
        <f t="shared" si="3"/>
        <v>No</v>
      </c>
    </row>
    <row r="9" spans="1:12" x14ac:dyDescent="0.25">
      <c r="A9" s="16" t="s">
        <v>83</v>
      </c>
      <c r="B9" s="33" t="s">
        <v>217</v>
      </c>
      <c r="C9" s="34">
        <v>83655.39</v>
      </c>
      <c r="D9" s="11" t="str">
        <f t="shared" si="0"/>
        <v>N/A</v>
      </c>
      <c r="E9" s="34">
        <v>89233.25</v>
      </c>
      <c r="F9" s="11" t="str">
        <f t="shared" si="1"/>
        <v>N/A</v>
      </c>
      <c r="G9" s="34">
        <v>99691.21</v>
      </c>
      <c r="H9" s="11" t="str">
        <f t="shared" si="2"/>
        <v>N/A</v>
      </c>
      <c r="I9" s="12">
        <v>6.6680000000000001</v>
      </c>
      <c r="J9" s="12">
        <v>11.72</v>
      </c>
      <c r="K9" s="41" t="s">
        <v>732</v>
      </c>
      <c r="L9" s="9" t="str">
        <f t="shared" si="3"/>
        <v>Yes</v>
      </c>
    </row>
    <row r="10" spans="1:12" x14ac:dyDescent="0.25">
      <c r="A10" s="16" t="s">
        <v>100</v>
      </c>
      <c r="B10" s="33" t="s">
        <v>217</v>
      </c>
      <c r="C10" s="34">
        <v>741</v>
      </c>
      <c r="D10" s="11" t="str">
        <f t="shared" si="0"/>
        <v>N/A</v>
      </c>
      <c r="E10" s="34">
        <v>730</v>
      </c>
      <c r="F10" s="11" t="str">
        <f t="shared" si="1"/>
        <v>N/A</v>
      </c>
      <c r="G10" s="34">
        <v>710</v>
      </c>
      <c r="H10" s="11" t="str">
        <f t="shared" si="2"/>
        <v>N/A</v>
      </c>
      <c r="I10" s="12">
        <v>-1.48</v>
      </c>
      <c r="J10" s="12">
        <v>-2.74</v>
      </c>
      <c r="K10" s="41" t="s">
        <v>732</v>
      </c>
      <c r="L10" s="9" t="str">
        <f t="shared" si="3"/>
        <v>Yes</v>
      </c>
    </row>
    <row r="11" spans="1:12" x14ac:dyDescent="0.25">
      <c r="A11" s="16" t="s">
        <v>983</v>
      </c>
      <c r="B11" s="33" t="s">
        <v>217</v>
      </c>
      <c r="C11" s="34">
        <v>703</v>
      </c>
      <c r="D11" s="11" t="str">
        <f t="shared" si="0"/>
        <v>N/A</v>
      </c>
      <c r="E11" s="34">
        <v>694</v>
      </c>
      <c r="F11" s="11" t="str">
        <f t="shared" si="1"/>
        <v>N/A</v>
      </c>
      <c r="G11" s="34">
        <v>671</v>
      </c>
      <c r="H11" s="11" t="str">
        <f t="shared" si="2"/>
        <v>N/A</v>
      </c>
      <c r="I11" s="12">
        <v>-1.28</v>
      </c>
      <c r="J11" s="12">
        <v>-3.31</v>
      </c>
      <c r="K11" s="41" t="s">
        <v>732</v>
      </c>
      <c r="L11" s="9" t="str">
        <f t="shared" si="3"/>
        <v>Yes</v>
      </c>
    </row>
    <row r="12" spans="1:12" x14ac:dyDescent="0.25">
      <c r="A12" s="16" t="s">
        <v>984</v>
      </c>
      <c r="B12" s="33" t="s">
        <v>217</v>
      </c>
      <c r="C12" s="34">
        <v>0</v>
      </c>
      <c r="D12" s="11" t="str">
        <f t="shared" si="0"/>
        <v>N/A</v>
      </c>
      <c r="E12" s="34">
        <v>0</v>
      </c>
      <c r="F12" s="11" t="str">
        <f t="shared" si="1"/>
        <v>N/A</v>
      </c>
      <c r="G12" s="34">
        <v>0</v>
      </c>
      <c r="H12" s="11" t="str">
        <f t="shared" si="2"/>
        <v>N/A</v>
      </c>
      <c r="I12" s="12" t="s">
        <v>1742</v>
      </c>
      <c r="J12" s="12" t="s">
        <v>1742</v>
      </c>
      <c r="K12" s="41" t="s">
        <v>732</v>
      </c>
      <c r="L12" s="9" t="str">
        <f t="shared" si="3"/>
        <v>N/A</v>
      </c>
    </row>
    <row r="13" spans="1:12" x14ac:dyDescent="0.25">
      <c r="A13" s="16" t="s">
        <v>985</v>
      </c>
      <c r="B13" s="33" t="s">
        <v>217</v>
      </c>
      <c r="C13" s="34">
        <v>11</v>
      </c>
      <c r="D13" s="11" t="str">
        <f t="shared" si="0"/>
        <v>N/A</v>
      </c>
      <c r="E13" s="34">
        <v>0</v>
      </c>
      <c r="F13" s="11" t="str">
        <f t="shared" si="1"/>
        <v>N/A</v>
      </c>
      <c r="G13" s="34">
        <v>0</v>
      </c>
      <c r="H13" s="11" t="str">
        <f t="shared" si="2"/>
        <v>N/A</v>
      </c>
      <c r="I13" s="12">
        <v>-100</v>
      </c>
      <c r="J13" s="12" t="s">
        <v>1742</v>
      </c>
      <c r="K13" s="41" t="s">
        <v>732</v>
      </c>
      <c r="L13" s="9" t="str">
        <f t="shared" si="3"/>
        <v>N/A</v>
      </c>
    </row>
    <row r="14" spans="1:12" x14ac:dyDescent="0.25">
      <c r="A14" s="16" t="s">
        <v>986</v>
      </c>
      <c r="B14" s="33" t="s">
        <v>217</v>
      </c>
      <c r="C14" s="34">
        <v>36</v>
      </c>
      <c r="D14" s="11" t="str">
        <f t="shared" si="0"/>
        <v>N/A</v>
      </c>
      <c r="E14" s="34">
        <v>36</v>
      </c>
      <c r="F14" s="11" t="str">
        <f t="shared" si="1"/>
        <v>N/A</v>
      </c>
      <c r="G14" s="34">
        <v>39</v>
      </c>
      <c r="H14" s="11" t="str">
        <f t="shared" si="2"/>
        <v>N/A</v>
      </c>
      <c r="I14" s="12">
        <v>0</v>
      </c>
      <c r="J14" s="12">
        <v>8.3330000000000002</v>
      </c>
      <c r="K14" s="41" t="s">
        <v>732</v>
      </c>
      <c r="L14" s="9" t="str">
        <f t="shared" si="3"/>
        <v>Yes</v>
      </c>
    </row>
    <row r="15" spans="1:12" x14ac:dyDescent="0.25">
      <c r="A15" s="4" t="s">
        <v>987</v>
      </c>
      <c r="B15" s="33" t="s">
        <v>217</v>
      </c>
      <c r="C15" s="34">
        <v>0</v>
      </c>
      <c r="D15" s="11" t="str">
        <f t="shared" si="0"/>
        <v>N/A</v>
      </c>
      <c r="E15" s="34">
        <v>0</v>
      </c>
      <c r="F15" s="11" t="str">
        <f t="shared" si="1"/>
        <v>N/A</v>
      </c>
      <c r="G15" s="34">
        <v>0</v>
      </c>
      <c r="H15" s="11" t="str">
        <f t="shared" si="2"/>
        <v>N/A</v>
      </c>
      <c r="I15" s="12" t="s">
        <v>1742</v>
      </c>
      <c r="J15" s="12" t="s">
        <v>1742</v>
      </c>
      <c r="K15" s="41" t="s">
        <v>732</v>
      </c>
      <c r="L15" s="9" t="str">
        <f t="shared" si="3"/>
        <v>N/A</v>
      </c>
    </row>
    <row r="16" spans="1:12" x14ac:dyDescent="0.25">
      <c r="A16" s="4" t="s">
        <v>102</v>
      </c>
      <c r="B16" s="33" t="s">
        <v>217</v>
      </c>
      <c r="C16" s="34">
        <v>9156</v>
      </c>
      <c r="D16" s="11" t="str">
        <f t="shared" si="0"/>
        <v>N/A</v>
      </c>
      <c r="E16" s="34">
        <v>9672</v>
      </c>
      <c r="F16" s="11" t="str">
        <f t="shared" si="1"/>
        <v>N/A</v>
      </c>
      <c r="G16" s="34">
        <v>10262</v>
      </c>
      <c r="H16" s="11" t="str">
        <f t="shared" si="2"/>
        <v>N/A</v>
      </c>
      <c r="I16" s="12">
        <v>5.6360000000000001</v>
      </c>
      <c r="J16" s="12">
        <v>6.1</v>
      </c>
      <c r="K16" s="41" t="s">
        <v>732</v>
      </c>
      <c r="L16" s="9" t="str">
        <f t="shared" si="3"/>
        <v>Yes</v>
      </c>
    </row>
    <row r="17" spans="1:12" x14ac:dyDescent="0.25">
      <c r="A17" s="4" t="s">
        <v>988</v>
      </c>
      <c r="B17" s="33" t="s">
        <v>217</v>
      </c>
      <c r="C17" s="34">
        <v>8020</v>
      </c>
      <c r="D17" s="11" t="str">
        <f t="shared" si="0"/>
        <v>N/A</v>
      </c>
      <c r="E17" s="34">
        <v>8452</v>
      </c>
      <c r="F17" s="11" t="str">
        <f t="shared" si="1"/>
        <v>N/A</v>
      </c>
      <c r="G17" s="34">
        <v>8983</v>
      </c>
      <c r="H17" s="11" t="str">
        <f t="shared" si="2"/>
        <v>N/A</v>
      </c>
      <c r="I17" s="12">
        <v>5.3869999999999996</v>
      </c>
      <c r="J17" s="12">
        <v>6.2830000000000004</v>
      </c>
      <c r="K17" s="41" t="s">
        <v>732</v>
      </c>
      <c r="L17" s="9" t="str">
        <f t="shared" si="3"/>
        <v>Yes</v>
      </c>
    </row>
    <row r="18" spans="1:12" x14ac:dyDescent="0.25">
      <c r="A18" s="4" t="s">
        <v>989</v>
      </c>
      <c r="B18" s="33" t="s">
        <v>217</v>
      </c>
      <c r="C18" s="34">
        <v>0</v>
      </c>
      <c r="D18" s="11" t="str">
        <f t="shared" si="0"/>
        <v>N/A</v>
      </c>
      <c r="E18" s="34">
        <v>0</v>
      </c>
      <c r="F18" s="11" t="str">
        <f t="shared" si="1"/>
        <v>N/A</v>
      </c>
      <c r="G18" s="34">
        <v>0</v>
      </c>
      <c r="H18" s="11" t="str">
        <f t="shared" si="2"/>
        <v>N/A</v>
      </c>
      <c r="I18" s="12" t="s">
        <v>1742</v>
      </c>
      <c r="J18" s="12" t="s">
        <v>1742</v>
      </c>
      <c r="K18" s="41" t="s">
        <v>732</v>
      </c>
      <c r="L18" s="9" t="str">
        <f t="shared" si="3"/>
        <v>N/A</v>
      </c>
    </row>
    <row r="19" spans="1:12" x14ac:dyDescent="0.25">
      <c r="A19" s="4" t="s">
        <v>990</v>
      </c>
      <c r="B19" s="33" t="s">
        <v>217</v>
      </c>
      <c r="C19" s="34">
        <v>164</v>
      </c>
      <c r="D19" s="11" t="str">
        <f t="shared" si="0"/>
        <v>N/A</v>
      </c>
      <c r="E19" s="34">
        <v>151</v>
      </c>
      <c r="F19" s="11" t="str">
        <f t="shared" si="1"/>
        <v>N/A</v>
      </c>
      <c r="G19" s="34">
        <v>144</v>
      </c>
      <c r="H19" s="11" t="str">
        <f t="shared" si="2"/>
        <v>N/A</v>
      </c>
      <c r="I19" s="12">
        <v>-7.93</v>
      </c>
      <c r="J19" s="12">
        <v>-4.6399999999999997</v>
      </c>
      <c r="K19" s="41" t="s">
        <v>732</v>
      </c>
      <c r="L19" s="9" t="str">
        <f t="shared" si="3"/>
        <v>Yes</v>
      </c>
    </row>
    <row r="20" spans="1:12" x14ac:dyDescent="0.25">
      <c r="A20" s="4" t="s">
        <v>991</v>
      </c>
      <c r="B20" s="33" t="s">
        <v>217</v>
      </c>
      <c r="C20" s="34">
        <v>972</v>
      </c>
      <c r="D20" s="11" t="str">
        <f t="shared" si="0"/>
        <v>N/A</v>
      </c>
      <c r="E20" s="34">
        <v>1069</v>
      </c>
      <c r="F20" s="11" t="str">
        <f t="shared" si="1"/>
        <v>N/A</v>
      </c>
      <c r="G20" s="34">
        <v>1135</v>
      </c>
      <c r="H20" s="11" t="str">
        <f t="shared" si="2"/>
        <v>N/A</v>
      </c>
      <c r="I20" s="12">
        <v>9.9789999999999992</v>
      </c>
      <c r="J20" s="12">
        <v>6.1740000000000004</v>
      </c>
      <c r="K20" s="41" t="s">
        <v>732</v>
      </c>
      <c r="L20" s="9" t="str">
        <f t="shared" si="3"/>
        <v>Yes</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76709</v>
      </c>
      <c r="D22" s="11" t="str">
        <f t="shared" si="0"/>
        <v>N/A</v>
      </c>
      <c r="E22" s="34">
        <v>78864</v>
      </c>
      <c r="F22" s="11" t="str">
        <f t="shared" si="1"/>
        <v>N/A</v>
      </c>
      <c r="G22" s="34">
        <v>84700</v>
      </c>
      <c r="H22" s="11" t="str">
        <f t="shared" si="2"/>
        <v>N/A</v>
      </c>
      <c r="I22" s="12">
        <v>2.8090000000000002</v>
      </c>
      <c r="J22" s="12">
        <v>7.4</v>
      </c>
      <c r="K22" s="41" t="s">
        <v>732</v>
      </c>
      <c r="L22" s="9" t="str">
        <f t="shared" si="3"/>
        <v>Yes</v>
      </c>
    </row>
    <row r="23" spans="1:12" x14ac:dyDescent="0.25">
      <c r="A23" s="4" t="s">
        <v>993</v>
      </c>
      <c r="B23" s="33" t="s">
        <v>217</v>
      </c>
      <c r="C23" s="34">
        <v>18104</v>
      </c>
      <c r="D23" s="11" t="str">
        <f t="shared" si="0"/>
        <v>N/A</v>
      </c>
      <c r="E23" s="34">
        <v>19898</v>
      </c>
      <c r="F23" s="11" t="str">
        <f t="shared" si="1"/>
        <v>N/A</v>
      </c>
      <c r="G23" s="34">
        <v>21536</v>
      </c>
      <c r="H23" s="11" t="str">
        <f t="shared" si="2"/>
        <v>N/A</v>
      </c>
      <c r="I23" s="12">
        <v>9.9090000000000007</v>
      </c>
      <c r="J23" s="12">
        <v>8.2319999999999993</v>
      </c>
      <c r="K23" s="41" t="s">
        <v>732</v>
      </c>
      <c r="L23" s="9" t="str">
        <f t="shared" si="3"/>
        <v>Yes</v>
      </c>
    </row>
    <row r="24" spans="1:12" x14ac:dyDescent="0.25">
      <c r="A24" s="4" t="s">
        <v>994</v>
      </c>
      <c r="B24" s="33" t="s">
        <v>217</v>
      </c>
      <c r="C24" s="34">
        <v>311</v>
      </c>
      <c r="D24" s="11" t="str">
        <f t="shared" si="0"/>
        <v>N/A</v>
      </c>
      <c r="E24" s="34">
        <v>298</v>
      </c>
      <c r="F24" s="11" t="str">
        <f t="shared" si="1"/>
        <v>N/A</v>
      </c>
      <c r="G24" s="34">
        <v>331</v>
      </c>
      <c r="H24" s="11" t="str">
        <f t="shared" si="2"/>
        <v>N/A</v>
      </c>
      <c r="I24" s="12">
        <v>-4.18</v>
      </c>
      <c r="J24" s="12">
        <v>11.07</v>
      </c>
      <c r="K24" s="41" t="s">
        <v>732</v>
      </c>
      <c r="L24" s="9" t="str">
        <f t="shared" si="3"/>
        <v>Yes</v>
      </c>
    </row>
    <row r="25" spans="1:12" x14ac:dyDescent="0.25">
      <c r="A25" s="4" t="s">
        <v>995</v>
      </c>
      <c r="B25" s="33" t="s">
        <v>217</v>
      </c>
      <c r="C25" s="34">
        <v>0</v>
      </c>
      <c r="D25" s="11" t="str">
        <f t="shared" si="0"/>
        <v>N/A</v>
      </c>
      <c r="E25" s="34">
        <v>0</v>
      </c>
      <c r="F25" s="11" t="str">
        <f t="shared" si="1"/>
        <v>N/A</v>
      </c>
      <c r="G25" s="34">
        <v>0</v>
      </c>
      <c r="H25" s="11" t="str">
        <f t="shared" si="2"/>
        <v>N/A</v>
      </c>
      <c r="I25" s="12" t="s">
        <v>1742</v>
      </c>
      <c r="J25" s="12" t="s">
        <v>1742</v>
      </c>
      <c r="K25" s="41" t="s">
        <v>732</v>
      </c>
      <c r="L25" s="9" t="str">
        <f t="shared" si="3"/>
        <v>N/A</v>
      </c>
    </row>
    <row r="26" spans="1:12" x14ac:dyDescent="0.25">
      <c r="A26" s="4" t="s">
        <v>996</v>
      </c>
      <c r="B26" s="33" t="s">
        <v>217</v>
      </c>
      <c r="C26" s="34">
        <v>50846</v>
      </c>
      <c r="D26" s="11" t="str">
        <f t="shared" si="0"/>
        <v>N/A</v>
      </c>
      <c r="E26" s="34">
        <v>50906</v>
      </c>
      <c r="F26" s="11" t="str">
        <f t="shared" si="1"/>
        <v>N/A</v>
      </c>
      <c r="G26" s="34">
        <v>54151</v>
      </c>
      <c r="H26" s="11" t="str">
        <f t="shared" si="2"/>
        <v>N/A</v>
      </c>
      <c r="I26" s="12">
        <v>0.11799999999999999</v>
      </c>
      <c r="J26" s="12">
        <v>6.3739999999999997</v>
      </c>
      <c r="K26" s="41" t="s">
        <v>732</v>
      </c>
      <c r="L26" s="9" t="str">
        <f t="shared" si="3"/>
        <v>Yes</v>
      </c>
    </row>
    <row r="27" spans="1:12" x14ac:dyDescent="0.25">
      <c r="A27" s="4" t="s">
        <v>997</v>
      </c>
      <c r="B27" s="33" t="s">
        <v>217</v>
      </c>
      <c r="C27" s="34">
        <v>4224</v>
      </c>
      <c r="D27" s="11" t="str">
        <f t="shared" si="0"/>
        <v>N/A</v>
      </c>
      <c r="E27" s="34">
        <v>4500</v>
      </c>
      <c r="F27" s="11" t="str">
        <f t="shared" si="1"/>
        <v>N/A</v>
      </c>
      <c r="G27" s="34">
        <v>5286</v>
      </c>
      <c r="H27" s="11" t="str">
        <f t="shared" si="2"/>
        <v>N/A</v>
      </c>
      <c r="I27" s="12">
        <v>6.5339999999999998</v>
      </c>
      <c r="J27" s="12">
        <v>17.47</v>
      </c>
      <c r="K27" s="41" t="s">
        <v>732</v>
      </c>
      <c r="L27" s="9" t="str">
        <f t="shared" si="3"/>
        <v>Yes</v>
      </c>
    </row>
    <row r="28" spans="1:12" x14ac:dyDescent="0.25">
      <c r="A28" s="48" t="s">
        <v>998</v>
      </c>
      <c r="B28" s="33" t="s">
        <v>217</v>
      </c>
      <c r="C28" s="34">
        <v>3224</v>
      </c>
      <c r="D28" s="11" t="str">
        <f t="shared" si="0"/>
        <v>N/A</v>
      </c>
      <c r="E28" s="34">
        <v>3262</v>
      </c>
      <c r="F28" s="11" t="str">
        <f t="shared" si="1"/>
        <v>N/A</v>
      </c>
      <c r="G28" s="34">
        <v>3396</v>
      </c>
      <c r="H28" s="11" t="str">
        <f t="shared" si="2"/>
        <v>N/A</v>
      </c>
      <c r="I28" s="12">
        <v>1.179</v>
      </c>
      <c r="J28" s="12">
        <v>4.1079999999999997</v>
      </c>
      <c r="K28" s="41" t="s">
        <v>732</v>
      </c>
      <c r="L28" s="9" t="str">
        <f t="shared" si="3"/>
        <v>Yes</v>
      </c>
    </row>
    <row r="29" spans="1:12" x14ac:dyDescent="0.25">
      <c r="A29" s="48" t="s">
        <v>999</v>
      </c>
      <c r="B29" s="33" t="s">
        <v>217</v>
      </c>
      <c r="C29" s="34">
        <v>0</v>
      </c>
      <c r="D29" s="11" t="str">
        <f t="shared" si="0"/>
        <v>N/A</v>
      </c>
      <c r="E29" s="34">
        <v>0</v>
      </c>
      <c r="F29" s="11" t="str">
        <f t="shared" si="1"/>
        <v>N/A</v>
      </c>
      <c r="G29" s="34">
        <v>0</v>
      </c>
      <c r="H29" s="11" t="str">
        <f t="shared" si="2"/>
        <v>N/A</v>
      </c>
      <c r="I29" s="12" t="s">
        <v>1742</v>
      </c>
      <c r="J29" s="12" t="s">
        <v>1742</v>
      </c>
      <c r="K29" s="41" t="s">
        <v>732</v>
      </c>
      <c r="L29" s="9" t="str">
        <f t="shared" si="3"/>
        <v>N/A</v>
      </c>
    </row>
    <row r="30" spans="1:12" x14ac:dyDescent="0.25">
      <c r="A30" s="48" t="s">
        <v>106</v>
      </c>
      <c r="B30" s="33" t="s">
        <v>217</v>
      </c>
      <c r="C30" s="34">
        <v>27094</v>
      </c>
      <c r="D30" s="11" t="str">
        <f t="shared" si="0"/>
        <v>N/A</v>
      </c>
      <c r="E30" s="34">
        <v>28678</v>
      </c>
      <c r="F30" s="11" t="str">
        <f t="shared" si="1"/>
        <v>N/A</v>
      </c>
      <c r="G30" s="34">
        <v>31639</v>
      </c>
      <c r="H30" s="11" t="str">
        <f t="shared" si="2"/>
        <v>N/A</v>
      </c>
      <c r="I30" s="12">
        <v>5.8460000000000001</v>
      </c>
      <c r="J30" s="12">
        <v>10.32</v>
      </c>
      <c r="K30" s="41" t="s">
        <v>732</v>
      </c>
      <c r="L30" s="9" t="str">
        <f t="shared" si="3"/>
        <v>Yes</v>
      </c>
    </row>
    <row r="31" spans="1:12" x14ac:dyDescent="0.25">
      <c r="A31" s="42" t="s">
        <v>1000</v>
      </c>
      <c r="B31" s="33" t="s">
        <v>217</v>
      </c>
      <c r="C31" s="34">
        <v>14818</v>
      </c>
      <c r="D31" s="11" t="str">
        <f t="shared" si="0"/>
        <v>N/A</v>
      </c>
      <c r="E31" s="34">
        <v>16502</v>
      </c>
      <c r="F31" s="11" t="str">
        <f t="shared" si="1"/>
        <v>N/A</v>
      </c>
      <c r="G31" s="34">
        <v>18540</v>
      </c>
      <c r="H31" s="11" t="str">
        <f t="shared" si="2"/>
        <v>N/A</v>
      </c>
      <c r="I31" s="12">
        <v>11.36</v>
      </c>
      <c r="J31" s="12">
        <v>12.35</v>
      </c>
      <c r="K31" s="41" t="s">
        <v>732</v>
      </c>
      <c r="L31" s="9" t="str">
        <f t="shared" si="3"/>
        <v>Yes</v>
      </c>
    </row>
    <row r="32" spans="1:12" x14ac:dyDescent="0.25">
      <c r="A32" s="42" t="s">
        <v>1001</v>
      </c>
      <c r="B32" s="33" t="s">
        <v>217</v>
      </c>
      <c r="C32" s="34">
        <v>610</v>
      </c>
      <c r="D32" s="11" t="str">
        <f t="shared" si="0"/>
        <v>N/A</v>
      </c>
      <c r="E32" s="34">
        <v>552</v>
      </c>
      <c r="F32" s="11" t="str">
        <f t="shared" si="1"/>
        <v>N/A</v>
      </c>
      <c r="G32" s="34">
        <v>704</v>
      </c>
      <c r="H32" s="11" t="str">
        <f t="shared" si="2"/>
        <v>N/A</v>
      </c>
      <c r="I32" s="12">
        <v>-9.51</v>
      </c>
      <c r="J32" s="12">
        <v>27.54</v>
      </c>
      <c r="K32" s="41" t="s">
        <v>732</v>
      </c>
      <c r="L32" s="9" t="str">
        <f t="shared" si="3"/>
        <v>Yes</v>
      </c>
    </row>
    <row r="33" spans="1:12" x14ac:dyDescent="0.25">
      <c r="A33" s="42" t="s">
        <v>1002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1003</v>
      </c>
      <c r="B34" s="33" t="s">
        <v>217</v>
      </c>
      <c r="C34" s="34">
        <v>9683</v>
      </c>
      <c r="D34" s="11" t="str">
        <f t="shared" si="0"/>
        <v>N/A</v>
      </c>
      <c r="E34" s="34">
        <v>9734</v>
      </c>
      <c r="F34" s="11" t="str">
        <f t="shared" si="1"/>
        <v>N/A</v>
      </c>
      <c r="G34" s="34">
        <v>9997</v>
      </c>
      <c r="H34" s="11" t="str">
        <f t="shared" si="2"/>
        <v>N/A</v>
      </c>
      <c r="I34" s="12">
        <v>0.52669999999999995</v>
      </c>
      <c r="J34" s="12">
        <v>2.702</v>
      </c>
      <c r="K34" s="41" t="s">
        <v>732</v>
      </c>
      <c r="L34" s="9" t="str">
        <f t="shared" si="3"/>
        <v>Yes</v>
      </c>
    </row>
    <row r="35" spans="1:12" x14ac:dyDescent="0.25">
      <c r="A35" s="42" t="s">
        <v>1004</v>
      </c>
      <c r="B35" s="33" t="s">
        <v>217</v>
      </c>
      <c r="C35" s="34">
        <v>1983</v>
      </c>
      <c r="D35" s="11" t="str">
        <f t="shared" si="0"/>
        <v>N/A</v>
      </c>
      <c r="E35" s="34">
        <v>1890</v>
      </c>
      <c r="F35" s="11" t="str">
        <f t="shared" si="1"/>
        <v>N/A</v>
      </c>
      <c r="G35" s="34">
        <v>2398</v>
      </c>
      <c r="H35" s="11" t="str">
        <f t="shared" si="2"/>
        <v>N/A</v>
      </c>
      <c r="I35" s="12">
        <v>-4.6900000000000004</v>
      </c>
      <c r="J35" s="12">
        <v>26.88</v>
      </c>
      <c r="K35" s="41" t="s">
        <v>732</v>
      </c>
      <c r="L35" s="9" t="str">
        <f t="shared" si="3"/>
        <v>Yes</v>
      </c>
    </row>
    <row r="36" spans="1:12" x14ac:dyDescent="0.25">
      <c r="A36" s="42" t="s">
        <v>1005</v>
      </c>
      <c r="B36" s="33" t="s">
        <v>217</v>
      </c>
      <c r="C36" s="34">
        <v>0</v>
      </c>
      <c r="D36" s="11" t="str">
        <f t="shared" si="0"/>
        <v>N/A</v>
      </c>
      <c r="E36" s="34">
        <v>0</v>
      </c>
      <c r="F36" s="11" t="str">
        <f t="shared" si="1"/>
        <v>N/A</v>
      </c>
      <c r="G36" s="34">
        <v>0</v>
      </c>
      <c r="H36" s="11" t="str">
        <f t="shared" si="2"/>
        <v>N/A</v>
      </c>
      <c r="I36" s="12" t="s">
        <v>1742</v>
      </c>
      <c r="J36" s="12" t="s">
        <v>1742</v>
      </c>
      <c r="K36" s="41" t="s">
        <v>732</v>
      </c>
      <c r="L36" s="9" t="str">
        <f t="shared" si="3"/>
        <v>N/A</v>
      </c>
    </row>
    <row r="37" spans="1:12" x14ac:dyDescent="0.25">
      <c r="A37" s="42" t="s">
        <v>122</v>
      </c>
      <c r="B37" s="33" t="s">
        <v>217</v>
      </c>
      <c r="C37" s="34">
        <v>127</v>
      </c>
      <c r="D37" s="11" t="str">
        <f t="shared" si="0"/>
        <v>N/A</v>
      </c>
      <c r="E37" s="34">
        <v>106</v>
      </c>
      <c r="F37" s="11" t="str">
        <f t="shared" si="1"/>
        <v>N/A</v>
      </c>
      <c r="G37" s="34">
        <v>110</v>
      </c>
      <c r="H37" s="11" t="str">
        <f t="shared" si="2"/>
        <v>N/A</v>
      </c>
      <c r="I37" s="12">
        <v>-16.5</v>
      </c>
      <c r="J37" s="12">
        <v>3.774</v>
      </c>
      <c r="K37" s="41" t="s">
        <v>732</v>
      </c>
      <c r="L37" s="9" t="str">
        <f t="shared" si="3"/>
        <v>Yes</v>
      </c>
    </row>
    <row r="38" spans="1:12" x14ac:dyDescent="0.25">
      <c r="A38" s="42" t="s">
        <v>84</v>
      </c>
      <c r="B38" s="33" t="s">
        <v>217</v>
      </c>
      <c r="C38" s="43">
        <v>721588010</v>
      </c>
      <c r="D38" s="11" t="str">
        <f t="shared" si="0"/>
        <v>N/A</v>
      </c>
      <c r="E38" s="43">
        <v>813660118</v>
      </c>
      <c r="F38" s="11" t="str">
        <f t="shared" si="1"/>
        <v>N/A</v>
      </c>
      <c r="G38" s="43">
        <v>904619101</v>
      </c>
      <c r="H38" s="11" t="str">
        <f t="shared" si="2"/>
        <v>N/A</v>
      </c>
      <c r="I38" s="12">
        <v>12.76</v>
      </c>
      <c r="J38" s="12">
        <v>11.18</v>
      </c>
      <c r="K38" s="41" t="s">
        <v>732</v>
      </c>
      <c r="L38" s="9" t="str">
        <f t="shared" si="3"/>
        <v>Yes</v>
      </c>
    </row>
    <row r="39" spans="1:12" x14ac:dyDescent="0.25">
      <c r="A39" s="42" t="s">
        <v>1287</v>
      </c>
      <c r="B39" s="33" t="s">
        <v>217</v>
      </c>
      <c r="C39" s="43">
        <v>6346.4204925000004</v>
      </c>
      <c r="D39" s="11" t="str">
        <f t="shared" si="0"/>
        <v>N/A</v>
      </c>
      <c r="E39" s="43">
        <v>6898.6986875000002</v>
      </c>
      <c r="F39" s="11" t="str">
        <f t="shared" si="1"/>
        <v>N/A</v>
      </c>
      <c r="G39" s="43">
        <v>7105.5847569999996</v>
      </c>
      <c r="H39" s="11" t="str">
        <f t="shared" si="2"/>
        <v>N/A</v>
      </c>
      <c r="I39" s="12">
        <v>8.702</v>
      </c>
      <c r="J39" s="12">
        <v>2.9990000000000001</v>
      </c>
      <c r="K39" s="41" t="s">
        <v>732</v>
      </c>
      <c r="L39" s="9" t="str">
        <f t="shared" si="3"/>
        <v>Yes</v>
      </c>
    </row>
    <row r="40" spans="1:12" x14ac:dyDescent="0.25">
      <c r="A40" s="42" t="s">
        <v>1288</v>
      </c>
      <c r="B40" s="33" t="s">
        <v>217</v>
      </c>
      <c r="C40" s="43">
        <v>7510.4395387000004</v>
      </c>
      <c r="D40" s="11" t="str">
        <f>IF($B40="N/A","N/A",IF(C40&gt;10,"No",IF(C40&lt;-10,"No","Yes")))</f>
        <v>N/A</v>
      </c>
      <c r="E40" s="43">
        <v>8028.1409952000004</v>
      </c>
      <c r="F40" s="11" t="str">
        <f>IF($B40="N/A","N/A",IF(E40&gt;10,"No",IF(E40&lt;-10,"No","Yes")))</f>
        <v>N/A</v>
      </c>
      <c r="G40" s="43">
        <v>8189.1179277000001</v>
      </c>
      <c r="H40" s="11" t="str">
        <f>IF($B40="N/A","N/A",IF(G40&gt;10,"No",IF(G40&lt;-10,"No","Yes")))</f>
        <v>N/A</v>
      </c>
      <c r="I40" s="12">
        <v>6.8929999999999998</v>
      </c>
      <c r="J40" s="12">
        <v>2.0049999999999999</v>
      </c>
      <c r="K40" s="41" t="s">
        <v>732</v>
      </c>
      <c r="L40" s="9" t="str">
        <f>IF(J40="Div by 0", "N/A", IF(K40="N/A","N/A", IF(J40&gt;VALUE(MID(K40,1,2)), "No", IF(J40&lt;-1*VALUE(MID(K40,1,2)), "No", "Yes"))))</f>
        <v>Yes</v>
      </c>
    </row>
    <row r="41" spans="1:12" x14ac:dyDescent="0.25">
      <c r="A41" s="42" t="s">
        <v>107</v>
      </c>
      <c r="B41" s="33" t="s">
        <v>217</v>
      </c>
      <c r="C41" s="43">
        <v>0</v>
      </c>
      <c r="D41" s="11" t="str">
        <f t="shared" ref="D41:D44" si="4">IF($B41="N/A","N/A",IF(C41&gt;10,"No",IF(C41&lt;-10,"No","Yes")))</f>
        <v>N/A</v>
      </c>
      <c r="E41" s="43">
        <v>0</v>
      </c>
      <c r="F41" s="11" t="str">
        <f t="shared" ref="F41:F44" si="5">IF($B41="N/A","N/A",IF(E41&gt;10,"No",IF(E41&lt;-10,"No","Yes")))</f>
        <v>N/A</v>
      </c>
      <c r="G41" s="43">
        <v>0</v>
      </c>
      <c r="H41" s="11" t="str">
        <f t="shared" ref="H41:H44" si="6">IF($B41="N/A","N/A",IF(G41&gt;10,"No",IF(G41&lt;-10,"No","Yes")))</f>
        <v>N/A</v>
      </c>
      <c r="I41" s="12" t="s">
        <v>1742</v>
      </c>
      <c r="J41" s="12" t="s">
        <v>1742</v>
      </c>
      <c r="K41" s="41" t="s">
        <v>732</v>
      </c>
      <c r="L41" s="9" t="str">
        <f t="shared" ref="L41:L43" si="7">IF(J41="Div by 0", "N/A", IF(K41="N/A","N/A", IF(J41&gt;VALUE(MID(K41,1,2)), "No", IF(J41&lt;-1*VALUE(MID(K41,1,2)), "No", "Yes"))))</f>
        <v>N/A</v>
      </c>
    </row>
    <row r="42" spans="1:12" x14ac:dyDescent="0.25">
      <c r="A42" s="42" t="s">
        <v>162</v>
      </c>
      <c r="B42" s="41" t="s">
        <v>221</v>
      </c>
      <c r="C42" s="1">
        <v>0</v>
      </c>
      <c r="D42" s="11" t="str">
        <f>IF($B42="N/A","N/A",IF(C42&gt;0,"No",IF(C42&lt;0,"No","Yes")))</f>
        <v>Yes</v>
      </c>
      <c r="E42" s="1">
        <v>0</v>
      </c>
      <c r="F42" s="11" t="str">
        <f>IF($B42="N/A","N/A",IF(E42&gt;0,"No",IF(E42&lt;0,"No","Yes")))</f>
        <v>Yes</v>
      </c>
      <c r="G42" s="1">
        <v>0</v>
      </c>
      <c r="H42" s="11" t="str">
        <f>IF($B42="N/A","N/A",IF(G42&gt;0,"No",IF(G42&lt;0,"No","Yes")))</f>
        <v>Yes</v>
      </c>
      <c r="I42" s="12" t="s">
        <v>1742</v>
      </c>
      <c r="J42" s="12" t="s">
        <v>1742</v>
      </c>
      <c r="K42" s="41" t="s">
        <v>732</v>
      </c>
      <c r="L42" s="9" t="str">
        <f t="shared" si="7"/>
        <v>N/A</v>
      </c>
    </row>
    <row r="43" spans="1:12" x14ac:dyDescent="0.25">
      <c r="A43" s="42" t="s">
        <v>160</v>
      </c>
      <c r="B43" s="33" t="s">
        <v>217</v>
      </c>
      <c r="C43" s="43">
        <v>0</v>
      </c>
      <c r="D43" s="11" t="str">
        <f t="shared" si="4"/>
        <v>N/A</v>
      </c>
      <c r="E43" s="43">
        <v>0</v>
      </c>
      <c r="F43" s="11" t="str">
        <f t="shared" si="5"/>
        <v>N/A</v>
      </c>
      <c r="G43" s="43">
        <v>0</v>
      </c>
      <c r="H43" s="11" t="str">
        <f t="shared" si="6"/>
        <v>N/A</v>
      </c>
      <c r="I43" s="12" t="s">
        <v>1742</v>
      </c>
      <c r="J43" s="12" t="s">
        <v>1742</v>
      </c>
      <c r="K43" s="41" t="s">
        <v>732</v>
      </c>
      <c r="L43" s="9" t="str">
        <f t="shared" si="7"/>
        <v>N/A</v>
      </c>
    </row>
    <row r="44" spans="1:12" x14ac:dyDescent="0.25">
      <c r="A44" s="42" t="s">
        <v>1289</v>
      </c>
      <c r="B44" s="33" t="s">
        <v>217</v>
      </c>
      <c r="C44" s="43" t="s">
        <v>1742</v>
      </c>
      <c r="D44" s="11" t="str">
        <f t="shared" si="4"/>
        <v>N/A</v>
      </c>
      <c r="E44" s="43" t="s">
        <v>1742</v>
      </c>
      <c r="F44" s="11" t="str">
        <f t="shared" si="5"/>
        <v>N/A</v>
      </c>
      <c r="G44" s="43" t="s">
        <v>1742</v>
      </c>
      <c r="H44" s="11" t="str">
        <f t="shared" si="6"/>
        <v>N/A</v>
      </c>
      <c r="I44" s="12" t="s">
        <v>1742</v>
      </c>
      <c r="J44" s="12" t="s">
        <v>1742</v>
      </c>
      <c r="K44" s="41" t="s">
        <v>732</v>
      </c>
      <c r="L44" s="9" t="str">
        <f>IF(J44="Div by 0", "N/A", IF(OR(J44="N/A",K44="N/A"),"N/A", IF(J44&gt;VALUE(MID(K44,1,2)), "No", IF(J44&lt;-1*VALUE(MID(K44,1,2)), "No", "Yes"))))</f>
        <v>N/A</v>
      </c>
    </row>
    <row r="45" spans="1:12" x14ac:dyDescent="0.25">
      <c r="A45" s="42" t="s">
        <v>1290</v>
      </c>
      <c r="B45" s="33" t="s">
        <v>217</v>
      </c>
      <c r="C45" s="43">
        <v>22276.543860000002</v>
      </c>
      <c r="D45" s="11" t="str">
        <f t="shared" ref="D45:D71" si="8">IF($B45="N/A","N/A",IF(C45&gt;10,"No",IF(C45&lt;-10,"No","Yes")))</f>
        <v>N/A</v>
      </c>
      <c r="E45" s="43">
        <v>25429.536985999999</v>
      </c>
      <c r="F45" s="11" t="str">
        <f t="shared" ref="F45:F71" si="9">IF($B45="N/A","N/A",IF(E45&gt;10,"No",IF(E45&lt;-10,"No","Yes")))</f>
        <v>N/A</v>
      </c>
      <c r="G45" s="43">
        <v>29312.832394000001</v>
      </c>
      <c r="H45" s="11" t="str">
        <f t="shared" ref="H45:H71" si="10">IF($B45="N/A","N/A",IF(G45&gt;10,"No",IF(G45&lt;-10,"No","Yes")))</f>
        <v>N/A</v>
      </c>
      <c r="I45" s="12">
        <v>14.15</v>
      </c>
      <c r="J45" s="12">
        <v>15.27</v>
      </c>
      <c r="K45" s="41" t="s">
        <v>732</v>
      </c>
      <c r="L45" s="9" t="str">
        <f t="shared" ref="L45:L71" si="11">IF(J45="Div by 0", "N/A", IF(K45="N/A","N/A", IF(J45&gt;VALUE(MID(K45,1,2)), "No", IF(J45&lt;-1*VALUE(MID(K45,1,2)), "No", "Yes"))))</f>
        <v>Yes</v>
      </c>
    </row>
    <row r="46" spans="1:12" x14ac:dyDescent="0.25">
      <c r="A46" s="42" t="s">
        <v>1291</v>
      </c>
      <c r="B46" s="33" t="s">
        <v>217</v>
      </c>
      <c r="C46" s="43">
        <v>20525.674253000001</v>
      </c>
      <c r="D46" s="11" t="str">
        <f t="shared" si="8"/>
        <v>N/A</v>
      </c>
      <c r="E46" s="43">
        <v>23705.426512999999</v>
      </c>
      <c r="F46" s="11" t="str">
        <f t="shared" si="9"/>
        <v>N/A</v>
      </c>
      <c r="G46" s="43">
        <v>28617.691504999999</v>
      </c>
      <c r="H46" s="11" t="str">
        <f t="shared" si="10"/>
        <v>N/A</v>
      </c>
      <c r="I46" s="12">
        <v>15.49</v>
      </c>
      <c r="J46" s="12">
        <v>20.72</v>
      </c>
      <c r="K46" s="41" t="s">
        <v>732</v>
      </c>
      <c r="L46" s="9" t="str">
        <f t="shared" si="11"/>
        <v>Yes</v>
      </c>
    </row>
    <row r="47" spans="1:12" x14ac:dyDescent="0.25">
      <c r="A47" s="42" t="s">
        <v>1292</v>
      </c>
      <c r="B47" s="33" t="s">
        <v>217</v>
      </c>
      <c r="C47" s="43" t="s">
        <v>1742</v>
      </c>
      <c r="D47" s="11" t="str">
        <f t="shared" si="8"/>
        <v>N/A</v>
      </c>
      <c r="E47" s="43" t="s">
        <v>1742</v>
      </c>
      <c r="F47" s="11" t="str">
        <f t="shared" si="9"/>
        <v>N/A</v>
      </c>
      <c r="G47" s="43" t="s">
        <v>1742</v>
      </c>
      <c r="H47" s="11" t="str">
        <f t="shared" si="10"/>
        <v>N/A</v>
      </c>
      <c r="I47" s="12" t="s">
        <v>1742</v>
      </c>
      <c r="J47" s="12" t="s">
        <v>1742</v>
      </c>
      <c r="K47" s="41" t="s">
        <v>732</v>
      </c>
      <c r="L47" s="9" t="str">
        <f t="shared" si="11"/>
        <v>N/A</v>
      </c>
    </row>
    <row r="48" spans="1:12" x14ac:dyDescent="0.25">
      <c r="A48" s="42" t="s">
        <v>1293</v>
      </c>
      <c r="B48" s="33" t="s">
        <v>217</v>
      </c>
      <c r="C48" s="43">
        <v>0</v>
      </c>
      <c r="D48" s="11" t="str">
        <f t="shared" si="8"/>
        <v>N/A</v>
      </c>
      <c r="E48" s="43" t="s">
        <v>1742</v>
      </c>
      <c r="F48" s="11" t="str">
        <f t="shared" si="9"/>
        <v>N/A</v>
      </c>
      <c r="G48" s="43" t="s">
        <v>1742</v>
      </c>
      <c r="H48" s="11" t="str">
        <f t="shared" si="10"/>
        <v>N/A</v>
      </c>
      <c r="I48" s="12" t="s">
        <v>1742</v>
      </c>
      <c r="J48" s="12" t="s">
        <v>1742</v>
      </c>
      <c r="K48" s="41" t="s">
        <v>732</v>
      </c>
      <c r="L48" s="9" t="str">
        <f t="shared" si="11"/>
        <v>N/A</v>
      </c>
    </row>
    <row r="49" spans="1:12" x14ac:dyDescent="0.25">
      <c r="A49" s="42" t="s">
        <v>1294</v>
      </c>
      <c r="B49" s="33" t="s">
        <v>217</v>
      </c>
      <c r="C49" s="43">
        <v>57704.722221999997</v>
      </c>
      <c r="D49" s="11" t="str">
        <f t="shared" si="8"/>
        <v>N/A</v>
      </c>
      <c r="E49" s="43">
        <v>58666.555555999999</v>
      </c>
      <c r="F49" s="11" t="str">
        <f t="shared" si="9"/>
        <v>N/A</v>
      </c>
      <c r="G49" s="43">
        <v>41272.820512999999</v>
      </c>
      <c r="H49" s="11" t="str">
        <f t="shared" si="10"/>
        <v>N/A</v>
      </c>
      <c r="I49" s="12">
        <v>1.667</v>
      </c>
      <c r="J49" s="12">
        <v>-29.6</v>
      </c>
      <c r="K49" s="41" t="s">
        <v>732</v>
      </c>
      <c r="L49" s="9" t="str">
        <f t="shared" si="11"/>
        <v>Yes</v>
      </c>
    </row>
    <row r="50" spans="1:12" x14ac:dyDescent="0.25">
      <c r="A50" s="42" t="s">
        <v>1295</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1"/>
        <v>N/A</v>
      </c>
    </row>
    <row r="51" spans="1:12" x14ac:dyDescent="0.25">
      <c r="A51" s="42" t="s">
        <v>1296</v>
      </c>
      <c r="B51" s="33" t="s">
        <v>217</v>
      </c>
      <c r="C51" s="43">
        <v>28270.812690999999</v>
      </c>
      <c r="D51" s="11" t="str">
        <f t="shared" si="8"/>
        <v>N/A</v>
      </c>
      <c r="E51" s="43">
        <v>29822.155294</v>
      </c>
      <c r="F51" s="11" t="str">
        <f t="shared" si="9"/>
        <v>N/A</v>
      </c>
      <c r="G51" s="43">
        <v>31393.509063000001</v>
      </c>
      <c r="H51" s="11" t="str">
        <f t="shared" si="10"/>
        <v>N/A</v>
      </c>
      <c r="I51" s="12">
        <v>5.4870000000000001</v>
      </c>
      <c r="J51" s="12">
        <v>5.2690000000000001</v>
      </c>
      <c r="K51" s="41" t="s">
        <v>732</v>
      </c>
      <c r="L51" s="9" t="str">
        <f t="shared" si="11"/>
        <v>Yes</v>
      </c>
    </row>
    <row r="52" spans="1:12" x14ac:dyDescent="0.25">
      <c r="A52" s="42" t="s">
        <v>1297</v>
      </c>
      <c r="B52" s="33" t="s">
        <v>217</v>
      </c>
      <c r="C52" s="43">
        <v>28635.085910000002</v>
      </c>
      <c r="D52" s="11" t="str">
        <f t="shared" si="8"/>
        <v>N/A</v>
      </c>
      <c r="E52" s="43">
        <v>30813.868552</v>
      </c>
      <c r="F52" s="11" t="str">
        <f t="shared" si="9"/>
        <v>N/A</v>
      </c>
      <c r="G52" s="43">
        <v>32276.471668999999</v>
      </c>
      <c r="H52" s="11" t="str">
        <f t="shared" si="10"/>
        <v>N/A</v>
      </c>
      <c r="I52" s="12">
        <v>7.609</v>
      </c>
      <c r="J52" s="12">
        <v>4.7469999999999999</v>
      </c>
      <c r="K52" s="41" t="s">
        <v>732</v>
      </c>
      <c r="L52" s="9" t="str">
        <f t="shared" si="11"/>
        <v>Yes</v>
      </c>
    </row>
    <row r="53" spans="1:12" x14ac:dyDescent="0.25">
      <c r="A53" s="42" t="s">
        <v>1298</v>
      </c>
      <c r="B53" s="33" t="s">
        <v>217</v>
      </c>
      <c r="C53" s="43" t="s">
        <v>1742</v>
      </c>
      <c r="D53" s="11" t="str">
        <f t="shared" si="8"/>
        <v>N/A</v>
      </c>
      <c r="E53" s="43" t="s">
        <v>1742</v>
      </c>
      <c r="F53" s="11" t="str">
        <f t="shared" si="9"/>
        <v>N/A</v>
      </c>
      <c r="G53" s="43" t="s">
        <v>1742</v>
      </c>
      <c r="H53" s="11" t="str">
        <f t="shared" si="10"/>
        <v>N/A</v>
      </c>
      <c r="I53" s="12" t="s">
        <v>1742</v>
      </c>
      <c r="J53" s="12" t="s">
        <v>1742</v>
      </c>
      <c r="K53" s="41" t="s">
        <v>732</v>
      </c>
      <c r="L53" s="9" t="str">
        <f t="shared" si="11"/>
        <v>N/A</v>
      </c>
    </row>
    <row r="54" spans="1:12" x14ac:dyDescent="0.25">
      <c r="A54" s="42" t="s">
        <v>1299</v>
      </c>
      <c r="B54" s="33" t="s">
        <v>217</v>
      </c>
      <c r="C54" s="43">
        <v>15245.981707000001</v>
      </c>
      <c r="D54" s="11" t="str">
        <f t="shared" si="8"/>
        <v>N/A</v>
      </c>
      <c r="E54" s="43">
        <v>16937.801325</v>
      </c>
      <c r="F54" s="11" t="str">
        <f t="shared" si="9"/>
        <v>N/A</v>
      </c>
      <c r="G54" s="43">
        <v>23132.993055999999</v>
      </c>
      <c r="H54" s="11" t="str">
        <f t="shared" si="10"/>
        <v>N/A</v>
      </c>
      <c r="I54" s="12">
        <v>11.1</v>
      </c>
      <c r="J54" s="12">
        <v>36.58</v>
      </c>
      <c r="K54" s="41" t="s">
        <v>732</v>
      </c>
      <c r="L54" s="9" t="str">
        <f t="shared" si="11"/>
        <v>No</v>
      </c>
    </row>
    <row r="55" spans="1:12" x14ac:dyDescent="0.25">
      <c r="A55" s="42" t="s">
        <v>1300</v>
      </c>
      <c r="B55" s="33" t="s">
        <v>217</v>
      </c>
      <c r="C55" s="43">
        <v>27462.789095</v>
      </c>
      <c r="D55" s="11" t="str">
        <f t="shared" si="8"/>
        <v>N/A</v>
      </c>
      <c r="E55" s="43">
        <v>23801.179606999998</v>
      </c>
      <c r="F55" s="11" t="str">
        <f t="shared" si="9"/>
        <v>N/A</v>
      </c>
      <c r="G55" s="43">
        <v>25453.298677999999</v>
      </c>
      <c r="H55" s="11" t="str">
        <f t="shared" si="10"/>
        <v>N/A</v>
      </c>
      <c r="I55" s="12">
        <v>-13.3</v>
      </c>
      <c r="J55" s="12">
        <v>6.9409999999999998</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3970.6696867000001</v>
      </c>
      <c r="D57" s="11" t="str">
        <f t="shared" si="8"/>
        <v>N/A</v>
      </c>
      <c r="E57" s="43">
        <v>4294.8202474999998</v>
      </c>
      <c r="F57" s="11" t="str">
        <f t="shared" si="9"/>
        <v>N/A</v>
      </c>
      <c r="G57" s="43">
        <v>4346.6279574999999</v>
      </c>
      <c r="H57" s="11" t="str">
        <f t="shared" si="10"/>
        <v>N/A</v>
      </c>
      <c r="I57" s="12">
        <v>8.1639999999999997</v>
      </c>
      <c r="J57" s="12">
        <v>1.206</v>
      </c>
      <c r="K57" s="41" t="s">
        <v>732</v>
      </c>
      <c r="L57" s="9" t="str">
        <f t="shared" si="11"/>
        <v>Yes</v>
      </c>
    </row>
    <row r="58" spans="1:12" x14ac:dyDescent="0.25">
      <c r="A58" s="42" t="s">
        <v>1303</v>
      </c>
      <c r="B58" s="33" t="s">
        <v>217</v>
      </c>
      <c r="C58" s="43">
        <v>2614.3296509000002</v>
      </c>
      <c r="D58" s="11" t="str">
        <f t="shared" si="8"/>
        <v>N/A</v>
      </c>
      <c r="E58" s="43">
        <v>3011.2099708999999</v>
      </c>
      <c r="F58" s="11" t="str">
        <f t="shared" si="9"/>
        <v>N/A</v>
      </c>
      <c r="G58" s="43">
        <v>3231.4570487000001</v>
      </c>
      <c r="H58" s="11" t="str">
        <f t="shared" si="10"/>
        <v>N/A</v>
      </c>
      <c r="I58" s="12">
        <v>15.18</v>
      </c>
      <c r="J58" s="12">
        <v>7.3140000000000001</v>
      </c>
      <c r="K58" s="41" t="s">
        <v>732</v>
      </c>
      <c r="L58" s="9" t="str">
        <f t="shared" si="11"/>
        <v>Yes</v>
      </c>
    </row>
    <row r="59" spans="1:12" x14ac:dyDescent="0.25">
      <c r="A59" s="42" t="s">
        <v>1304</v>
      </c>
      <c r="B59" s="33" t="s">
        <v>217</v>
      </c>
      <c r="C59" s="43">
        <v>1847.4115756000001</v>
      </c>
      <c r="D59" s="11" t="str">
        <f t="shared" si="8"/>
        <v>N/A</v>
      </c>
      <c r="E59" s="43">
        <v>2304.7013422999999</v>
      </c>
      <c r="F59" s="11" t="str">
        <f t="shared" si="9"/>
        <v>N/A</v>
      </c>
      <c r="G59" s="43">
        <v>2834.9848943000002</v>
      </c>
      <c r="H59" s="11" t="str">
        <f t="shared" si="10"/>
        <v>N/A</v>
      </c>
      <c r="I59" s="12">
        <v>24.75</v>
      </c>
      <c r="J59" s="12">
        <v>23.01</v>
      </c>
      <c r="K59" s="41" t="s">
        <v>732</v>
      </c>
      <c r="L59" s="9" t="str">
        <f t="shared" si="11"/>
        <v>Yes</v>
      </c>
    </row>
    <row r="60" spans="1:12" x14ac:dyDescent="0.25">
      <c r="A60" s="42" t="s">
        <v>1305</v>
      </c>
      <c r="B60" s="33" t="s">
        <v>217</v>
      </c>
      <c r="C60" s="43" t="s">
        <v>1742</v>
      </c>
      <c r="D60" s="11" t="str">
        <f t="shared" si="8"/>
        <v>N/A</v>
      </c>
      <c r="E60" s="43" t="s">
        <v>1742</v>
      </c>
      <c r="F60" s="11" t="str">
        <f t="shared" si="9"/>
        <v>N/A</v>
      </c>
      <c r="G60" s="43" t="s">
        <v>1742</v>
      </c>
      <c r="H60" s="11" t="str">
        <f t="shared" si="10"/>
        <v>N/A</v>
      </c>
      <c r="I60" s="12" t="s">
        <v>1742</v>
      </c>
      <c r="J60" s="12" t="s">
        <v>1742</v>
      </c>
      <c r="K60" s="41" t="s">
        <v>732</v>
      </c>
      <c r="L60" s="9" t="str">
        <f t="shared" si="11"/>
        <v>N/A</v>
      </c>
    </row>
    <row r="61" spans="1:12" x14ac:dyDescent="0.25">
      <c r="A61" s="3" t="s">
        <v>1306</v>
      </c>
      <c r="B61" s="33" t="s">
        <v>217</v>
      </c>
      <c r="C61" s="43">
        <v>3721.5295205000002</v>
      </c>
      <c r="D61" s="11" t="str">
        <f t="shared" si="8"/>
        <v>N/A</v>
      </c>
      <c r="E61" s="43">
        <v>4058.7383215999998</v>
      </c>
      <c r="F61" s="11" t="str">
        <f t="shared" si="9"/>
        <v>N/A</v>
      </c>
      <c r="G61" s="43">
        <v>4135.9946815000003</v>
      </c>
      <c r="H61" s="11" t="str">
        <f t="shared" si="10"/>
        <v>N/A</v>
      </c>
      <c r="I61" s="12">
        <v>9.0609999999999999</v>
      </c>
      <c r="J61" s="12">
        <v>1.903</v>
      </c>
      <c r="K61" s="41" t="s">
        <v>732</v>
      </c>
      <c r="L61" s="9" t="str">
        <f t="shared" si="11"/>
        <v>Yes</v>
      </c>
    </row>
    <row r="62" spans="1:12" x14ac:dyDescent="0.25">
      <c r="A62" s="3" t="s">
        <v>1307</v>
      </c>
      <c r="B62" s="33" t="s">
        <v>217</v>
      </c>
      <c r="C62" s="43">
        <v>7842.8167614000004</v>
      </c>
      <c r="D62" s="11" t="str">
        <f t="shared" si="8"/>
        <v>N/A</v>
      </c>
      <c r="E62" s="43">
        <v>8165.3728889000004</v>
      </c>
      <c r="F62" s="11" t="str">
        <f t="shared" si="9"/>
        <v>N/A</v>
      </c>
      <c r="G62" s="43">
        <v>6575.20507</v>
      </c>
      <c r="H62" s="11" t="str">
        <f t="shared" si="10"/>
        <v>N/A</v>
      </c>
      <c r="I62" s="12">
        <v>4.1130000000000004</v>
      </c>
      <c r="J62" s="12">
        <v>-19.5</v>
      </c>
      <c r="K62" s="41" t="s">
        <v>732</v>
      </c>
      <c r="L62" s="9" t="str">
        <f t="shared" si="11"/>
        <v>Yes</v>
      </c>
    </row>
    <row r="63" spans="1:12" x14ac:dyDescent="0.25">
      <c r="A63" s="3" t="s">
        <v>1308</v>
      </c>
      <c r="B63" s="33" t="s">
        <v>217</v>
      </c>
      <c r="C63" s="43">
        <v>10647.885856000001</v>
      </c>
      <c r="D63" s="11" t="str">
        <f t="shared" si="8"/>
        <v>N/A</v>
      </c>
      <c r="E63" s="43">
        <v>10651.29859</v>
      </c>
      <c r="F63" s="11" t="str">
        <f t="shared" si="9"/>
        <v>N/A</v>
      </c>
      <c r="G63" s="43">
        <v>11455.702885999999</v>
      </c>
      <c r="H63" s="11" t="str">
        <f t="shared" si="10"/>
        <v>N/A</v>
      </c>
      <c r="I63" s="12">
        <v>3.2099999999999997E-2</v>
      </c>
      <c r="J63" s="12">
        <v>7.5519999999999996</v>
      </c>
      <c r="K63" s="41" t="s">
        <v>732</v>
      </c>
      <c r="L63" s="9" t="str">
        <f t="shared" si="11"/>
        <v>Yes</v>
      </c>
    </row>
    <row r="64" spans="1:12" x14ac:dyDescent="0.25">
      <c r="A64" s="3" t="s">
        <v>1309</v>
      </c>
      <c r="B64" s="33" t="s">
        <v>217</v>
      </c>
      <c r="C64" s="43" t="s">
        <v>1742</v>
      </c>
      <c r="D64" s="11" t="str">
        <f t="shared" si="8"/>
        <v>N/A</v>
      </c>
      <c r="E64" s="43" t="s">
        <v>1742</v>
      </c>
      <c r="F64" s="11" t="str">
        <f t="shared" si="9"/>
        <v>N/A</v>
      </c>
      <c r="G64" s="43" t="s">
        <v>1742</v>
      </c>
      <c r="H64" s="11" t="str">
        <f t="shared" si="10"/>
        <v>N/A</v>
      </c>
      <c r="I64" s="12" t="s">
        <v>1742</v>
      </c>
      <c r="J64" s="12" t="s">
        <v>1742</v>
      </c>
      <c r="K64" s="41" t="s">
        <v>732</v>
      </c>
      <c r="L64" s="9" t="str">
        <f t="shared" si="11"/>
        <v>N/A</v>
      </c>
    </row>
    <row r="65" spans="1:12" x14ac:dyDescent="0.25">
      <c r="A65" s="3" t="s">
        <v>1310</v>
      </c>
      <c r="B65" s="33" t="s">
        <v>217</v>
      </c>
      <c r="C65" s="43">
        <v>5227.9998893000002</v>
      </c>
      <c r="D65" s="11" t="str">
        <f t="shared" si="8"/>
        <v>N/A</v>
      </c>
      <c r="E65" s="43">
        <v>5856.4044215000004</v>
      </c>
      <c r="F65" s="11" t="str">
        <f t="shared" si="9"/>
        <v>N/A</v>
      </c>
      <c r="G65" s="43">
        <v>6115.4717910999998</v>
      </c>
      <c r="H65" s="11" t="str">
        <f t="shared" si="10"/>
        <v>N/A</v>
      </c>
      <c r="I65" s="12">
        <v>12.02</v>
      </c>
      <c r="J65" s="12">
        <v>4.4240000000000004</v>
      </c>
      <c r="K65" s="41" t="s">
        <v>732</v>
      </c>
      <c r="L65" s="9" t="str">
        <f t="shared" si="11"/>
        <v>Yes</v>
      </c>
    </row>
    <row r="66" spans="1:12" x14ac:dyDescent="0.25">
      <c r="A66" s="3" t="s">
        <v>1311</v>
      </c>
      <c r="B66" s="33" t="s">
        <v>217</v>
      </c>
      <c r="C66" s="43">
        <v>5200.0102577999996</v>
      </c>
      <c r="D66" s="11" t="str">
        <f t="shared" si="8"/>
        <v>N/A</v>
      </c>
      <c r="E66" s="43">
        <v>5600.4663071000004</v>
      </c>
      <c r="F66" s="11" t="str">
        <f t="shared" si="9"/>
        <v>N/A</v>
      </c>
      <c r="G66" s="43">
        <v>6143.2368392999997</v>
      </c>
      <c r="H66" s="11" t="str">
        <f t="shared" si="10"/>
        <v>N/A</v>
      </c>
      <c r="I66" s="12">
        <v>7.7009999999999996</v>
      </c>
      <c r="J66" s="12">
        <v>9.6920000000000002</v>
      </c>
      <c r="K66" s="41" t="s">
        <v>732</v>
      </c>
      <c r="L66" s="9" t="str">
        <f t="shared" si="11"/>
        <v>Yes</v>
      </c>
    </row>
    <row r="67" spans="1:12" x14ac:dyDescent="0.25">
      <c r="A67" s="3" t="s">
        <v>1312</v>
      </c>
      <c r="B67" s="33" t="s">
        <v>217</v>
      </c>
      <c r="C67" s="43">
        <v>3858.4754097999999</v>
      </c>
      <c r="D67" s="11" t="str">
        <f t="shared" si="8"/>
        <v>N/A</v>
      </c>
      <c r="E67" s="43">
        <v>5023.5706522</v>
      </c>
      <c r="F67" s="11" t="str">
        <f t="shared" si="9"/>
        <v>N/A</v>
      </c>
      <c r="G67" s="43">
        <v>4912.84375</v>
      </c>
      <c r="H67" s="11" t="str">
        <f t="shared" si="10"/>
        <v>N/A</v>
      </c>
      <c r="I67" s="12">
        <v>30.2</v>
      </c>
      <c r="J67" s="12">
        <v>-2.2000000000000002</v>
      </c>
      <c r="K67" s="41" t="s">
        <v>732</v>
      </c>
      <c r="L67" s="9" t="str">
        <f t="shared" si="11"/>
        <v>Yes</v>
      </c>
    </row>
    <row r="68" spans="1:12" x14ac:dyDescent="0.25">
      <c r="A68" s="2" t="s">
        <v>1313</v>
      </c>
      <c r="B68" s="33" t="s">
        <v>217</v>
      </c>
      <c r="C68" s="43" t="s">
        <v>1742</v>
      </c>
      <c r="D68" s="11" t="str">
        <f t="shared" si="8"/>
        <v>N/A</v>
      </c>
      <c r="E68" s="43" t="s">
        <v>1742</v>
      </c>
      <c r="F68" s="11" t="str">
        <f t="shared" si="9"/>
        <v>N/A</v>
      </c>
      <c r="G68" s="43" t="s">
        <v>1742</v>
      </c>
      <c r="H68" s="11" t="str">
        <f t="shared" si="10"/>
        <v>N/A</v>
      </c>
      <c r="I68" s="12" t="s">
        <v>1742</v>
      </c>
      <c r="J68" s="12" t="s">
        <v>1742</v>
      </c>
      <c r="K68" s="41" t="s">
        <v>732</v>
      </c>
      <c r="L68" s="9" t="str">
        <f t="shared" si="11"/>
        <v>N/A</v>
      </c>
    </row>
    <row r="69" spans="1:12" x14ac:dyDescent="0.25">
      <c r="A69" s="2" t="s">
        <v>1314</v>
      </c>
      <c r="B69" s="33" t="s">
        <v>217</v>
      </c>
      <c r="C69" s="43">
        <v>5528.5996076000001</v>
      </c>
      <c r="D69" s="11" t="str">
        <f t="shared" si="8"/>
        <v>N/A</v>
      </c>
      <c r="E69" s="43">
        <v>6443.7699814999996</v>
      </c>
      <c r="F69" s="11" t="str">
        <f t="shared" si="9"/>
        <v>N/A</v>
      </c>
      <c r="G69" s="43">
        <v>6382.7474241999998</v>
      </c>
      <c r="H69" s="11" t="str">
        <f t="shared" si="10"/>
        <v>N/A</v>
      </c>
      <c r="I69" s="12">
        <v>16.55</v>
      </c>
      <c r="J69" s="12">
        <v>-0.94699999999999995</v>
      </c>
      <c r="K69" s="41" t="s">
        <v>732</v>
      </c>
      <c r="L69" s="9" t="str">
        <f t="shared" si="11"/>
        <v>Yes</v>
      </c>
    </row>
    <row r="70" spans="1:12" x14ac:dyDescent="0.25">
      <c r="A70" s="42" t="s">
        <v>1315</v>
      </c>
      <c r="B70" s="33" t="s">
        <v>217</v>
      </c>
      <c r="C70" s="43">
        <v>4390.6086736999996</v>
      </c>
      <c r="D70" s="11" t="str">
        <f t="shared" si="8"/>
        <v>N/A</v>
      </c>
      <c r="E70" s="43">
        <v>5309.2079365</v>
      </c>
      <c r="F70" s="11" t="str">
        <f t="shared" si="9"/>
        <v>N/A</v>
      </c>
      <c r="G70" s="43">
        <v>5139.6301083999997</v>
      </c>
      <c r="H70" s="11" t="str">
        <f t="shared" si="10"/>
        <v>N/A</v>
      </c>
      <c r="I70" s="12">
        <v>20.92</v>
      </c>
      <c r="J70" s="12">
        <v>-3.19</v>
      </c>
      <c r="K70" s="41" t="s">
        <v>732</v>
      </c>
      <c r="L70" s="9" t="str">
        <f t="shared" si="11"/>
        <v>Yes</v>
      </c>
    </row>
    <row r="71" spans="1:12" x14ac:dyDescent="0.25">
      <c r="A71" s="42" t="s">
        <v>1316</v>
      </c>
      <c r="B71" s="33" t="s">
        <v>217</v>
      </c>
      <c r="C71" s="43" t="s">
        <v>1742</v>
      </c>
      <c r="D71" s="11" t="str">
        <f t="shared" si="8"/>
        <v>N/A</v>
      </c>
      <c r="E71" s="43" t="s">
        <v>1742</v>
      </c>
      <c r="F71" s="11" t="str">
        <f t="shared" si="9"/>
        <v>N/A</v>
      </c>
      <c r="G71" s="43" t="s">
        <v>1742</v>
      </c>
      <c r="H71" s="11" t="str">
        <f t="shared" si="10"/>
        <v>N/A</v>
      </c>
      <c r="I71" s="12" t="s">
        <v>1742</v>
      </c>
      <c r="J71" s="12" t="s">
        <v>1742</v>
      </c>
      <c r="K71" s="41" t="s">
        <v>732</v>
      </c>
      <c r="L71" s="9" t="str">
        <f t="shared" si="11"/>
        <v>N/A</v>
      </c>
    </row>
    <row r="72" spans="1:12" x14ac:dyDescent="0.25">
      <c r="A72" s="42" t="s">
        <v>1624</v>
      </c>
      <c r="B72" s="33" t="s">
        <v>217</v>
      </c>
      <c r="C72" s="43">
        <v>146323748</v>
      </c>
      <c r="D72" s="11" t="str">
        <f t="shared" ref="D72:D135" si="12">IF($B72="N/A","N/A",IF(C72&gt;10,"No",IF(C72&lt;-10,"No","Yes")))</f>
        <v>N/A</v>
      </c>
      <c r="E72" s="43">
        <v>153578658</v>
      </c>
      <c r="F72" s="11" t="str">
        <f t="shared" ref="F72:F135" si="13">IF($B72="N/A","N/A",IF(E72&gt;10,"No",IF(E72&lt;-10,"No","Yes")))</f>
        <v>N/A</v>
      </c>
      <c r="G72" s="43">
        <v>166722416</v>
      </c>
      <c r="H72" s="11" t="str">
        <f t="shared" ref="H72:H135" si="14">IF($B72="N/A","N/A",IF(G72&gt;10,"No",IF(G72&lt;-10,"No","Yes")))</f>
        <v>N/A</v>
      </c>
      <c r="I72" s="12">
        <v>4.9580000000000002</v>
      </c>
      <c r="J72" s="12">
        <v>8.5579999999999998</v>
      </c>
      <c r="K72" s="41" t="s">
        <v>732</v>
      </c>
      <c r="L72" s="9" t="str">
        <f t="shared" ref="L72:L132" si="15">IF(J72="Div by 0", "N/A", IF(K72="N/A","N/A", IF(J72&gt;VALUE(MID(K72,1,2)), "No", IF(J72&lt;-1*VALUE(MID(K72,1,2)), "No", "Yes"))))</f>
        <v>Yes</v>
      </c>
    </row>
    <row r="73" spans="1:12" x14ac:dyDescent="0.25">
      <c r="A73" s="42" t="s">
        <v>1625</v>
      </c>
      <c r="B73" s="33" t="s">
        <v>217</v>
      </c>
      <c r="C73" s="34">
        <v>13114</v>
      </c>
      <c r="D73" s="11" t="str">
        <f t="shared" si="12"/>
        <v>N/A</v>
      </c>
      <c r="E73" s="34">
        <v>13522</v>
      </c>
      <c r="F73" s="11" t="str">
        <f t="shared" si="13"/>
        <v>N/A</v>
      </c>
      <c r="G73" s="34">
        <v>14040</v>
      </c>
      <c r="H73" s="11" t="str">
        <f t="shared" si="14"/>
        <v>N/A</v>
      </c>
      <c r="I73" s="12">
        <v>3.1110000000000002</v>
      </c>
      <c r="J73" s="12">
        <v>3.831</v>
      </c>
      <c r="K73" s="41" t="s">
        <v>732</v>
      </c>
      <c r="L73" s="9" t="str">
        <f t="shared" si="15"/>
        <v>Yes</v>
      </c>
    </row>
    <row r="74" spans="1:12" x14ac:dyDescent="0.25">
      <c r="A74" s="42" t="s">
        <v>1317</v>
      </c>
      <c r="B74" s="33" t="s">
        <v>217</v>
      </c>
      <c r="C74" s="43">
        <v>11157.827359999999</v>
      </c>
      <c r="D74" s="11" t="str">
        <f t="shared" si="12"/>
        <v>N/A</v>
      </c>
      <c r="E74" s="43">
        <v>11357.688064</v>
      </c>
      <c r="F74" s="11" t="str">
        <f t="shared" si="13"/>
        <v>N/A</v>
      </c>
      <c r="G74" s="43">
        <v>11874.815954</v>
      </c>
      <c r="H74" s="11" t="str">
        <f t="shared" si="14"/>
        <v>N/A</v>
      </c>
      <c r="I74" s="12">
        <v>1.7909999999999999</v>
      </c>
      <c r="J74" s="12">
        <v>4.5529999999999999</v>
      </c>
      <c r="K74" s="41" t="s">
        <v>732</v>
      </c>
      <c r="L74" s="9" t="str">
        <f t="shared" si="15"/>
        <v>Yes</v>
      </c>
    </row>
    <row r="75" spans="1:12" x14ac:dyDescent="0.25">
      <c r="A75" s="42" t="s">
        <v>1318</v>
      </c>
      <c r="B75" s="33" t="s">
        <v>217</v>
      </c>
      <c r="C75" s="34">
        <v>4.7917492756</v>
      </c>
      <c r="D75" s="11" t="str">
        <f t="shared" si="12"/>
        <v>N/A</v>
      </c>
      <c r="E75" s="34">
        <v>4.7228960213000004</v>
      </c>
      <c r="F75" s="11" t="str">
        <f t="shared" si="13"/>
        <v>N/A</v>
      </c>
      <c r="G75" s="34">
        <v>4.7882478631999996</v>
      </c>
      <c r="H75" s="11" t="str">
        <f t="shared" si="14"/>
        <v>N/A</v>
      </c>
      <c r="I75" s="12">
        <v>-1.44</v>
      </c>
      <c r="J75" s="12">
        <v>1.3839999999999999</v>
      </c>
      <c r="K75" s="41" t="s">
        <v>732</v>
      </c>
      <c r="L75" s="9" t="str">
        <f t="shared" si="15"/>
        <v>Yes</v>
      </c>
    </row>
    <row r="76" spans="1:12" ht="25" x14ac:dyDescent="0.25">
      <c r="A76" s="42" t="s">
        <v>548</v>
      </c>
      <c r="B76" s="33" t="s">
        <v>217</v>
      </c>
      <c r="C76" s="43">
        <v>8386</v>
      </c>
      <c r="D76" s="11" t="str">
        <f t="shared" si="12"/>
        <v>N/A</v>
      </c>
      <c r="E76" s="43">
        <v>36748</v>
      </c>
      <c r="F76" s="11" t="str">
        <f t="shared" si="13"/>
        <v>N/A</v>
      </c>
      <c r="G76" s="43">
        <v>35924</v>
      </c>
      <c r="H76" s="11" t="str">
        <f t="shared" si="14"/>
        <v>N/A</v>
      </c>
      <c r="I76" s="12">
        <v>338.2</v>
      </c>
      <c r="J76" s="12">
        <v>-2.2400000000000002</v>
      </c>
      <c r="K76" s="41" t="s">
        <v>732</v>
      </c>
      <c r="L76" s="9" t="str">
        <f t="shared" si="15"/>
        <v>Yes</v>
      </c>
    </row>
    <row r="77" spans="1:12" x14ac:dyDescent="0.25">
      <c r="A77" s="42" t="s">
        <v>549</v>
      </c>
      <c r="B77" s="33" t="s">
        <v>217</v>
      </c>
      <c r="C77" s="34">
        <v>11</v>
      </c>
      <c r="D77" s="11" t="str">
        <f t="shared" si="12"/>
        <v>N/A</v>
      </c>
      <c r="E77" s="34">
        <v>11</v>
      </c>
      <c r="F77" s="11" t="str">
        <f t="shared" si="13"/>
        <v>N/A</v>
      </c>
      <c r="G77" s="34">
        <v>11</v>
      </c>
      <c r="H77" s="11" t="str">
        <f t="shared" si="14"/>
        <v>N/A</v>
      </c>
      <c r="I77" s="12">
        <v>200</v>
      </c>
      <c r="J77" s="12">
        <v>-66.7</v>
      </c>
      <c r="K77" s="41" t="s">
        <v>732</v>
      </c>
      <c r="L77" s="9" t="str">
        <f t="shared" si="15"/>
        <v>No</v>
      </c>
    </row>
    <row r="78" spans="1:12" x14ac:dyDescent="0.25">
      <c r="A78" s="42" t="s">
        <v>1319</v>
      </c>
      <c r="B78" s="33" t="s">
        <v>217</v>
      </c>
      <c r="C78" s="43">
        <v>8386</v>
      </c>
      <c r="D78" s="11" t="str">
        <f t="shared" si="12"/>
        <v>N/A</v>
      </c>
      <c r="E78" s="43">
        <v>12249.333333</v>
      </c>
      <c r="F78" s="11" t="str">
        <f t="shared" si="13"/>
        <v>N/A</v>
      </c>
      <c r="G78" s="43">
        <v>35924</v>
      </c>
      <c r="H78" s="11" t="str">
        <f t="shared" si="14"/>
        <v>N/A</v>
      </c>
      <c r="I78" s="12">
        <v>46.07</v>
      </c>
      <c r="J78" s="12">
        <v>193.3</v>
      </c>
      <c r="K78" s="41" t="s">
        <v>732</v>
      </c>
      <c r="L78" s="9" t="str">
        <f t="shared" si="15"/>
        <v>No</v>
      </c>
    </row>
    <row r="79" spans="1:12" ht="25" x14ac:dyDescent="0.25">
      <c r="A79" s="42" t="s">
        <v>550</v>
      </c>
      <c r="B79" s="33" t="s">
        <v>217</v>
      </c>
      <c r="C79" s="43">
        <v>60848770</v>
      </c>
      <c r="D79" s="11" t="str">
        <f t="shared" si="12"/>
        <v>N/A</v>
      </c>
      <c r="E79" s="43">
        <v>56406423</v>
      </c>
      <c r="F79" s="11" t="str">
        <f t="shared" si="13"/>
        <v>N/A</v>
      </c>
      <c r="G79" s="43">
        <v>52251885</v>
      </c>
      <c r="H79" s="11" t="str">
        <f t="shared" si="14"/>
        <v>N/A</v>
      </c>
      <c r="I79" s="12">
        <v>-7.3</v>
      </c>
      <c r="J79" s="12">
        <v>-7.37</v>
      </c>
      <c r="K79" s="41" t="s">
        <v>732</v>
      </c>
      <c r="L79" s="9" t="str">
        <f t="shared" si="15"/>
        <v>Yes</v>
      </c>
    </row>
    <row r="80" spans="1:12" x14ac:dyDescent="0.25">
      <c r="A80" s="42" t="s">
        <v>551</v>
      </c>
      <c r="B80" s="33" t="s">
        <v>217</v>
      </c>
      <c r="C80" s="34">
        <v>1261</v>
      </c>
      <c r="D80" s="11" t="str">
        <f t="shared" si="12"/>
        <v>N/A</v>
      </c>
      <c r="E80" s="34">
        <v>1209</v>
      </c>
      <c r="F80" s="11" t="str">
        <f t="shared" si="13"/>
        <v>N/A</v>
      </c>
      <c r="G80" s="34">
        <v>1172</v>
      </c>
      <c r="H80" s="11" t="str">
        <f t="shared" si="14"/>
        <v>N/A</v>
      </c>
      <c r="I80" s="12">
        <v>-4.12</v>
      </c>
      <c r="J80" s="12">
        <v>-3.06</v>
      </c>
      <c r="K80" s="41" t="s">
        <v>732</v>
      </c>
      <c r="L80" s="9" t="str">
        <f t="shared" si="15"/>
        <v>Yes</v>
      </c>
    </row>
    <row r="81" spans="1:12" ht="25" x14ac:dyDescent="0.25">
      <c r="A81" s="42" t="s">
        <v>1320</v>
      </c>
      <c r="B81" s="33" t="s">
        <v>217</v>
      </c>
      <c r="C81" s="43">
        <v>48254.377478000002</v>
      </c>
      <c r="D81" s="11" t="str">
        <f t="shared" si="12"/>
        <v>N/A</v>
      </c>
      <c r="E81" s="43">
        <v>46655.436725</v>
      </c>
      <c r="F81" s="11" t="str">
        <f t="shared" si="13"/>
        <v>N/A</v>
      </c>
      <c r="G81" s="43">
        <v>44583.519625000001</v>
      </c>
      <c r="H81" s="11" t="str">
        <f t="shared" si="14"/>
        <v>N/A</v>
      </c>
      <c r="I81" s="12">
        <v>-3.31</v>
      </c>
      <c r="J81" s="12">
        <v>-4.4400000000000004</v>
      </c>
      <c r="K81" s="41" t="s">
        <v>732</v>
      </c>
      <c r="L81" s="9" t="str">
        <f t="shared" si="15"/>
        <v>Yes</v>
      </c>
    </row>
    <row r="82" spans="1:12" x14ac:dyDescent="0.25">
      <c r="A82" s="42" t="s">
        <v>552</v>
      </c>
      <c r="B82" s="33" t="s">
        <v>217</v>
      </c>
      <c r="C82" s="43">
        <v>1035412</v>
      </c>
      <c r="D82" s="11" t="str">
        <f t="shared" si="12"/>
        <v>N/A</v>
      </c>
      <c r="E82" s="43">
        <v>1583455</v>
      </c>
      <c r="F82" s="11" t="str">
        <f t="shared" si="13"/>
        <v>N/A</v>
      </c>
      <c r="G82" s="43">
        <v>1850413</v>
      </c>
      <c r="H82" s="11" t="str">
        <f t="shared" si="14"/>
        <v>N/A</v>
      </c>
      <c r="I82" s="12">
        <v>52.93</v>
      </c>
      <c r="J82" s="12">
        <v>16.86</v>
      </c>
      <c r="K82" s="41" t="s">
        <v>732</v>
      </c>
      <c r="L82" s="9" t="str">
        <f t="shared" si="15"/>
        <v>Yes</v>
      </c>
    </row>
    <row r="83" spans="1:12" x14ac:dyDescent="0.25">
      <c r="A83" s="42" t="s">
        <v>553</v>
      </c>
      <c r="B83" s="33" t="s">
        <v>217</v>
      </c>
      <c r="C83" s="34">
        <v>11</v>
      </c>
      <c r="D83" s="11" t="str">
        <f t="shared" si="12"/>
        <v>N/A</v>
      </c>
      <c r="E83" s="34">
        <v>11</v>
      </c>
      <c r="F83" s="11" t="str">
        <f t="shared" si="13"/>
        <v>N/A</v>
      </c>
      <c r="G83" s="34">
        <v>11</v>
      </c>
      <c r="H83" s="11" t="str">
        <f t="shared" si="14"/>
        <v>N/A</v>
      </c>
      <c r="I83" s="12">
        <v>28.57</v>
      </c>
      <c r="J83" s="12">
        <v>22.22</v>
      </c>
      <c r="K83" s="41" t="s">
        <v>732</v>
      </c>
      <c r="L83" s="9" t="str">
        <f t="shared" si="15"/>
        <v>Yes</v>
      </c>
    </row>
    <row r="84" spans="1:12" x14ac:dyDescent="0.25">
      <c r="A84" s="42" t="s">
        <v>1321</v>
      </c>
      <c r="B84" s="33" t="s">
        <v>217</v>
      </c>
      <c r="C84" s="43">
        <v>147916</v>
      </c>
      <c r="D84" s="11" t="str">
        <f t="shared" si="12"/>
        <v>N/A</v>
      </c>
      <c r="E84" s="43">
        <v>175939.44443999999</v>
      </c>
      <c r="F84" s="11" t="str">
        <f t="shared" si="13"/>
        <v>N/A</v>
      </c>
      <c r="G84" s="43">
        <v>168219.36364</v>
      </c>
      <c r="H84" s="11" t="str">
        <f t="shared" si="14"/>
        <v>N/A</v>
      </c>
      <c r="I84" s="12">
        <v>18.95</v>
      </c>
      <c r="J84" s="12">
        <v>-4.3899999999999997</v>
      </c>
      <c r="K84" s="41" t="s">
        <v>732</v>
      </c>
      <c r="L84" s="9" t="str">
        <f t="shared" si="15"/>
        <v>Yes</v>
      </c>
    </row>
    <row r="85" spans="1:12" x14ac:dyDescent="0.25">
      <c r="A85" s="42" t="s">
        <v>554</v>
      </c>
      <c r="B85" s="33" t="s">
        <v>217</v>
      </c>
      <c r="C85" s="43">
        <v>13004296</v>
      </c>
      <c r="D85" s="11" t="str">
        <f t="shared" si="12"/>
        <v>N/A</v>
      </c>
      <c r="E85" s="43">
        <v>13253079</v>
      </c>
      <c r="F85" s="11" t="str">
        <f t="shared" si="13"/>
        <v>N/A</v>
      </c>
      <c r="G85" s="43">
        <v>13342824</v>
      </c>
      <c r="H85" s="11" t="str">
        <f t="shared" si="14"/>
        <v>N/A</v>
      </c>
      <c r="I85" s="12">
        <v>1.913</v>
      </c>
      <c r="J85" s="12">
        <v>0.67720000000000002</v>
      </c>
      <c r="K85" s="41" t="s">
        <v>732</v>
      </c>
      <c r="L85" s="9" t="str">
        <f t="shared" si="15"/>
        <v>Yes</v>
      </c>
    </row>
    <row r="86" spans="1:12" x14ac:dyDescent="0.25">
      <c r="A86" s="42" t="s">
        <v>555</v>
      </c>
      <c r="B86" s="33" t="s">
        <v>217</v>
      </c>
      <c r="C86" s="34">
        <v>188</v>
      </c>
      <c r="D86" s="11" t="str">
        <f t="shared" si="12"/>
        <v>N/A</v>
      </c>
      <c r="E86" s="34">
        <v>214</v>
      </c>
      <c r="F86" s="11" t="str">
        <f t="shared" si="13"/>
        <v>N/A</v>
      </c>
      <c r="G86" s="34">
        <v>188</v>
      </c>
      <c r="H86" s="11" t="str">
        <f t="shared" si="14"/>
        <v>N/A</v>
      </c>
      <c r="I86" s="12">
        <v>13.83</v>
      </c>
      <c r="J86" s="12">
        <v>-12.1</v>
      </c>
      <c r="K86" s="41" t="s">
        <v>732</v>
      </c>
      <c r="L86" s="9" t="str">
        <f t="shared" si="15"/>
        <v>Yes</v>
      </c>
    </row>
    <row r="87" spans="1:12" x14ac:dyDescent="0.25">
      <c r="A87" s="42" t="s">
        <v>1322</v>
      </c>
      <c r="B87" s="33" t="s">
        <v>217</v>
      </c>
      <c r="C87" s="43">
        <v>69171.787234000003</v>
      </c>
      <c r="D87" s="11" t="str">
        <f t="shared" si="12"/>
        <v>N/A</v>
      </c>
      <c r="E87" s="43">
        <v>61930.275700999999</v>
      </c>
      <c r="F87" s="11" t="str">
        <f t="shared" si="13"/>
        <v>N/A</v>
      </c>
      <c r="G87" s="43">
        <v>70972.468085</v>
      </c>
      <c r="H87" s="11" t="str">
        <f t="shared" si="14"/>
        <v>N/A</v>
      </c>
      <c r="I87" s="12">
        <v>-10.5</v>
      </c>
      <c r="J87" s="12">
        <v>14.6</v>
      </c>
      <c r="K87" s="41" t="s">
        <v>732</v>
      </c>
      <c r="L87" s="9" t="str">
        <f t="shared" si="15"/>
        <v>Yes</v>
      </c>
    </row>
    <row r="88" spans="1:12" ht="25" x14ac:dyDescent="0.25">
      <c r="A88" s="42" t="s">
        <v>556</v>
      </c>
      <c r="B88" s="33" t="s">
        <v>217</v>
      </c>
      <c r="C88" s="43">
        <v>62178422</v>
      </c>
      <c r="D88" s="11" t="str">
        <f t="shared" si="12"/>
        <v>N/A</v>
      </c>
      <c r="E88" s="43">
        <v>75714843</v>
      </c>
      <c r="F88" s="11" t="str">
        <f t="shared" si="13"/>
        <v>N/A</v>
      </c>
      <c r="G88" s="43">
        <v>82024217</v>
      </c>
      <c r="H88" s="11" t="str">
        <f t="shared" si="14"/>
        <v>N/A</v>
      </c>
      <c r="I88" s="12">
        <v>21.77</v>
      </c>
      <c r="J88" s="12">
        <v>8.3330000000000002</v>
      </c>
      <c r="K88" s="41" t="s">
        <v>732</v>
      </c>
      <c r="L88" s="9" t="str">
        <f t="shared" si="15"/>
        <v>Yes</v>
      </c>
    </row>
    <row r="89" spans="1:12" x14ac:dyDescent="0.25">
      <c r="A89" s="42" t="s">
        <v>557</v>
      </c>
      <c r="B89" s="33" t="s">
        <v>217</v>
      </c>
      <c r="C89" s="34">
        <v>69308</v>
      </c>
      <c r="D89" s="11" t="str">
        <f t="shared" si="12"/>
        <v>N/A</v>
      </c>
      <c r="E89" s="34">
        <v>74632</v>
      </c>
      <c r="F89" s="11" t="str">
        <f t="shared" si="13"/>
        <v>N/A</v>
      </c>
      <c r="G89" s="34">
        <v>79700</v>
      </c>
      <c r="H89" s="11" t="str">
        <f t="shared" si="14"/>
        <v>N/A</v>
      </c>
      <c r="I89" s="12">
        <v>7.6820000000000004</v>
      </c>
      <c r="J89" s="12">
        <v>6.7910000000000004</v>
      </c>
      <c r="K89" s="41" t="s">
        <v>732</v>
      </c>
      <c r="L89" s="9" t="str">
        <f t="shared" si="15"/>
        <v>Yes</v>
      </c>
    </row>
    <row r="90" spans="1:12" x14ac:dyDescent="0.25">
      <c r="A90" s="42" t="s">
        <v>1323</v>
      </c>
      <c r="B90" s="33" t="s">
        <v>217</v>
      </c>
      <c r="C90" s="43">
        <v>897.13196168000002</v>
      </c>
      <c r="D90" s="11" t="str">
        <f t="shared" si="12"/>
        <v>N/A</v>
      </c>
      <c r="E90" s="43">
        <v>1014.509098</v>
      </c>
      <c r="F90" s="11" t="str">
        <f t="shared" si="13"/>
        <v>N/A</v>
      </c>
      <c r="G90" s="43">
        <v>1029.1620703000001</v>
      </c>
      <c r="H90" s="11" t="str">
        <f t="shared" si="14"/>
        <v>N/A</v>
      </c>
      <c r="I90" s="12">
        <v>13.08</v>
      </c>
      <c r="J90" s="12">
        <v>1.444</v>
      </c>
      <c r="K90" s="41" t="s">
        <v>732</v>
      </c>
      <c r="L90" s="9" t="str">
        <f t="shared" si="15"/>
        <v>Yes</v>
      </c>
    </row>
    <row r="91" spans="1:12" x14ac:dyDescent="0.25">
      <c r="A91" s="42" t="s">
        <v>558</v>
      </c>
      <c r="B91" s="33" t="s">
        <v>217</v>
      </c>
      <c r="C91" s="43">
        <v>24548625</v>
      </c>
      <c r="D91" s="11" t="str">
        <f t="shared" si="12"/>
        <v>N/A</v>
      </c>
      <c r="E91" s="43">
        <v>33548545</v>
      </c>
      <c r="F91" s="11" t="str">
        <f t="shared" si="13"/>
        <v>N/A</v>
      </c>
      <c r="G91" s="43">
        <v>44036948</v>
      </c>
      <c r="H91" s="11" t="str">
        <f t="shared" si="14"/>
        <v>N/A</v>
      </c>
      <c r="I91" s="12">
        <v>36.659999999999997</v>
      </c>
      <c r="J91" s="12">
        <v>31.26</v>
      </c>
      <c r="K91" s="41" t="s">
        <v>732</v>
      </c>
      <c r="L91" s="9" t="str">
        <f t="shared" si="15"/>
        <v>No</v>
      </c>
    </row>
    <row r="92" spans="1:12" x14ac:dyDescent="0.25">
      <c r="A92" s="42" t="s">
        <v>559</v>
      </c>
      <c r="B92" s="33" t="s">
        <v>217</v>
      </c>
      <c r="C92" s="34">
        <v>38921</v>
      </c>
      <c r="D92" s="11" t="str">
        <f t="shared" si="12"/>
        <v>N/A</v>
      </c>
      <c r="E92" s="34">
        <v>42458</v>
      </c>
      <c r="F92" s="11" t="str">
        <f t="shared" si="13"/>
        <v>N/A</v>
      </c>
      <c r="G92" s="34">
        <v>50308</v>
      </c>
      <c r="H92" s="11" t="str">
        <f t="shared" si="14"/>
        <v>N/A</v>
      </c>
      <c r="I92" s="12">
        <v>9.0879999999999992</v>
      </c>
      <c r="J92" s="12">
        <v>18.489999999999998</v>
      </c>
      <c r="K92" s="41" t="s">
        <v>732</v>
      </c>
      <c r="L92" s="9" t="str">
        <f t="shared" si="15"/>
        <v>Yes</v>
      </c>
    </row>
    <row r="93" spans="1:12" x14ac:dyDescent="0.25">
      <c r="A93" s="42" t="s">
        <v>1324</v>
      </c>
      <c r="B93" s="33" t="s">
        <v>217</v>
      </c>
      <c r="C93" s="43">
        <v>630.72955474000003</v>
      </c>
      <c r="D93" s="11" t="str">
        <f t="shared" si="12"/>
        <v>N/A</v>
      </c>
      <c r="E93" s="43">
        <v>790.15839182000002</v>
      </c>
      <c r="F93" s="11" t="str">
        <f t="shared" si="13"/>
        <v>N/A</v>
      </c>
      <c r="G93" s="43">
        <v>875.34682356999997</v>
      </c>
      <c r="H93" s="11" t="str">
        <f t="shared" si="14"/>
        <v>N/A</v>
      </c>
      <c r="I93" s="12">
        <v>25.28</v>
      </c>
      <c r="J93" s="12">
        <v>10.78</v>
      </c>
      <c r="K93" s="41" t="s">
        <v>732</v>
      </c>
      <c r="L93" s="9" t="str">
        <f t="shared" si="15"/>
        <v>Yes</v>
      </c>
    </row>
    <row r="94" spans="1:12" ht="25" x14ac:dyDescent="0.25">
      <c r="A94" s="42" t="s">
        <v>560</v>
      </c>
      <c r="B94" s="33" t="s">
        <v>217</v>
      </c>
      <c r="C94" s="43">
        <v>3757784</v>
      </c>
      <c r="D94" s="11" t="str">
        <f t="shared" si="12"/>
        <v>N/A</v>
      </c>
      <c r="E94" s="43">
        <v>4977984</v>
      </c>
      <c r="F94" s="11" t="str">
        <f t="shared" si="13"/>
        <v>N/A</v>
      </c>
      <c r="G94" s="43">
        <v>4652230</v>
      </c>
      <c r="H94" s="11" t="str">
        <f t="shared" si="14"/>
        <v>N/A</v>
      </c>
      <c r="I94" s="12">
        <v>32.47</v>
      </c>
      <c r="J94" s="12">
        <v>-6.54</v>
      </c>
      <c r="K94" s="41" t="s">
        <v>732</v>
      </c>
      <c r="L94" s="9" t="str">
        <f t="shared" si="15"/>
        <v>Yes</v>
      </c>
    </row>
    <row r="95" spans="1:12" x14ac:dyDescent="0.25">
      <c r="A95" s="42" t="s">
        <v>561</v>
      </c>
      <c r="B95" s="33" t="s">
        <v>217</v>
      </c>
      <c r="C95" s="34">
        <v>15542</v>
      </c>
      <c r="D95" s="11" t="str">
        <f t="shared" si="12"/>
        <v>N/A</v>
      </c>
      <c r="E95" s="34">
        <v>16865</v>
      </c>
      <c r="F95" s="11" t="str">
        <f t="shared" si="13"/>
        <v>N/A</v>
      </c>
      <c r="G95" s="34">
        <v>14902</v>
      </c>
      <c r="H95" s="11" t="str">
        <f t="shared" si="14"/>
        <v>N/A</v>
      </c>
      <c r="I95" s="12">
        <v>8.5120000000000005</v>
      </c>
      <c r="J95" s="12">
        <v>-11.6</v>
      </c>
      <c r="K95" s="41" t="s">
        <v>732</v>
      </c>
      <c r="L95" s="9" t="str">
        <f t="shared" si="15"/>
        <v>Yes</v>
      </c>
    </row>
    <row r="96" spans="1:12" ht="25" x14ac:dyDescent="0.25">
      <c r="A96" s="42" t="s">
        <v>1325</v>
      </c>
      <c r="B96" s="33" t="s">
        <v>217</v>
      </c>
      <c r="C96" s="43">
        <v>241.78252477000001</v>
      </c>
      <c r="D96" s="11" t="str">
        <f t="shared" si="12"/>
        <v>N/A</v>
      </c>
      <c r="E96" s="43">
        <v>295.16655795999998</v>
      </c>
      <c r="F96" s="11" t="str">
        <f t="shared" si="13"/>
        <v>N/A</v>
      </c>
      <c r="G96" s="43">
        <v>312.18829686999999</v>
      </c>
      <c r="H96" s="11" t="str">
        <f t="shared" si="14"/>
        <v>N/A</v>
      </c>
      <c r="I96" s="12">
        <v>22.08</v>
      </c>
      <c r="J96" s="12">
        <v>5.7670000000000003</v>
      </c>
      <c r="K96" s="41" t="s">
        <v>732</v>
      </c>
      <c r="L96" s="9" t="str">
        <f t="shared" si="15"/>
        <v>Yes</v>
      </c>
    </row>
    <row r="97" spans="1:12" ht="25" x14ac:dyDescent="0.25">
      <c r="A97" s="42" t="s">
        <v>562</v>
      </c>
      <c r="B97" s="33" t="s">
        <v>217</v>
      </c>
      <c r="C97" s="43">
        <v>45824163</v>
      </c>
      <c r="D97" s="11" t="str">
        <f t="shared" si="12"/>
        <v>N/A</v>
      </c>
      <c r="E97" s="43">
        <v>54419005</v>
      </c>
      <c r="F97" s="11" t="str">
        <f t="shared" si="13"/>
        <v>N/A</v>
      </c>
      <c r="G97" s="43">
        <v>63698117</v>
      </c>
      <c r="H97" s="11" t="str">
        <f t="shared" si="14"/>
        <v>N/A</v>
      </c>
      <c r="I97" s="12">
        <v>18.760000000000002</v>
      </c>
      <c r="J97" s="12">
        <v>17.05</v>
      </c>
      <c r="K97" s="41" t="s">
        <v>732</v>
      </c>
      <c r="L97" s="9" t="str">
        <f t="shared" si="15"/>
        <v>Yes</v>
      </c>
    </row>
    <row r="98" spans="1:12" x14ac:dyDescent="0.25">
      <c r="A98" s="42" t="s">
        <v>563</v>
      </c>
      <c r="B98" s="33" t="s">
        <v>217</v>
      </c>
      <c r="C98" s="34">
        <v>34082</v>
      </c>
      <c r="D98" s="11" t="str">
        <f t="shared" si="12"/>
        <v>N/A</v>
      </c>
      <c r="E98" s="34">
        <v>37594</v>
      </c>
      <c r="F98" s="11" t="str">
        <f t="shared" si="13"/>
        <v>N/A</v>
      </c>
      <c r="G98" s="34">
        <v>40448</v>
      </c>
      <c r="H98" s="11" t="str">
        <f t="shared" si="14"/>
        <v>N/A</v>
      </c>
      <c r="I98" s="12">
        <v>10.3</v>
      </c>
      <c r="J98" s="12">
        <v>7.5919999999999996</v>
      </c>
      <c r="K98" s="41" t="s">
        <v>732</v>
      </c>
      <c r="L98" s="9" t="str">
        <f t="shared" si="15"/>
        <v>Yes</v>
      </c>
    </row>
    <row r="99" spans="1:12" x14ac:dyDescent="0.25">
      <c r="A99" s="42" t="s">
        <v>1326</v>
      </c>
      <c r="B99" s="33" t="s">
        <v>217</v>
      </c>
      <c r="C99" s="43">
        <v>1344.5268177</v>
      </c>
      <c r="D99" s="11" t="str">
        <f t="shared" si="12"/>
        <v>N/A</v>
      </c>
      <c r="E99" s="43">
        <v>1447.544954</v>
      </c>
      <c r="F99" s="11" t="str">
        <f t="shared" si="13"/>
        <v>N/A</v>
      </c>
      <c r="G99" s="43">
        <v>1574.8149969999999</v>
      </c>
      <c r="H99" s="11" t="str">
        <f t="shared" si="14"/>
        <v>N/A</v>
      </c>
      <c r="I99" s="12">
        <v>7.6619999999999999</v>
      </c>
      <c r="J99" s="12">
        <v>8.7919999999999998</v>
      </c>
      <c r="K99" s="41" t="s">
        <v>732</v>
      </c>
      <c r="L99" s="9" t="str">
        <f t="shared" si="15"/>
        <v>Yes</v>
      </c>
    </row>
    <row r="100" spans="1:12" x14ac:dyDescent="0.25">
      <c r="A100" s="42" t="s">
        <v>564</v>
      </c>
      <c r="B100" s="33" t="s">
        <v>217</v>
      </c>
      <c r="C100" s="43">
        <v>38789336</v>
      </c>
      <c r="D100" s="11" t="str">
        <f t="shared" si="12"/>
        <v>N/A</v>
      </c>
      <c r="E100" s="43">
        <v>47611738</v>
      </c>
      <c r="F100" s="11" t="str">
        <f t="shared" si="13"/>
        <v>N/A</v>
      </c>
      <c r="G100" s="43">
        <v>96210958</v>
      </c>
      <c r="H100" s="11" t="str">
        <f t="shared" si="14"/>
        <v>N/A</v>
      </c>
      <c r="I100" s="12">
        <v>22.74</v>
      </c>
      <c r="J100" s="12">
        <v>102.1</v>
      </c>
      <c r="K100" s="41" t="s">
        <v>732</v>
      </c>
      <c r="L100" s="9" t="str">
        <f t="shared" si="15"/>
        <v>No</v>
      </c>
    </row>
    <row r="101" spans="1:12" x14ac:dyDescent="0.25">
      <c r="A101" s="42" t="s">
        <v>565</v>
      </c>
      <c r="B101" s="33" t="s">
        <v>217</v>
      </c>
      <c r="C101" s="34">
        <v>29239</v>
      </c>
      <c r="D101" s="11" t="str">
        <f t="shared" si="12"/>
        <v>N/A</v>
      </c>
      <c r="E101" s="34">
        <v>31956</v>
      </c>
      <c r="F101" s="11" t="str">
        <f t="shared" si="13"/>
        <v>N/A</v>
      </c>
      <c r="G101" s="34">
        <v>36255</v>
      </c>
      <c r="H101" s="11" t="str">
        <f t="shared" si="14"/>
        <v>N/A</v>
      </c>
      <c r="I101" s="12">
        <v>9.2919999999999998</v>
      </c>
      <c r="J101" s="12">
        <v>13.45</v>
      </c>
      <c r="K101" s="41" t="s">
        <v>732</v>
      </c>
      <c r="L101" s="9" t="str">
        <f t="shared" si="15"/>
        <v>Yes</v>
      </c>
    </row>
    <row r="102" spans="1:12" x14ac:dyDescent="0.25">
      <c r="A102" s="42" t="s">
        <v>1327</v>
      </c>
      <c r="B102" s="33" t="s">
        <v>217</v>
      </c>
      <c r="C102" s="43">
        <v>1326.6300489</v>
      </c>
      <c r="D102" s="11" t="str">
        <f t="shared" si="12"/>
        <v>N/A</v>
      </c>
      <c r="E102" s="43">
        <v>1489.9154461999999</v>
      </c>
      <c r="F102" s="11" t="str">
        <f t="shared" si="13"/>
        <v>N/A</v>
      </c>
      <c r="G102" s="43">
        <v>2653.7293614999999</v>
      </c>
      <c r="H102" s="11" t="str">
        <f t="shared" si="14"/>
        <v>N/A</v>
      </c>
      <c r="I102" s="12">
        <v>12.31</v>
      </c>
      <c r="J102" s="12">
        <v>78.11</v>
      </c>
      <c r="K102" s="41" t="s">
        <v>732</v>
      </c>
      <c r="L102" s="9" t="str">
        <f t="shared" si="15"/>
        <v>No</v>
      </c>
    </row>
    <row r="103" spans="1:12" ht="25" x14ac:dyDescent="0.25">
      <c r="A103" s="42" t="s">
        <v>566</v>
      </c>
      <c r="B103" s="33" t="s">
        <v>217</v>
      </c>
      <c r="C103" s="43">
        <v>846903</v>
      </c>
      <c r="D103" s="11" t="str">
        <f t="shared" si="12"/>
        <v>N/A</v>
      </c>
      <c r="E103" s="43">
        <v>908163</v>
      </c>
      <c r="F103" s="11" t="str">
        <f t="shared" si="13"/>
        <v>N/A</v>
      </c>
      <c r="G103" s="43">
        <v>862344</v>
      </c>
      <c r="H103" s="11" t="str">
        <f t="shared" si="14"/>
        <v>N/A</v>
      </c>
      <c r="I103" s="12">
        <v>7.2329999999999997</v>
      </c>
      <c r="J103" s="12">
        <v>-5.05</v>
      </c>
      <c r="K103" s="41" t="s">
        <v>732</v>
      </c>
      <c r="L103" s="9" t="str">
        <f t="shared" si="15"/>
        <v>Yes</v>
      </c>
    </row>
    <row r="104" spans="1:12" x14ac:dyDescent="0.25">
      <c r="A104" s="42" t="s">
        <v>567</v>
      </c>
      <c r="B104" s="33" t="s">
        <v>217</v>
      </c>
      <c r="C104" s="34">
        <v>275</v>
      </c>
      <c r="D104" s="11" t="str">
        <f t="shared" si="12"/>
        <v>N/A</v>
      </c>
      <c r="E104" s="34">
        <v>302</v>
      </c>
      <c r="F104" s="11" t="str">
        <f t="shared" si="13"/>
        <v>N/A</v>
      </c>
      <c r="G104" s="34">
        <v>259</v>
      </c>
      <c r="H104" s="11" t="str">
        <f t="shared" si="14"/>
        <v>N/A</v>
      </c>
      <c r="I104" s="12">
        <v>9.8179999999999996</v>
      </c>
      <c r="J104" s="12">
        <v>-14.2</v>
      </c>
      <c r="K104" s="41" t="s">
        <v>732</v>
      </c>
      <c r="L104" s="9" t="str">
        <f t="shared" si="15"/>
        <v>Yes</v>
      </c>
    </row>
    <row r="105" spans="1:12" x14ac:dyDescent="0.25">
      <c r="A105" s="42" t="s">
        <v>1328</v>
      </c>
      <c r="B105" s="33" t="s">
        <v>217</v>
      </c>
      <c r="C105" s="43">
        <v>3079.6472727</v>
      </c>
      <c r="D105" s="11" t="str">
        <f t="shared" si="12"/>
        <v>N/A</v>
      </c>
      <c r="E105" s="43">
        <v>3007.1622517000001</v>
      </c>
      <c r="F105" s="11" t="str">
        <f t="shared" si="13"/>
        <v>N/A</v>
      </c>
      <c r="G105" s="43">
        <v>3329.5135135</v>
      </c>
      <c r="H105" s="11" t="str">
        <f t="shared" si="14"/>
        <v>N/A</v>
      </c>
      <c r="I105" s="12">
        <v>-2.35</v>
      </c>
      <c r="J105" s="12">
        <v>10.72</v>
      </c>
      <c r="K105" s="41" t="s">
        <v>732</v>
      </c>
      <c r="L105" s="9" t="str">
        <f t="shared" si="15"/>
        <v>Yes</v>
      </c>
    </row>
    <row r="106" spans="1:12" x14ac:dyDescent="0.25">
      <c r="A106" s="42" t="s">
        <v>568</v>
      </c>
      <c r="B106" s="33" t="s">
        <v>217</v>
      </c>
      <c r="C106" s="43">
        <v>32498564</v>
      </c>
      <c r="D106" s="11" t="str">
        <f t="shared" si="12"/>
        <v>N/A</v>
      </c>
      <c r="E106" s="43">
        <v>36114345</v>
      </c>
      <c r="F106" s="11" t="str">
        <f t="shared" si="13"/>
        <v>N/A</v>
      </c>
      <c r="G106" s="43">
        <v>40537694</v>
      </c>
      <c r="H106" s="11" t="str">
        <f t="shared" si="14"/>
        <v>N/A</v>
      </c>
      <c r="I106" s="12">
        <v>11.13</v>
      </c>
      <c r="J106" s="12">
        <v>12.25</v>
      </c>
      <c r="K106" s="41" t="s">
        <v>732</v>
      </c>
      <c r="L106" s="9" t="str">
        <f t="shared" si="15"/>
        <v>Yes</v>
      </c>
    </row>
    <row r="107" spans="1:12" x14ac:dyDescent="0.25">
      <c r="A107" s="42" t="s">
        <v>569</v>
      </c>
      <c r="B107" s="33" t="s">
        <v>217</v>
      </c>
      <c r="C107" s="34">
        <v>51357</v>
      </c>
      <c r="D107" s="11" t="str">
        <f t="shared" si="12"/>
        <v>N/A</v>
      </c>
      <c r="E107" s="34">
        <v>54282</v>
      </c>
      <c r="F107" s="11" t="str">
        <f t="shared" si="13"/>
        <v>N/A</v>
      </c>
      <c r="G107" s="34">
        <v>57835</v>
      </c>
      <c r="H107" s="11" t="str">
        <f t="shared" si="14"/>
        <v>N/A</v>
      </c>
      <c r="I107" s="12">
        <v>5.6950000000000003</v>
      </c>
      <c r="J107" s="12">
        <v>6.5449999999999999</v>
      </c>
      <c r="K107" s="41" t="s">
        <v>732</v>
      </c>
      <c r="L107" s="9" t="str">
        <f t="shared" si="15"/>
        <v>Yes</v>
      </c>
    </row>
    <row r="108" spans="1:12" x14ac:dyDescent="0.25">
      <c r="A108" s="42" t="s">
        <v>1329</v>
      </c>
      <c r="B108" s="33" t="s">
        <v>217</v>
      </c>
      <c r="C108" s="43">
        <v>632.79716494000002</v>
      </c>
      <c r="D108" s="11" t="str">
        <f t="shared" si="12"/>
        <v>N/A</v>
      </c>
      <c r="E108" s="43">
        <v>665.30977118999999</v>
      </c>
      <c r="F108" s="11" t="str">
        <f t="shared" si="13"/>
        <v>N/A</v>
      </c>
      <c r="G108" s="43">
        <v>700.91975447000004</v>
      </c>
      <c r="H108" s="11" t="str">
        <f t="shared" si="14"/>
        <v>N/A</v>
      </c>
      <c r="I108" s="12">
        <v>5.1379999999999999</v>
      </c>
      <c r="J108" s="12">
        <v>5.3520000000000003</v>
      </c>
      <c r="K108" s="41" t="s">
        <v>732</v>
      </c>
      <c r="L108" s="9" t="str">
        <f t="shared" si="15"/>
        <v>Yes</v>
      </c>
    </row>
    <row r="109" spans="1:12" x14ac:dyDescent="0.25">
      <c r="A109" s="42" t="s">
        <v>570</v>
      </c>
      <c r="B109" s="33" t="s">
        <v>217</v>
      </c>
      <c r="C109" s="43">
        <v>73823652</v>
      </c>
      <c r="D109" s="11" t="str">
        <f t="shared" si="12"/>
        <v>N/A</v>
      </c>
      <c r="E109" s="43">
        <v>75186951</v>
      </c>
      <c r="F109" s="11" t="str">
        <f t="shared" si="13"/>
        <v>N/A</v>
      </c>
      <c r="G109" s="43">
        <v>79673302</v>
      </c>
      <c r="H109" s="11" t="str">
        <f t="shared" si="14"/>
        <v>N/A</v>
      </c>
      <c r="I109" s="12">
        <v>1.847</v>
      </c>
      <c r="J109" s="12">
        <v>5.9669999999999996</v>
      </c>
      <c r="K109" s="41" t="s">
        <v>732</v>
      </c>
      <c r="L109" s="9" t="str">
        <f t="shared" si="15"/>
        <v>Yes</v>
      </c>
    </row>
    <row r="110" spans="1:12" x14ac:dyDescent="0.25">
      <c r="A110" s="42" t="s">
        <v>571</v>
      </c>
      <c r="B110" s="33" t="s">
        <v>217</v>
      </c>
      <c r="C110" s="34">
        <v>60138</v>
      </c>
      <c r="D110" s="11" t="str">
        <f t="shared" si="12"/>
        <v>N/A</v>
      </c>
      <c r="E110" s="34">
        <v>62020</v>
      </c>
      <c r="F110" s="11" t="str">
        <f t="shared" si="13"/>
        <v>N/A</v>
      </c>
      <c r="G110" s="34">
        <v>68791</v>
      </c>
      <c r="H110" s="11" t="str">
        <f t="shared" si="14"/>
        <v>N/A</v>
      </c>
      <c r="I110" s="12">
        <v>3.129</v>
      </c>
      <c r="J110" s="12">
        <v>10.92</v>
      </c>
      <c r="K110" s="41" t="s">
        <v>732</v>
      </c>
      <c r="L110" s="9" t="str">
        <f t="shared" si="15"/>
        <v>Yes</v>
      </c>
    </row>
    <row r="111" spans="1:12" x14ac:dyDescent="0.25">
      <c r="A111" s="42" t="s">
        <v>1330</v>
      </c>
      <c r="B111" s="33" t="s">
        <v>217</v>
      </c>
      <c r="C111" s="43">
        <v>1227.5707872</v>
      </c>
      <c r="D111" s="11" t="str">
        <f t="shared" si="12"/>
        <v>N/A</v>
      </c>
      <c r="E111" s="43">
        <v>1212.3016929999999</v>
      </c>
      <c r="F111" s="11" t="str">
        <f t="shared" si="13"/>
        <v>N/A</v>
      </c>
      <c r="G111" s="43">
        <v>1158.1936880999999</v>
      </c>
      <c r="H111" s="11" t="str">
        <f t="shared" si="14"/>
        <v>N/A</v>
      </c>
      <c r="I111" s="12">
        <v>-1.24</v>
      </c>
      <c r="J111" s="12">
        <v>-4.46</v>
      </c>
      <c r="K111" s="41" t="s">
        <v>732</v>
      </c>
      <c r="L111" s="9" t="str">
        <f t="shared" si="15"/>
        <v>Yes</v>
      </c>
    </row>
    <row r="112" spans="1:12" ht="25" x14ac:dyDescent="0.25">
      <c r="A112" s="42" t="s">
        <v>572</v>
      </c>
      <c r="B112" s="33" t="s">
        <v>217</v>
      </c>
      <c r="C112" s="43">
        <v>20632437</v>
      </c>
      <c r="D112" s="11" t="str">
        <f t="shared" si="12"/>
        <v>N/A</v>
      </c>
      <c r="E112" s="43">
        <v>26563895</v>
      </c>
      <c r="F112" s="11" t="str">
        <f t="shared" si="13"/>
        <v>N/A</v>
      </c>
      <c r="G112" s="43">
        <v>35001826</v>
      </c>
      <c r="H112" s="11" t="str">
        <f t="shared" si="14"/>
        <v>N/A</v>
      </c>
      <c r="I112" s="12">
        <v>28.75</v>
      </c>
      <c r="J112" s="12">
        <v>31.76</v>
      </c>
      <c r="K112" s="41" t="s">
        <v>732</v>
      </c>
      <c r="L112" s="9" t="str">
        <f t="shared" si="15"/>
        <v>No</v>
      </c>
    </row>
    <row r="113" spans="1:12" x14ac:dyDescent="0.25">
      <c r="A113" s="42" t="s">
        <v>573</v>
      </c>
      <c r="B113" s="33" t="s">
        <v>217</v>
      </c>
      <c r="C113" s="34">
        <v>5474</v>
      </c>
      <c r="D113" s="11" t="str">
        <f t="shared" si="12"/>
        <v>N/A</v>
      </c>
      <c r="E113" s="34">
        <v>7816</v>
      </c>
      <c r="F113" s="11" t="str">
        <f t="shared" si="13"/>
        <v>N/A</v>
      </c>
      <c r="G113" s="34">
        <v>14233</v>
      </c>
      <c r="H113" s="11" t="str">
        <f t="shared" si="14"/>
        <v>N/A</v>
      </c>
      <c r="I113" s="12">
        <v>42.78</v>
      </c>
      <c r="J113" s="12">
        <v>82.1</v>
      </c>
      <c r="K113" s="41" t="s">
        <v>732</v>
      </c>
      <c r="L113" s="9" t="str">
        <f t="shared" si="15"/>
        <v>No</v>
      </c>
    </row>
    <row r="114" spans="1:12" ht="25" x14ac:dyDescent="0.25">
      <c r="A114" s="42" t="s">
        <v>1331</v>
      </c>
      <c r="B114" s="33" t="s">
        <v>217</v>
      </c>
      <c r="C114" s="43">
        <v>3769.1700767000002</v>
      </c>
      <c r="D114" s="11" t="str">
        <f t="shared" si="12"/>
        <v>N/A</v>
      </c>
      <c r="E114" s="43">
        <v>3398.6559621000001</v>
      </c>
      <c r="F114" s="11" t="str">
        <f t="shared" si="13"/>
        <v>N/A</v>
      </c>
      <c r="G114" s="43">
        <v>2459.2022763999998</v>
      </c>
      <c r="H114" s="11" t="str">
        <f t="shared" si="14"/>
        <v>N/A</v>
      </c>
      <c r="I114" s="12">
        <v>-9.83</v>
      </c>
      <c r="J114" s="12">
        <v>-27.6</v>
      </c>
      <c r="K114" s="41" t="s">
        <v>732</v>
      </c>
      <c r="L114" s="9" t="str">
        <f t="shared" si="15"/>
        <v>Yes</v>
      </c>
    </row>
    <row r="115" spans="1:12" ht="25" x14ac:dyDescent="0.25">
      <c r="A115" s="42" t="s">
        <v>574</v>
      </c>
      <c r="B115" s="33" t="s">
        <v>217</v>
      </c>
      <c r="C115" s="43">
        <v>42600606</v>
      </c>
      <c r="D115" s="11" t="str">
        <f t="shared" si="12"/>
        <v>N/A</v>
      </c>
      <c r="E115" s="43">
        <v>46883498</v>
      </c>
      <c r="F115" s="11" t="str">
        <f t="shared" si="13"/>
        <v>N/A</v>
      </c>
      <c r="G115" s="43">
        <v>51946525</v>
      </c>
      <c r="H115" s="11" t="str">
        <f t="shared" si="14"/>
        <v>N/A</v>
      </c>
      <c r="I115" s="12">
        <v>10.050000000000001</v>
      </c>
      <c r="J115" s="12">
        <v>10.8</v>
      </c>
      <c r="K115" s="41" t="s">
        <v>732</v>
      </c>
      <c r="L115" s="9" t="str">
        <f t="shared" si="15"/>
        <v>Yes</v>
      </c>
    </row>
    <row r="116" spans="1:12" x14ac:dyDescent="0.25">
      <c r="A116" s="3" t="s">
        <v>575</v>
      </c>
      <c r="B116" s="33" t="s">
        <v>217</v>
      </c>
      <c r="C116" s="34">
        <v>17815</v>
      </c>
      <c r="D116" s="11" t="str">
        <f t="shared" si="12"/>
        <v>N/A</v>
      </c>
      <c r="E116" s="34">
        <v>18280</v>
      </c>
      <c r="F116" s="11" t="str">
        <f t="shared" si="13"/>
        <v>N/A</v>
      </c>
      <c r="G116" s="34">
        <v>20074</v>
      </c>
      <c r="H116" s="11" t="str">
        <f t="shared" si="14"/>
        <v>N/A</v>
      </c>
      <c r="I116" s="12">
        <v>2.61</v>
      </c>
      <c r="J116" s="12">
        <v>9.8140000000000001</v>
      </c>
      <c r="K116" s="41" t="s">
        <v>732</v>
      </c>
      <c r="L116" s="9" t="str">
        <f t="shared" si="15"/>
        <v>Yes</v>
      </c>
    </row>
    <row r="117" spans="1:12" ht="25" x14ac:dyDescent="0.25">
      <c r="A117" s="3" t="s">
        <v>1332</v>
      </c>
      <c r="B117" s="33" t="s">
        <v>217</v>
      </c>
      <c r="C117" s="43">
        <v>2391.2773505</v>
      </c>
      <c r="D117" s="11" t="str">
        <f t="shared" si="12"/>
        <v>N/A</v>
      </c>
      <c r="E117" s="43">
        <v>2564.7427790000002</v>
      </c>
      <c r="F117" s="11" t="str">
        <f t="shared" si="13"/>
        <v>N/A</v>
      </c>
      <c r="G117" s="43">
        <v>2587.7515692000002</v>
      </c>
      <c r="H117" s="11" t="str">
        <f t="shared" si="14"/>
        <v>N/A</v>
      </c>
      <c r="I117" s="12">
        <v>7.2539999999999996</v>
      </c>
      <c r="J117" s="12">
        <v>0.89710000000000001</v>
      </c>
      <c r="K117" s="41" t="s">
        <v>732</v>
      </c>
      <c r="L117" s="9" t="str">
        <f t="shared" si="15"/>
        <v>Yes</v>
      </c>
    </row>
    <row r="118" spans="1:12" ht="25" x14ac:dyDescent="0.25">
      <c r="A118" s="4" t="s">
        <v>576</v>
      </c>
      <c r="B118" s="33" t="s">
        <v>217</v>
      </c>
      <c r="C118" s="43">
        <v>26126357</v>
      </c>
      <c r="D118" s="11" t="str">
        <f t="shared" si="12"/>
        <v>N/A</v>
      </c>
      <c r="E118" s="43">
        <v>31344331</v>
      </c>
      <c r="F118" s="11" t="str">
        <f t="shared" si="13"/>
        <v>N/A</v>
      </c>
      <c r="G118" s="43">
        <v>37379010</v>
      </c>
      <c r="H118" s="11" t="str">
        <f t="shared" si="14"/>
        <v>N/A</v>
      </c>
      <c r="I118" s="12">
        <v>19.97</v>
      </c>
      <c r="J118" s="12">
        <v>19.25</v>
      </c>
      <c r="K118" s="41" t="s">
        <v>732</v>
      </c>
      <c r="L118" s="9" t="str">
        <f t="shared" si="15"/>
        <v>Yes</v>
      </c>
    </row>
    <row r="119" spans="1:12" x14ac:dyDescent="0.25">
      <c r="A119" s="4" t="s">
        <v>577</v>
      </c>
      <c r="B119" s="33" t="s">
        <v>217</v>
      </c>
      <c r="C119" s="34">
        <v>1398</v>
      </c>
      <c r="D119" s="11" t="str">
        <f t="shared" si="12"/>
        <v>N/A</v>
      </c>
      <c r="E119" s="34">
        <v>1575</v>
      </c>
      <c r="F119" s="11" t="str">
        <f t="shared" si="13"/>
        <v>N/A</v>
      </c>
      <c r="G119" s="34">
        <v>1810</v>
      </c>
      <c r="H119" s="11" t="str">
        <f t="shared" si="14"/>
        <v>N/A</v>
      </c>
      <c r="I119" s="12">
        <v>12.66</v>
      </c>
      <c r="J119" s="12">
        <v>14.92</v>
      </c>
      <c r="K119" s="41" t="s">
        <v>732</v>
      </c>
      <c r="L119" s="9" t="str">
        <f t="shared" si="15"/>
        <v>Yes</v>
      </c>
    </row>
    <row r="120" spans="1:12" ht="25" x14ac:dyDescent="0.25">
      <c r="A120" s="4" t="s">
        <v>1333</v>
      </c>
      <c r="B120" s="33" t="s">
        <v>217</v>
      </c>
      <c r="C120" s="43">
        <v>18688.381259000002</v>
      </c>
      <c r="D120" s="11" t="str">
        <f t="shared" si="12"/>
        <v>N/A</v>
      </c>
      <c r="E120" s="43">
        <v>19901.162540000001</v>
      </c>
      <c r="F120" s="11" t="str">
        <f t="shared" si="13"/>
        <v>N/A</v>
      </c>
      <c r="G120" s="43">
        <v>20651.386740000002</v>
      </c>
      <c r="H120" s="11" t="str">
        <f t="shared" si="14"/>
        <v>N/A</v>
      </c>
      <c r="I120" s="12">
        <v>6.4889999999999999</v>
      </c>
      <c r="J120" s="12">
        <v>3.77</v>
      </c>
      <c r="K120" s="41" t="s">
        <v>732</v>
      </c>
      <c r="L120" s="9" t="str">
        <f t="shared" si="15"/>
        <v>Yes</v>
      </c>
    </row>
    <row r="121" spans="1:12" ht="25" x14ac:dyDescent="0.25">
      <c r="A121" s="4" t="s">
        <v>578</v>
      </c>
      <c r="B121" s="33" t="s">
        <v>217</v>
      </c>
      <c r="C121" s="43">
        <v>4105167</v>
      </c>
      <c r="D121" s="11" t="str">
        <f t="shared" si="12"/>
        <v>N/A</v>
      </c>
      <c r="E121" s="43">
        <v>4682481</v>
      </c>
      <c r="F121" s="11" t="str">
        <f t="shared" si="13"/>
        <v>N/A</v>
      </c>
      <c r="G121" s="43">
        <v>5383768</v>
      </c>
      <c r="H121" s="11" t="str">
        <f t="shared" si="14"/>
        <v>N/A</v>
      </c>
      <c r="I121" s="12">
        <v>14.06</v>
      </c>
      <c r="J121" s="12">
        <v>14.98</v>
      </c>
      <c r="K121" s="41" t="s">
        <v>732</v>
      </c>
      <c r="L121" s="9" t="str">
        <f t="shared" si="15"/>
        <v>Yes</v>
      </c>
    </row>
    <row r="122" spans="1:12" x14ac:dyDescent="0.25">
      <c r="A122" s="4" t="s">
        <v>579</v>
      </c>
      <c r="B122" s="33" t="s">
        <v>217</v>
      </c>
      <c r="C122" s="34">
        <v>2811</v>
      </c>
      <c r="D122" s="11" t="str">
        <f t="shared" si="12"/>
        <v>N/A</v>
      </c>
      <c r="E122" s="34">
        <v>2961</v>
      </c>
      <c r="F122" s="11" t="str">
        <f t="shared" si="13"/>
        <v>N/A</v>
      </c>
      <c r="G122" s="34">
        <v>3250</v>
      </c>
      <c r="H122" s="11" t="str">
        <f t="shared" si="14"/>
        <v>N/A</v>
      </c>
      <c r="I122" s="12">
        <v>5.3360000000000003</v>
      </c>
      <c r="J122" s="12">
        <v>9.76</v>
      </c>
      <c r="K122" s="41" t="s">
        <v>732</v>
      </c>
      <c r="L122" s="9" t="str">
        <f t="shared" si="15"/>
        <v>Yes</v>
      </c>
    </row>
    <row r="123" spans="1:12" ht="25" x14ac:dyDescent="0.25">
      <c r="A123" s="4" t="s">
        <v>1334</v>
      </c>
      <c r="B123" s="33" t="s">
        <v>217</v>
      </c>
      <c r="C123" s="43">
        <v>1460.39381</v>
      </c>
      <c r="D123" s="11" t="str">
        <f t="shared" si="12"/>
        <v>N/A</v>
      </c>
      <c r="E123" s="43">
        <v>1581.3850050999999</v>
      </c>
      <c r="F123" s="11" t="str">
        <f t="shared" si="13"/>
        <v>N/A</v>
      </c>
      <c r="G123" s="43">
        <v>1656.5440000000001</v>
      </c>
      <c r="H123" s="11" t="str">
        <f t="shared" si="14"/>
        <v>N/A</v>
      </c>
      <c r="I123" s="12">
        <v>8.2850000000000001</v>
      </c>
      <c r="J123" s="12">
        <v>4.7530000000000001</v>
      </c>
      <c r="K123" s="41" t="s">
        <v>732</v>
      </c>
      <c r="L123" s="9" t="str">
        <f t="shared" si="15"/>
        <v>Yes</v>
      </c>
    </row>
    <row r="124" spans="1:12" ht="25" x14ac:dyDescent="0.25">
      <c r="A124" s="4" t="s">
        <v>580</v>
      </c>
      <c r="B124" s="33" t="s">
        <v>217</v>
      </c>
      <c r="C124" s="43">
        <v>204045</v>
      </c>
      <c r="D124" s="11" t="str">
        <f t="shared" si="12"/>
        <v>N/A</v>
      </c>
      <c r="E124" s="43">
        <v>110023</v>
      </c>
      <c r="F124" s="11" t="str">
        <f t="shared" si="13"/>
        <v>N/A</v>
      </c>
      <c r="G124" s="43">
        <v>142568</v>
      </c>
      <c r="H124" s="11" t="str">
        <f t="shared" si="14"/>
        <v>N/A</v>
      </c>
      <c r="I124" s="12">
        <v>-46.1</v>
      </c>
      <c r="J124" s="12">
        <v>29.58</v>
      </c>
      <c r="K124" s="41" t="s">
        <v>732</v>
      </c>
      <c r="L124" s="9" t="str">
        <f t="shared" si="15"/>
        <v>Yes</v>
      </c>
    </row>
    <row r="125" spans="1:12" x14ac:dyDescent="0.25">
      <c r="A125" s="2" t="s">
        <v>581</v>
      </c>
      <c r="B125" s="33" t="s">
        <v>217</v>
      </c>
      <c r="C125" s="34">
        <v>136</v>
      </c>
      <c r="D125" s="11" t="str">
        <f t="shared" si="12"/>
        <v>N/A</v>
      </c>
      <c r="E125" s="34">
        <v>89</v>
      </c>
      <c r="F125" s="11" t="str">
        <f t="shared" si="13"/>
        <v>N/A</v>
      </c>
      <c r="G125" s="34">
        <v>110</v>
      </c>
      <c r="H125" s="11" t="str">
        <f t="shared" si="14"/>
        <v>N/A</v>
      </c>
      <c r="I125" s="12">
        <v>-34.6</v>
      </c>
      <c r="J125" s="12">
        <v>23.6</v>
      </c>
      <c r="K125" s="41" t="s">
        <v>732</v>
      </c>
      <c r="L125" s="9" t="str">
        <f t="shared" si="15"/>
        <v>Yes</v>
      </c>
    </row>
    <row r="126" spans="1:12" ht="25" x14ac:dyDescent="0.25">
      <c r="A126" s="2" t="s">
        <v>1335</v>
      </c>
      <c r="B126" s="33" t="s">
        <v>217</v>
      </c>
      <c r="C126" s="43">
        <v>1500.3308824000001</v>
      </c>
      <c r="D126" s="11" t="str">
        <f t="shared" si="12"/>
        <v>N/A</v>
      </c>
      <c r="E126" s="43">
        <v>1236.2134831000001</v>
      </c>
      <c r="F126" s="11" t="str">
        <f t="shared" si="13"/>
        <v>N/A</v>
      </c>
      <c r="G126" s="43">
        <v>1296.0727273</v>
      </c>
      <c r="H126" s="11" t="str">
        <f t="shared" si="14"/>
        <v>N/A</v>
      </c>
      <c r="I126" s="12">
        <v>-17.600000000000001</v>
      </c>
      <c r="J126" s="12">
        <v>4.8419999999999996</v>
      </c>
      <c r="K126" s="41" t="s">
        <v>732</v>
      </c>
      <c r="L126" s="9" t="str">
        <f t="shared" si="15"/>
        <v>Yes</v>
      </c>
    </row>
    <row r="127" spans="1:12" ht="25" x14ac:dyDescent="0.25">
      <c r="A127" s="2" t="s">
        <v>582</v>
      </c>
      <c r="B127" s="33" t="s">
        <v>217</v>
      </c>
      <c r="C127" s="43">
        <v>7671998</v>
      </c>
      <c r="D127" s="11" t="str">
        <f t="shared" si="12"/>
        <v>N/A</v>
      </c>
      <c r="E127" s="43">
        <v>7964411</v>
      </c>
      <c r="F127" s="11" t="str">
        <f t="shared" si="13"/>
        <v>N/A</v>
      </c>
      <c r="G127" s="43">
        <v>5091560</v>
      </c>
      <c r="H127" s="11" t="str">
        <f t="shared" si="14"/>
        <v>N/A</v>
      </c>
      <c r="I127" s="12">
        <v>3.8109999999999999</v>
      </c>
      <c r="J127" s="12">
        <v>-36.1</v>
      </c>
      <c r="K127" s="41" t="s">
        <v>732</v>
      </c>
      <c r="L127" s="9" t="str">
        <f t="shared" si="15"/>
        <v>No</v>
      </c>
    </row>
    <row r="128" spans="1:12" x14ac:dyDescent="0.25">
      <c r="A128" s="2" t="s">
        <v>583</v>
      </c>
      <c r="B128" s="33" t="s">
        <v>217</v>
      </c>
      <c r="C128" s="34">
        <v>3924</v>
      </c>
      <c r="D128" s="11" t="str">
        <f t="shared" si="12"/>
        <v>N/A</v>
      </c>
      <c r="E128" s="34">
        <v>3655</v>
      </c>
      <c r="F128" s="11" t="str">
        <f t="shared" si="13"/>
        <v>N/A</v>
      </c>
      <c r="G128" s="34">
        <v>2207</v>
      </c>
      <c r="H128" s="11" t="str">
        <f t="shared" si="14"/>
        <v>N/A</v>
      </c>
      <c r="I128" s="12">
        <v>-6.86</v>
      </c>
      <c r="J128" s="12">
        <v>-39.6</v>
      </c>
      <c r="K128" s="41" t="s">
        <v>732</v>
      </c>
      <c r="L128" s="9" t="str">
        <f t="shared" si="15"/>
        <v>No</v>
      </c>
    </row>
    <row r="129" spans="1:12" ht="25" x14ac:dyDescent="0.25">
      <c r="A129" s="2" t="s">
        <v>1336</v>
      </c>
      <c r="B129" s="33" t="s">
        <v>217</v>
      </c>
      <c r="C129" s="43">
        <v>1955.1472987</v>
      </c>
      <c r="D129" s="11" t="str">
        <f t="shared" si="12"/>
        <v>N/A</v>
      </c>
      <c r="E129" s="43">
        <v>2179.0454172</v>
      </c>
      <c r="F129" s="11" t="str">
        <f t="shared" si="13"/>
        <v>N/A</v>
      </c>
      <c r="G129" s="43">
        <v>2307.0049841</v>
      </c>
      <c r="H129" s="11" t="str">
        <f t="shared" si="14"/>
        <v>N/A</v>
      </c>
      <c r="I129" s="12">
        <v>11.45</v>
      </c>
      <c r="J129" s="12">
        <v>5.8719999999999999</v>
      </c>
      <c r="K129" s="41" t="s">
        <v>732</v>
      </c>
      <c r="L129" s="9" t="str">
        <f t="shared" si="15"/>
        <v>Yes</v>
      </c>
    </row>
    <row r="130" spans="1:12" x14ac:dyDescent="0.25">
      <c r="A130" s="2" t="s">
        <v>584</v>
      </c>
      <c r="B130" s="33" t="s">
        <v>217</v>
      </c>
      <c r="C130" s="43">
        <v>199569</v>
      </c>
      <c r="D130" s="11" t="str">
        <f t="shared" si="12"/>
        <v>N/A</v>
      </c>
      <c r="E130" s="43">
        <v>147905</v>
      </c>
      <c r="F130" s="11" t="str">
        <f t="shared" si="13"/>
        <v>N/A</v>
      </c>
      <c r="G130" s="43">
        <v>142416</v>
      </c>
      <c r="H130" s="11" t="str">
        <f t="shared" si="14"/>
        <v>N/A</v>
      </c>
      <c r="I130" s="12">
        <v>-25.9</v>
      </c>
      <c r="J130" s="12">
        <v>-3.71</v>
      </c>
      <c r="K130" s="41" t="s">
        <v>732</v>
      </c>
      <c r="L130" s="9" t="str">
        <f t="shared" si="15"/>
        <v>Yes</v>
      </c>
    </row>
    <row r="131" spans="1:12" x14ac:dyDescent="0.25">
      <c r="A131" s="2" t="s">
        <v>585</v>
      </c>
      <c r="B131" s="33" t="s">
        <v>217</v>
      </c>
      <c r="C131" s="34">
        <v>27</v>
      </c>
      <c r="D131" s="11" t="str">
        <f t="shared" si="12"/>
        <v>N/A</v>
      </c>
      <c r="E131" s="34">
        <v>23</v>
      </c>
      <c r="F131" s="11" t="str">
        <f t="shared" si="13"/>
        <v>N/A</v>
      </c>
      <c r="G131" s="34">
        <v>25</v>
      </c>
      <c r="H131" s="11" t="str">
        <f t="shared" si="14"/>
        <v>N/A</v>
      </c>
      <c r="I131" s="12">
        <v>-14.8</v>
      </c>
      <c r="J131" s="12">
        <v>8.6959999999999997</v>
      </c>
      <c r="K131" s="41" t="s">
        <v>732</v>
      </c>
      <c r="L131" s="9" t="str">
        <f t="shared" si="15"/>
        <v>Yes</v>
      </c>
    </row>
    <row r="132" spans="1:12" x14ac:dyDescent="0.25">
      <c r="A132" s="2" t="s">
        <v>1337</v>
      </c>
      <c r="B132" s="33" t="s">
        <v>217</v>
      </c>
      <c r="C132" s="43">
        <v>7391.4444444000001</v>
      </c>
      <c r="D132" s="11" t="str">
        <f t="shared" si="12"/>
        <v>N/A</v>
      </c>
      <c r="E132" s="43">
        <v>6430.6521739</v>
      </c>
      <c r="F132" s="11" t="str">
        <f t="shared" si="13"/>
        <v>N/A</v>
      </c>
      <c r="G132" s="43">
        <v>5696.64</v>
      </c>
      <c r="H132" s="11" t="str">
        <f t="shared" si="14"/>
        <v>N/A</v>
      </c>
      <c r="I132" s="12">
        <v>-13</v>
      </c>
      <c r="J132" s="12">
        <v>-11.4</v>
      </c>
      <c r="K132" s="41" t="s">
        <v>732</v>
      </c>
      <c r="L132" s="9" t="str">
        <f t="shared" si="15"/>
        <v>Yes</v>
      </c>
    </row>
    <row r="133" spans="1:12" ht="25" x14ac:dyDescent="0.25">
      <c r="A133" s="2" t="s">
        <v>586</v>
      </c>
      <c r="B133" s="33" t="s">
        <v>217</v>
      </c>
      <c r="C133" s="43">
        <v>3071238</v>
      </c>
      <c r="D133" s="11" t="str">
        <f t="shared" si="12"/>
        <v>N/A</v>
      </c>
      <c r="E133" s="43">
        <v>6003640</v>
      </c>
      <c r="F133" s="11" t="str">
        <f t="shared" si="13"/>
        <v>N/A</v>
      </c>
      <c r="G133" s="43">
        <v>9416188</v>
      </c>
      <c r="H133" s="11" t="str">
        <f t="shared" si="14"/>
        <v>N/A</v>
      </c>
      <c r="I133" s="12">
        <v>95.48</v>
      </c>
      <c r="J133" s="12">
        <v>56.84</v>
      </c>
      <c r="K133" s="41" t="s">
        <v>732</v>
      </c>
      <c r="L133" s="9" t="str">
        <f>IF(J133="Div by 0", "N/A", IF(OR(J133="N/A",K133="N/A"),"N/A", IF(J133&gt;VALUE(MID(K133,1,2)), "No", IF(J133&lt;-1*VALUE(MID(K133,1,2)), "No", "Yes"))))</f>
        <v>No</v>
      </c>
    </row>
    <row r="134" spans="1:12" x14ac:dyDescent="0.25">
      <c r="A134" s="2" t="s">
        <v>587</v>
      </c>
      <c r="B134" s="33" t="s">
        <v>217</v>
      </c>
      <c r="C134" s="34">
        <v>11754</v>
      </c>
      <c r="D134" s="11" t="str">
        <f t="shared" si="12"/>
        <v>N/A</v>
      </c>
      <c r="E134" s="34">
        <v>18406</v>
      </c>
      <c r="F134" s="11" t="str">
        <f t="shared" si="13"/>
        <v>N/A</v>
      </c>
      <c r="G134" s="34">
        <v>25536</v>
      </c>
      <c r="H134" s="11" t="str">
        <f t="shared" si="14"/>
        <v>N/A</v>
      </c>
      <c r="I134" s="12">
        <v>56.59</v>
      </c>
      <c r="J134" s="12">
        <v>38.74</v>
      </c>
      <c r="K134" s="41" t="s">
        <v>732</v>
      </c>
      <c r="L134" s="9" t="str">
        <f t="shared" ref="L134:L138" si="16">IF(J134="Div by 0", "N/A", IF(OR(J134="N/A",K134="N/A"),"N/A", IF(J134&gt;VALUE(MID(K134,1,2)), "No", IF(J134&lt;-1*VALUE(MID(K134,1,2)), "No", "Yes"))))</f>
        <v>No</v>
      </c>
    </row>
    <row r="135" spans="1:12" ht="25" x14ac:dyDescent="0.25">
      <c r="A135" s="2" t="s">
        <v>1338</v>
      </c>
      <c r="B135" s="33" t="s">
        <v>217</v>
      </c>
      <c r="C135" s="43">
        <v>261.29300663999999</v>
      </c>
      <c r="D135" s="11" t="str">
        <f t="shared" si="12"/>
        <v>N/A</v>
      </c>
      <c r="E135" s="43">
        <v>326.17842008000002</v>
      </c>
      <c r="F135" s="11" t="str">
        <f t="shared" si="13"/>
        <v>N/A</v>
      </c>
      <c r="G135" s="43">
        <v>368.74169798999998</v>
      </c>
      <c r="H135" s="11" t="str">
        <f t="shared" si="14"/>
        <v>N/A</v>
      </c>
      <c r="I135" s="12">
        <v>24.83</v>
      </c>
      <c r="J135" s="12">
        <v>13.05</v>
      </c>
      <c r="K135" s="41" t="s">
        <v>732</v>
      </c>
      <c r="L135" s="9" t="str">
        <f t="shared" si="16"/>
        <v>Yes</v>
      </c>
    </row>
    <row r="136" spans="1:12" ht="25" x14ac:dyDescent="0.25">
      <c r="A136" s="2" t="s">
        <v>588</v>
      </c>
      <c r="B136" s="33" t="s">
        <v>217</v>
      </c>
      <c r="C136" s="43">
        <v>708931</v>
      </c>
      <c r="D136" s="11" t="str">
        <f t="shared" ref="D136:D150" si="17">IF($B136="N/A","N/A",IF(C136&gt;10,"No",IF(C136&lt;-10,"No","Yes")))</f>
        <v>N/A</v>
      </c>
      <c r="E136" s="43">
        <v>1745188</v>
      </c>
      <c r="F136" s="11" t="str">
        <f t="shared" ref="F136:F150" si="18">IF($B136="N/A","N/A",IF(E136&gt;10,"No",IF(E136&lt;-10,"No","Yes")))</f>
        <v>N/A</v>
      </c>
      <c r="G136" s="43">
        <v>2757290</v>
      </c>
      <c r="H136" s="11" t="str">
        <f t="shared" ref="H136:H150" si="19">IF($B136="N/A","N/A",IF(G136&gt;10,"No",IF(G136&lt;-10,"No","Yes")))</f>
        <v>N/A</v>
      </c>
      <c r="I136" s="12">
        <v>146.19999999999999</v>
      </c>
      <c r="J136" s="12">
        <v>57.99</v>
      </c>
      <c r="K136" s="41" t="s">
        <v>732</v>
      </c>
      <c r="L136" s="9" t="str">
        <f t="shared" si="16"/>
        <v>No</v>
      </c>
    </row>
    <row r="137" spans="1:12" x14ac:dyDescent="0.25">
      <c r="A137" s="2" t="s">
        <v>589</v>
      </c>
      <c r="B137" s="33" t="s">
        <v>217</v>
      </c>
      <c r="C137" s="34">
        <v>11</v>
      </c>
      <c r="D137" s="11" t="str">
        <f t="shared" si="17"/>
        <v>N/A</v>
      </c>
      <c r="E137" s="34">
        <v>12</v>
      </c>
      <c r="F137" s="11" t="str">
        <f t="shared" si="18"/>
        <v>N/A</v>
      </c>
      <c r="G137" s="34">
        <v>14</v>
      </c>
      <c r="H137" s="11" t="str">
        <f t="shared" si="19"/>
        <v>N/A</v>
      </c>
      <c r="I137" s="12">
        <v>71.430000000000007</v>
      </c>
      <c r="J137" s="12">
        <v>16.670000000000002</v>
      </c>
      <c r="K137" s="41" t="s">
        <v>732</v>
      </c>
      <c r="L137" s="9" t="str">
        <f t="shared" si="16"/>
        <v>Yes</v>
      </c>
    </row>
    <row r="138" spans="1:12" ht="25" x14ac:dyDescent="0.25">
      <c r="A138" s="2" t="s">
        <v>1339</v>
      </c>
      <c r="B138" s="33" t="s">
        <v>217</v>
      </c>
      <c r="C138" s="43">
        <v>101275.85713999999</v>
      </c>
      <c r="D138" s="11" t="str">
        <f t="shared" si="17"/>
        <v>N/A</v>
      </c>
      <c r="E138" s="43">
        <v>145432.33332999999</v>
      </c>
      <c r="F138" s="11" t="str">
        <f t="shared" si="18"/>
        <v>N/A</v>
      </c>
      <c r="G138" s="43">
        <v>196949.28571</v>
      </c>
      <c r="H138" s="11" t="str">
        <f t="shared" si="19"/>
        <v>N/A</v>
      </c>
      <c r="I138" s="12">
        <v>43.6</v>
      </c>
      <c r="J138" s="12">
        <v>35.42</v>
      </c>
      <c r="K138" s="41" t="s">
        <v>732</v>
      </c>
      <c r="L138" s="9" t="str">
        <f t="shared" si="16"/>
        <v>No</v>
      </c>
    </row>
    <row r="139" spans="1:12" ht="25" x14ac:dyDescent="0.25">
      <c r="A139" s="2" t="s">
        <v>590</v>
      </c>
      <c r="B139" s="33" t="s">
        <v>217</v>
      </c>
      <c r="C139" s="43">
        <v>13497290</v>
      </c>
      <c r="D139" s="11" t="str">
        <f t="shared" si="17"/>
        <v>N/A</v>
      </c>
      <c r="E139" s="43">
        <v>14796906</v>
      </c>
      <c r="F139" s="11" t="str">
        <f t="shared" si="18"/>
        <v>N/A</v>
      </c>
      <c r="G139" s="43">
        <v>16939695</v>
      </c>
      <c r="H139" s="11" t="str">
        <f t="shared" si="19"/>
        <v>N/A</v>
      </c>
      <c r="I139" s="12">
        <v>9.6289999999999996</v>
      </c>
      <c r="J139" s="12">
        <v>14.48</v>
      </c>
      <c r="K139" s="41" t="s">
        <v>732</v>
      </c>
      <c r="L139" s="9" t="str">
        <f t="shared" ref="L139:L150" si="20">IF(J139="Div by 0", "N/A", IF(K139="N/A","N/A", IF(J139&gt;VALUE(MID(K139,1,2)), "No", IF(J139&lt;-1*VALUE(MID(K139,1,2)), "No", "Yes"))))</f>
        <v>Yes</v>
      </c>
    </row>
    <row r="140" spans="1:12" x14ac:dyDescent="0.25">
      <c r="A140" s="2" t="s">
        <v>591</v>
      </c>
      <c r="B140" s="33" t="s">
        <v>217</v>
      </c>
      <c r="C140" s="34">
        <v>24148</v>
      </c>
      <c r="D140" s="11" t="str">
        <f t="shared" si="17"/>
        <v>N/A</v>
      </c>
      <c r="E140" s="34">
        <v>26063</v>
      </c>
      <c r="F140" s="11" t="str">
        <f t="shared" si="18"/>
        <v>N/A</v>
      </c>
      <c r="G140" s="34">
        <v>29384</v>
      </c>
      <c r="H140" s="11" t="str">
        <f t="shared" si="19"/>
        <v>N/A</v>
      </c>
      <c r="I140" s="12">
        <v>7.93</v>
      </c>
      <c r="J140" s="12">
        <v>12.74</v>
      </c>
      <c r="K140" s="41" t="s">
        <v>732</v>
      </c>
      <c r="L140" s="9" t="str">
        <f t="shared" si="20"/>
        <v>Yes</v>
      </c>
    </row>
    <row r="141" spans="1:12" ht="25" x14ac:dyDescent="0.25">
      <c r="A141" s="2" t="s">
        <v>1340</v>
      </c>
      <c r="B141" s="33" t="s">
        <v>217</v>
      </c>
      <c r="C141" s="43">
        <v>558.94028490999995</v>
      </c>
      <c r="D141" s="11" t="str">
        <f t="shared" si="17"/>
        <v>N/A</v>
      </c>
      <c r="E141" s="43">
        <v>567.73610098999995</v>
      </c>
      <c r="F141" s="11" t="str">
        <f t="shared" si="18"/>
        <v>N/A</v>
      </c>
      <c r="G141" s="43">
        <v>576.49384019000001</v>
      </c>
      <c r="H141" s="11" t="str">
        <f t="shared" si="19"/>
        <v>N/A</v>
      </c>
      <c r="I141" s="12">
        <v>1.5740000000000001</v>
      </c>
      <c r="J141" s="12">
        <v>1.5429999999999999</v>
      </c>
      <c r="K141" s="41" t="s">
        <v>732</v>
      </c>
      <c r="L141" s="9" t="str">
        <f t="shared" si="20"/>
        <v>Yes</v>
      </c>
    </row>
    <row r="142" spans="1:12" ht="25" x14ac:dyDescent="0.25">
      <c r="A142" s="2" t="s">
        <v>592</v>
      </c>
      <c r="B142" s="33" t="s">
        <v>217</v>
      </c>
      <c r="C142" s="43">
        <v>25502064</v>
      </c>
      <c r="D142" s="11" t="str">
        <f t="shared" si="17"/>
        <v>N/A</v>
      </c>
      <c r="E142" s="43">
        <v>29080407</v>
      </c>
      <c r="F142" s="11" t="str">
        <f t="shared" si="18"/>
        <v>N/A</v>
      </c>
      <c r="G142" s="43">
        <v>32467752</v>
      </c>
      <c r="H142" s="11" t="str">
        <f t="shared" si="19"/>
        <v>N/A</v>
      </c>
      <c r="I142" s="12">
        <v>14.03</v>
      </c>
      <c r="J142" s="12">
        <v>11.65</v>
      </c>
      <c r="K142" s="41" t="s">
        <v>732</v>
      </c>
      <c r="L142" s="9" t="str">
        <f t="shared" si="20"/>
        <v>Yes</v>
      </c>
    </row>
    <row r="143" spans="1:12" x14ac:dyDescent="0.25">
      <c r="A143" s="3" t="s">
        <v>593</v>
      </c>
      <c r="B143" s="33" t="s">
        <v>217</v>
      </c>
      <c r="C143" s="34">
        <v>497</v>
      </c>
      <c r="D143" s="11" t="str">
        <f t="shared" si="17"/>
        <v>N/A</v>
      </c>
      <c r="E143" s="34">
        <v>593</v>
      </c>
      <c r="F143" s="11" t="str">
        <f t="shared" si="18"/>
        <v>N/A</v>
      </c>
      <c r="G143" s="34">
        <v>691</v>
      </c>
      <c r="H143" s="11" t="str">
        <f t="shared" si="19"/>
        <v>N/A</v>
      </c>
      <c r="I143" s="12">
        <v>19.32</v>
      </c>
      <c r="J143" s="12">
        <v>16.53</v>
      </c>
      <c r="K143" s="41" t="s">
        <v>732</v>
      </c>
      <c r="L143" s="9" t="str">
        <f t="shared" si="20"/>
        <v>Yes</v>
      </c>
    </row>
    <row r="144" spans="1:12" ht="25" x14ac:dyDescent="0.25">
      <c r="A144" s="3" t="s">
        <v>1341</v>
      </c>
      <c r="B144" s="33" t="s">
        <v>217</v>
      </c>
      <c r="C144" s="43">
        <v>51312</v>
      </c>
      <c r="D144" s="11" t="str">
        <f t="shared" si="17"/>
        <v>N/A</v>
      </c>
      <c r="E144" s="43">
        <v>49039.472175000003</v>
      </c>
      <c r="F144" s="11" t="str">
        <f t="shared" si="18"/>
        <v>N/A</v>
      </c>
      <c r="G144" s="43">
        <v>46986.616498000003</v>
      </c>
      <c r="H144" s="11" t="str">
        <f t="shared" si="19"/>
        <v>N/A</v>
      </c>
      <c r="I144" s="12">
        <v>-4.43</v>
      </c>
      <c r="J144" s="12">
        <v>-4.1900000000000004</v>
      </c>
      <c r="K144" s="41" t="s">
        <v>732</v>
      </c>
      <c r="L144" s="9" t="str">
        <f t="shared" si="20"/>
        <v>Yes</v>
      </c>
    </row>
    <row r="145" spans="1:12" ht="25" x14ac:dyDescent="0.25">
      <c r="A145" s="2" t="s">
        <v>594</v>
      </c>
      <c r="B145" s="33" t="s">
        <v>217</v>
      </c>
      <c r="C145" s="43">
        <v>70813271</v>
      </c>
      <c r="D145" s="11" t="str">
        <f t="shared" si="17"/>
        <v>N/A</v>
      </c>
      <c r="E145" s="43">
        <v>87356471</v>
      </c>
      <c r="F145" s="11" t="str">
        <f t="shared" si="18"/>
        <v>N/A</v>
      </c>
      <c r="G145" s="43">
        <v>58280358</v>
      </c>
      <c r="H145" s="11" t="str">
        <f t="shared" si="19"/>
        <v>N/A</v>
      </c>
      <c r="I145" s="12">
        <v>23.36</v>
      </c>
      <c r="J145" s="12">
        <v>-33.299999999999997</v>
      </c>
      <c r="K145" s="41" t="s">
        <v>732</v>
      </c>
      <c r="L145" s="9" t="str">
        <f t="shared" si="20"/>
        <v>No</v>
      </c>
    </row>
    <row r="146" spans="1:12" x14ac:dyDescent="0.25">
      <c r="A146" s="2" t="s">
        <v>595</v>
      </c>
      <c r="B146" s="33" t="s">
        <v>217</v>
      </c>
      <c r="C146" s="34">
        <v>13117</v>
      </c>
      <c r="D146" s="11" t="str">
        <f t="shared" si="17"/>
        <v>N/A</v>
      </c>
      <c r="E146" s="34">
        <v>14171</v>
      </c>
      <c r="F146" s="11" t="str">
        <f t="shared" si="18"/>
        <v>N/A</v>
      </c>
      <c r="G146" s="34">
        <v>12977</v>
      </c>
      <c r="H146" s="11" t="str">
        <f t="shared" si="19"/>
        <v>N/A</v>
      </c>
      <c r="I146" s="12">
        <v>8.0350000000000001</v>
      </c>
      <c r="J146" s="12">
        <v>-8.43</v>
      </c>
      <c r="K146" s="41" t="s">
        <v>732</v>
      </c>
      <c r="L146" s="9" t="str">
        <f t="shared" si="20"/>
        <v>Yes</v>
      </c>
    </row>
    <row r="147" spans="1:12" ht="25" x14ac:dyDescent="0.25">
      <c r="A147" s="2" t="s">
        <v>1342</v>
      </c>
      <c r="B147" s="33" t="s">
        <v>217</v>
      </c>
      <c r="C147" s="43">
        <v>5398.5874057000001</v>
      </c>
      <c r="D147" s="11" t="str">
        <f t="shared" si="17"/>
        <v>N/A</v>
      </c>
      <c r="E147" s="43">
        <v>6164.4535318999997</v>
      </c>
      <c r="F147" s="11" t="str">
        <f t="shared" si="18"/>
        <v>N/A</v>
      </c>
      <c r="G147" s="43">
        <v>4491.0501657000004</v>
      </c>
      <c r="H147" s="11" t="str">
        <f t="shared" si="19"/>
        <v>N/A</v>
      </c>
      <c r="I147" s="12">
        <v>14.19</v>
      </c>
      <c r="J147" s="12">
        <v>-27.1</v>
      </c>
      <c r="K147" s="41" t="s">
        <v>732</v>
      </c>
      <c r="L147" s="9" t="str">
        <f t="shared" si="20"/>
        <v>Yes</v>
      </c>
    </row>
    <row r="148" spans="1:12" ht="25" x14ac:dyDescent="0.25">
      <c r="A148" s="2" t="s">
        <v>596</v>
      </c>
      <c r="B148" s="33" t="s">
        <v>217</v>
      </c>
      <c r="C148" s="43">
        <v>258996</v>
      </c>
      <c r="D148" s="11" t="str">
        <f t="shared" si="17"/>
        <v>N/A</v>
      </c>
      <c r="E148" s="43">
        <v>298030</v>
      </c>
      <c r="F148" s="11" t="str">
        <f t="shared" si="18"/>
        <v>N/A</v>
      </c>
      <c r="G148" s="43">
        <v>390934</v>
      </c>
      <c r="H148" s="11" t="str">
        <f t="shared" si="19"/>
        <v>N/A</v>
      </c>
      <c r="I148" s="12">
        <v>15.07</v>
      </c>
      <c r="J148" s="12">
        <v>31.17</v>
      </c>
      <c r="K148" s="41" t="s">
        <v>732</v>
      </c>
      <c r="L148" s="9" t="str">
        <f t="shared" si="20"/>
        <v>No</v>
      </c>
    </row>
    <row r="149" spans="1:12" x14ac:dyDescent="0.25">
      <c r="A149" s="2" t="s">
        <v>597</v>
      </c>
      <c r="B149" s="33" t="s">
        <v>217</v>
      </c>
      <c r="C149" s="34">
        <v>84</v>
      </c>
      <c r="D149" s="11" t="str">
        <f t="shared" si="17"/>
        <v>N/A</v>
      </c>
      <c r="E149" s="34">
        <v>91</v>
      </c>
      <c r="F149" s="11" t="str">
        <f t="shared" si="18"/>
        <v>N/A</v>
      </c>
      <c r="G149" s="34">
        <v>101</v>
      </c>
      <c r="H149" s="11" t="str">
        <f t="shared" si="19"/>
        <v>N/A</v>
      </c>
      <c r="I149" s="12">
        <v>8.3330000000000002</v>
      </c>
      <c r="J149" s="12">
        <v>10.99</v>
      </c>
      <c r="K149" s="41" t="s">
        <v>732</v>
      </c>
      <c r="L149" s="9" t="str">
        <f t="shared" si="20"/>
        <v>Yes</v>
      </c>
    </row>
    <row r="150" spans="1:12" ht="25" x14ac:dyDescent="0.25">
      <c r="A150" s="4" t="s">
        <v>1343</v>
      </c>
      <c r="B150" s="33" t="s">
        <v>217</v>
      </c>
      <c r="C150" s="43">
        <v>3083.2857143000001</v>
      </c>
      <c r="D150" s="11" t="str">
        <f t="shared" si="17"/>
        <v>N/A</v>
      </c>
      <c r="E150" s="43">
        <v>3275.0549451000002</v>
      </c>
      <c r="F150" s="11" t="str">
        <f t="shared" si="18"/>
        <v>N/A</v>
      </c>
      <c r="G150" s="43">
        <v>3870.6336633999999</v>
      </c>
      <c r="H150" s="11" t="str">
        <f t="shared" si="19"/>
        <v>N/A</v>
      </c>
      <c r="I150" s="12">
        <v>6.22</v>
      </c>
      <c r="J150" s="12">
        <v>18.190000000000001</v>
      </c>
      <c r="K150" s="41" t="s">
        <v>732</v>
      </c>
      <c r="L150" s="9" t="str">
        <f t="shared" si="20"/>
        <v>Yes</v>
      </c>
    </row>
    <row r="151" spans="1:12" x14ac:dyDescent="0.25">
      <c r="A151" s="4" t="s">
        <v>1344</v>
      </c>
      <c r="B151" s="33" t="s">
        <v>217</v>
      </c>
      <c r="C151" s="43">
        <v>1286.9283026000001</v>
      </c>
      <c r="D151" s="11" t="str">
        <f t="shared" ref="D151:D170" si="21">IF($B151="N/A","N/A",IF(C151&gt;10,"No",IF(C151&lt;-10,"No","Yes")))</f>
        <v>N/A</v>
      </c>
      <c r="E151" s="43">
        <v>1302.1320118000001</v>
      </c>
      <c r="F151" s="11" t="str">
        <f t="shared" ref="F151:F170" si="22">IF($B151="N/A","N/A",IF(E151&gt;10,"No",IF(E151&lt;-10,"No","Yes")))</f>
        <v>N/A</v>
      </c>
      <c r="G151" s="43">
        <v>1309.5680342000001</v>
      </c>
      <c r="H151" s="11" t="str">
        <f t="shared" ref="H151:H170" si="23">IF($B151="N/A","N/A",IF(G151&gt;10,"No",IF(G151&lt;-10,"No","Yes")))</f>
        <v>N/A</v>
      </c>
      <c r="I151" s="12">
        <v>1.181</v>
      </c>
      <c r="J151" s="12">
        <v>0.57110000000000005</v>
      </c>
      <c r="K151" s="41" t="s">
        <v>732</v>
      </c>
      <c r="L151" s="9" t="str">
        <f t="shared" ref="L151:L170" si="24">IF(J151="Div by 0", "N/A", IF(K151="N/A","N/A", IF(J151&gt;VALUE(MID(K151,1,2)), "No", IF(J151&lt;-1*VALUE(MID(K151,1,2)), "No", "Yes"))))</f>
        <v>Yes</v>
      </c>
    </row>
    <row r="152" spans="1:12" ht="25" x14ac:dyDescent="0.25">
      <c r="A152" s="4" t="s">
        <v>1345</v>
      </c>
      <c r="B152" s="33" t="s">
        <v>217</v>
      </c>
      <c r="C152" s="43">
        <v>2409.7449393000002</v>
      </c>
      <c r="D152" s="11" t="str">
        <f t="shared" si="21"/>
        <v>N/A</v>
      </c>
      <c r="E152" s="43">
        <v>2397.4479452</v>
      </c>
      <c r="F152" s="11" t="str">
        <f t="shared" si="22"/>
        <v>N/A</v>
      </c>
      <c r="G152" s="43">
        <v>2400.4605634</v>
      </c>
      <c r="H152" s="11" t="str">
        <f t="shared" si="23"/>
        <v>N/A</v>
      </c>
      <c r="I152" s="12">
        <v>-0.51</v>
      </c>
      <c r="J152" s="12">
        <v>0.12570000000000001</v>
      </c>
      <c r="K152" s="41" t="s">
        <v>732</v>
      </c>
      <c r="L152" s="9" t="str">
        <f t="shared" si="24"/>
        <v>Yes</v>
      </c>
    </row>
    <row r="153" spans="1:12" ht="25" x14ac:dyDescent="0.25">
      <c r="A153" s="4" t="s">
        <v>1346</v>
      </c>
      <c r="B153" s="33" t="s">
        <v>217</v>
      </c>
      <c r="C153" s="43">
        <v>4530.0001092000002</v>
      </c>
      <c r="D153" s="11" t="str">
        <f t="shared" si="21"/>
        <v>N/A</v>
      </c>
      <c r="E153" s="43">
        <v>4476.5081679000004</v>
      </c>
      <c r="F153" s="11" t="str">
        <f t="shared" si="22"/>
        <v>N/A</v>
      </c>
      <c r="G153" s="43">
        <v>4838.8149483999996</v>
      </c>
      <c r="H153" s="11" t="str">
        <f t="shared" si="23"/>
        <v>N/A</v>
      </c>
      <c r="I153" s="12">
        <v>-1.18</v>
      </c>
      <c r="J153" s="12">
        <v>8.0939999999999994</v>
      </c>
      <c r="K153" s="41" t="s">
        <v>732</v>
      </c>
      <c r="L153" s="9" t="str">
        <f t="shared" si="24"/>
        <v>Yes</v>
      </c>
    </row>
    <row r="154" spans="1:12" ht="25" x14ac:dyDescent="0.25">
      <c r="A154" s="4" t="s">
        <v>1347</v>
      </c>
      <c r="B154" s="33" t="s">
        <v>217</v>
      </c>
      <c r="C154" s="43">
        <v>877.67361066000001</v>
      </c>
      <c r="D154" s="11" t="str">
        <f t="shared" si="21"/>
        <v>N/A</v>
      </c>
      <c r="E154" s="43">
        <v>878.48653377999995</v>
      </c>
      <c r="F154" s="11" t="str">
        <f t="shared" si="22"/>
        <v>N/A</v>
      </c>
      <c r="G154" s="43">
        <v>861.87832348999996</v>
      </c>
      <c r="H154" s="11" t="str">
        <f t="shared" si="23"/>
        <v>N/A</v>
      </c>
      <c r="I154" s="12">
        <v>9.2600000000000002E-2</v>
      </c>
      <c r="J154" s="12">
        <v>-1.89</v>
      </c>
      <c r="K154" s="41" t="s">
        <v>732</v>
      </c>
      <c r="L154" s="9" t="str">
        <f t="shared" si="24"/>
        <v>Yes</v>
      </c>
    </row>
    <row r="155" spans="1:12" ht="25" x14ac:dyDescent="0.25">
      <c r="A155" s="2" t="s">
        <v>1348</v>
      </c>
      <c r="B155" s="33" t="s">
        <v>217</v>
      </c>
      <c r="C155" s="43">
        <v>1318.9629069</v>
      </c>
      <c r="D155" s="11" t="str">
        <f t="shared" si="21"/>
        <v>N/A</v>
      </c>
      <c r="E155" s="43">
        <v>1368.6718739</v>
      </c>
      <c r="F155" s="11" t="str">
        <f t="shared" si="22"/>
        <v>N/A</v>
      </c>
      <c r="G155" s="43">
        <v>1338.8879546999999</v>
      </c>
      <c r="H155" s="11" t="str">
        <f t="shared" si="23"/>
        <v>N/A</v>
      </c>
      <c r="I155" s="12">
        <v>3.7690000000000001</v>
      </c>
      <c r="J155" s="12">
        <v>-2.1800000000000002</v>
      </c>
      <c r="K155" s="41" t="s">
        <v>732</v>
      </c>
      <c r="L155" s="9" t="str">
        <f t="shared" si="24"/>
        <v>Yes</v>
      </c>
    </row>
    <row r="156" spans="1:12" x14ac:dyDescent="0.25">
      <c r="A156" s="2" t="s">
        <v>1349</v>
      </c>
      <c r="B156" s="33" t="s">
        <v>217</v>
      </c>
      <c r="C156" s="43">
        <v>658.72351803000004</v>
      </c>
      <c r="D156" s="11" t="str">
        <f t="shared" si="21"/>
        <v>N/A</v>
      </c>
      <c r="E156" s="43">
        <v>604.35210777999998</v>
      </c>
      <c r="F156" s="11" t="str">
        <f t="shared" si="22"/>
        <v>N/A</v>
      </c>
      <c r="G156" s="43">
        <v>530.04882531999999</v>
      </c>
      <c r="H156" s="11" t="str">
        <f t="shared" si="23"/>
        <v>N/A</v>
      </c>
      <c r="I156" s="12">
        <v>-8.25</v>
      </c>
      <c r="J156" s="12">
        <v>-12.3</v>
      </c>
      <c r="K156" s="41" t="s">
        <v>732</v>
      </c>
      <c r="L156" s="9" t="str">
        <f t="shared" si="24"/>
        <v>Yes</v>
      </c>
    </row>
    <row r="157" spans="1:12" ht="25" x14ac:dyDescent="0.25">
      <c r="A157" s="2" t="s">
        <v>1350</v>
      </c>
      <c r="B157" s="33" t="s">
        <v>217</v>
      </c>
      <c r="C157" s="43">
        <v>3908.3103913999998</v>
      </c>
      <c r="D157" s="11" t="str">
        <f t="shared" si="21"/>
        <v>N/A</v>
      </c>
      <c r="E157" s="43">
        <v>3620.3726026999998</v>
      </c>
      <c r="F157" s="11" t="str">
        <f t="shared" si="22"/>
        <v>N/A</v>
      </c>
      <c r="G157" s="43">
        <v>3832.9549296</v>
      </c>
      <c r="H157" s="11" t="str">
        <f t="shared" si="23"/>
        <v>N/A</v>
      </c>
      <c r="I157" s="12">
        <v>-7.37</v>
      </c>
      <c r="J157" s="12">
        <v>5.8719999999999999</v>
      </c>
      <c r="K157" s="41" t="s">
        <v>732</v>
      </c>
      <c r="L157" s="9" t="str">
        <f t="shared" si="24"/>
        <v>Yes</v>
      </c>
    </row>
    <row r="158" spans="1:12" ht="25" x14ac:dyDescent="0.25">
      <c r="A158" s="2" t="s">
        <v>1351</v>
      </c>
      <c r="B158" s="33" t="s">
        <v>217</v>
      </c>
      <c r="C158" s="43">
        <v>2192.3285277</v>
      </c>
      <c r="D158" s="11" t="str">
        <f t="shared" si="21"/>
        <v>N/A</v>
      </c>
      <c r="E158" s="43">
        <v>2039.0631719999999</v>
      </c>
      <c r="F158" s="11" t="str">
        <f t="shared" si="22"/>
        <v>N/A</v>
      </c>
      <c r="G158" s="43">
        <v>1877.6115766999999</v>
      </c>
      <c r="H158" s="11" t="str">
        <f t="shared" si="23"/>
        <v>N/A</v>
      </c>
      <c r="I158" s="12">
        <v>-6.99</v>
      </c>
      <c r="J158" s="12">
        <v>-7.92</v>
      </c>
      <c r="K158" s="41" t="s">
        <v>732</v>
      </c>
      <c r="L158" s="9" t="str">
        <f t="shared" si="24"/>
        <v>Yes</v>
      </c>
    </row>
    <row r="159" spans="1:12" ht="25" x14ac:dyDescent="0.25">
      <c r="A159" s="2" t="s">
        <v>1352</v>
      </c>
      <c r="B159" s="33" t="s">
        <v>217</v>
      </c>
      <c r="C159" s="43">
        <v>648.83175376999998</v>
      </c>
      <c r="D159" s="11" t="str">
        <f t="shared" si="21"/>
        <v>N/A</v>
      </c>
      <c r="E159" s="43">
        <v>587.37673716999996</v>
      </c>
      <c r="F159" s="11" t="str">
        <f t="shared" si="22"/>
        <v>N/A</v>
      </c>
      <c r="G159" s="43">
        <v>511.94937426000001</v>
      </c>
      <c r="H159" s="11" t="str">
        <f t="shared" si="23"/>
        <v>N/A</v>
      </c>
      <c r="I159" s="12">
        <v>-9.4700000000000006</v>
      </c>
      <c r="J159" s="12">
        <v>-12.8</v>
      </c>
      <c r="K159" s="41" t="s">
        <v>732</v>
      </c>
      <c r="L159" s="9" t="str">
        <f t="shared" si="24"/>
        <v>Yes</v>
      </c>
    </row>
    <row r="160" spans="1:12" ht="25" x14ac:dyDescent="0.25">
      <c r="A160" s="4" t="s">
        <v>1353</v>
      </c>
      <c r="B160" s="33" t="s">
        <v>217</v>
      </c>
      <c r="C160" s="43">
        <v>79.597364729999995</v>
      </c>
      <c r="D160" s="11" t="str">
        <f t="shared" si="21"/>
        <v>N/A</v>
      </c>
      <c r="E160" s="43">
        <v>90.387579329000005</v>
      </c>
      <c r="F160" s="11" t="str">
        <f t="shared" si="22"/>
        <v>N/A</v>
      </c>
      <c r="G160" s="43">
        <v>67.305730269999998</v>
      </c>
      <c r="H160" s="11" t="str">
        <f t="shared" si="23"/>
        <v>N/A</v>
      </c>
      <c r="I160" s="12">
        <v>13.56</v>
      </c>
      <c r="J160" s="12">
        <v>-25.5</v>
      </c>
      <c r="K160" s="41" t="s">
        <v>732</v>
      </c>
      <c r="L160" s="9" t="str">
        <f t="shared" si="24"/>
        <v>Yes</v>
      </c>
    </row>
    <row r="161" spans="1:12" x14ac:dyDescent="0.25">
      <c r="A161" s="4" t="s">
        <v>1354</v>
      </c>
      <c r="B161" s="33" t="s">
        <v>217</v>
      </c>
      <c r="C161" s="43">
        <v>649.28453825999998</v>
      </c>
      <c r="D161" s="11" t="str">
        <f t="shared" si="21"/>
        <v>N/A</v>
      </c>
      <c r="E161" s="43">
        <v>637.48008376999996</v>
      </c>
      <c r="F161" s="11" t="str">
        <f t="shared" si="22"/>
        <v>N/A</v>
      </c>
      <c r="G161" s="43">
        <v>625.81632380999997</v>
      </c>
      <c r="H161" s="11" t="str">
        <f t="shared" si="23"/>
        <v>N/A</v>
      </c>
      <c r="I161" s="12">
        <v>-1.82</v>
      </c>
      <c r="J161" s="12">
        <v>-1.83</v>
      </c>
      <c r="K161" s="41" t="s">
        <v>732</v>
      </c>
      <c r="L161" s="9" t="str">
        <f t="shared" si="24"/>
        <v>Yes</v>
      </c>
    </row>
    <row r="162" spans="1:12" x14ac:dyDescent="0.25">
      <c r="A162" s="4" t="s">
        <v>1355</v>
      </c>
      <c r="B162" s="33" t="s">
        <v>217</v>
      </c>
      <c r="C162" s="43">
        <v>2458.2199730000002</v>
      </c>
      <c r="D162" s="11" t="str">
        <f t="shared" si="21"/>
        <v>N/A</v>
      </c>
      <c r="E162" s="43">
        <v>2616.1835615999998</v>
      </c>
      <c r="F162" s="11" t="str">
        <f t="shared" si="22"/>
        <v>N/A</v>
      </c>
      <c r="G162" s="43">
        <v>2629.7521127</v>
      </c>
      <c r="H162" s="11" t="str">
        <f t="shared" si="23"/>
        <v>N/A</v>
      </c>
      <c r="I162" s="12">
        <v>6.4260000000000002</v>
      </c>
      <c r="J162" s="12">
        <v>0.51859999999999995</v>
      </c>
      <c r="K162" s="41" t="s">
        <v>732</v>
      </c>
      <c r="L162" s="9" t="str">
        <f t="shared" si="24"/>
        <v>Yes</v>
      </c>
    </row>
    <row r="163" spans="1:12" x14ac:dyDescent="0.25">
      <c r="A163" s="4" t="s">
        <v>1356</v>
      </c>
      <c r="B163" s="33" t="s">
        <v>217</v>
      </c>
      <c r="C163" s="43">
        <v>4470.1418741999996</v>
      </c>
      <c r="D163" s="11" t="str">
        <f t="shared" si="21"/>
        <v>N/A</v>
      </c>
      <c r="E163" s="43">
        <v>4286.9729115</v>
      </c>
      <c r="F163" s="11" t="str">
        <f t="shared" si="22"/>
        <v>N/A</v>
      </c>
      <c r="G163" s="43">
        <v>4243.2269538</v>
      </c>
      <c r="H163" s="11" t="str">
        <f t="shared" si="23"/>
        <v>N/A</v>
      </c>
      <c r="I163" s="12">
        <v>-4.0999999999999996</v>
      </c>
      <c r="J163" s="12">
        <v>-1.02</v>
      </c>
      <c r="K163" s="41" t="s">
        <v>732</v>
      </c>
      <c r="L163" s="9" t="str">
        <f t="shared" si="24"/>
        <v>Yes</v>
      </c>
    </row>
    <row r="164" spans="1:12" x14ac:dyDescent="0.25">
      <c r="A164" s="4" t="s">
        <v>1357</v>
      </c>
      <c r="B164" s="33" t="s">
        <v>217</v>
      </c>
      <c r="C164" s="43">
        <v>226.57427421</v>
      </c>
      <c r="D164" s="11" t="str">
        <f t="shared" si="21"/>
        <v>N/A</v>
      </c>
      <c r="E164" s="43">
        <v>219.06149828</v>
      </c>
      <c r="F164" s="11" t="str">
        <f t="shared" si="22"/>
        <v>N/A</v>
      </c>
      <c r="G164" s="43">
        <v>204.07171192000001</v>
      </c>
      <c r="H164" s="11" t="str">
        <f t="shared" si="23"/>
        <v>N/A</v>
      </c>
      <c r="I164" s="12">
        <v>-3.32</v>
      </c>
      <c r="J164" s="12">
        <v>-6.84</v>
      </c>
      <c r="K164" s="41" t="s">
        <v>732</v>
      </c>
      <c r="L164" s="9" t="str">
        <f t="shared" si="24"/>
        <v>Yes</v>
      </c>
    </row>
    <row r="165" spans="1:12" x14ac:dyDescent="0.25">
      <c r="A165" s="4" t="s">
        <v>1358</v>
      </c>
      <c r="B165" s="33" t="s">
        <v>217</v>
      </c>
      <c r="C165" s="43">
        <v>505.39625009000002</v>
      </c>
      <c r="D165" s="11" t="str">
        <f t="shared" si="21"/>
        <v>N/A</v>
      </c>
      <c r="E165" s="43">
        <v>506.92060115999999</v>
      </c>
      <c r="F165" s="11" t="str">
        <f t="shared" si="22"/>
        <v>N/A</v>
      </c>
      <c r="G165" s="43">
        <v>536.59436139000002</v>
      </c>
      <c r="H165" s="11" t="str">
        <f t="shared" si="23"/>
        <v>N/A</v>
      </c>
      <c r="I165" s="12">
        <v>0.30159999999999998</v>
      </c>
      <c r="J165" s="12">
        <v>5.8540000000000001</v>
      </c>
      <c r="K165" s="41" t="s">
        <v>732</v>
      </c>
      <c r="L165" s="9" t="str">
        <f t="shared" si="24"/>
        <v>Yes</v>
      </c>
    </row>
    <row r="166" spans="1:12" x14ac:dyDescent="0.25">
      <c r="A166" s="4" t="s">
        <v>1359</v>
      </c>
      <c r="B166" s="33" t="s">
        <v>217</v>
      </c>
      <c r="C166" s="43">
        <v>3751.4841336999998</v>
      </c>
      <c r="D166" s="11" t="str">
        <f t="shared" si="21"/>
        <v>N/A</v>
      </c>
      <c r="E166" s="43">
        <v>4354.7344842000002</v>
      </c>
      <c r="F166" s="11" t="str">
        <f t="shared" si="22"/>
        <v>N/A</v>
      </c>
      <c r="G166" s="43">
        <v>4640.1515737</v>
      </c>
      <c r="H166" s="11" t="str">
        <f t="shared" si="23"/>
        <v>N/A</v>
      </c>
      <c r="I166" s="12">
        <v>16.079999999999998</v>
      </c>
      <c r="J166" s="12">
        <v>6.5540000000000003</v>
      </c>
      <c r="K166" s="41" t="s">
        <v>732</v>
      </c>
      <c r="L166" s="9" t="str">
        <f t="shared" si="24"/>
        <v>Yes</v>
      </c>
    </row>
    <row r="167" spans="1:12" x14ac:dyDescent="0.25">
      <c r="A167" s="42" t="s">
        <v>1360</v>
      </c>
      <c r="B167" s="33" t="s">
        <v>217</v>
      </c>
      <c r="C167" s="43">
        <v>13500.268556000001</v>
      </c>
      <c r="D167" s="11" t="str">
        <f t="shared" si="21"/>
        <v>N/A</v>
      </c>
      <c r="E167" s="43">
        <v>16795.532877000001</v>
      </c>
      <c r="F167" s="11" t="str">
        <f t="shared" si="22"/>
        <v>N/A</v>
      </c>
      <c r="G167" s="43">
        <v>20449.664788999999</v>
      </c>
      <c r="H167" s="11" t="str">
        <f t="shared" si="23"/>
        <v>N/A</v>
      </c>
      <c r="I167" s="12">
        <v>24.41</v>
      </c>
      <c r="J167" s="12">
        <v>21.76</v>
      </c>
      <c r="K167" s="41" t="s">
        <v>732</v>
      </c>
      <c r="L167" s="9" t="str">
        <f t="shared" si="24"/>
        <v>Yes</v>
      </c>
    </row>
    <row r="168" spans="1:12" x14ac:dyDescent="0.25">
      <c r="A168" s="42" t="s">
        <v>1361</v>
      </c>
      <c r="B168" s="33" t="s">
        <v>217</v>
      </c>
      <c r="C168" s="43">
        <v>17078.34218</v>
      </c>
      <c r="D168" s="11" t="str">
        <f t="shared" si="21"/>
        <v>N/A</v>
      </c>
      <c r="E168" s="43">
        <v>19019.611042</v>
      </c>
      <c r="F168" s="11" t="str">
        <f t="shared" si="22"/>
        <v>N/A</v>
      </c>
      <c r="G168" s="43">
        <v>20433.855584000001</v>
      </c>
      <c r="H168" s="11" t="str">
        <f t="shared" si="23"/>
        <v>N/A</v>
      </c>
      <c r="I168" s="12">
        <v>11.37</v>
      </c>
      <c r="J168" s="12">
        <v>7.4359999999999999</v>
      </c>
      <c r="K168" s="41" t="s">
        <v>732</v>
      </c>
      <c r="L168" s="9" t="str">
        <f t="shared" si="24"/>
        <v>Yes</v>
      </c>
    </row>
    <row r="169" spans="1:12" x14ac:dyDescent="0.25">
      <c r="A169" s="42" t="s">
        <v>1362</v>
      </c>
      <c r="B169" s="33" t="s">
        <v>217</v>
      </c>
      <c r="C169" s="43">
        <v>2217.5900480999999</v>
      </c>
      <c r="D169" s="11" t="str">
        <f t="shared" si="21"/>
        <v>N/A</v>
      </c>
      <c r="E169" s="43">
        <v>2609.8954782999999</v>
      </c>
      <c r="F169" s="11" t="str">
        <f t="shared" si="22"/>
        <v>N/A</v>
      </c>
      <c r="G169" s="43">
        <v>2768.7285477999999</v>
      </c>
      <c r="H169" s="11" t="str">
        <f t="shared" si="23"/>
        <v>N/A</v>
      </c>
      <c r="I169" s="12">
        <v>17.690000000000001</v>
      </c>
      <c r="J169" s="12">
        <v>6.0860000000000003</v>
      </c>
      <c r="K169" s="41" t="s">
        <v>732</v>
      </c>
      <c r="L169" s="9" t="str">
        <f t="shared" si="24"/>
        <v>Yes</v>
      </c>
    </row>
    <row r="170" spans="1:12" x14ac:dyDescent="0.25">
      <c r="A170" s="42" t="s">
        <v>1363</v>
      </c>
      <c r="B170" s="33" t="s">
        <v>217</v>
      </c>
      <c r="C170" s="43">
        <v>3324.0433674999999</v>
      </c>
      <c r="D170" s="11" t="str">
        <f t="shared" si="21"/>
        <v>N/A</v>
      </c>
      <c r="E170" s="43">
        <v>3890.4243670999999</v>
      </c>
      <c r="F170" s="11" t="str">
        <f t="shared" si="22"/>
        <v>N/A</v>
      </c>
      <c r="G170" s="43">
        <v>4172.6837446999998</v>
      </c>
      <c r="H170" s="11" t="str">
        <f t="shared" si="23"/>
        <v>N/A</v>
      </c>
      <c r="I170" s="12">
        <v>17.04</v>
      </c>
      <c r="J170" s="12">
        <v>7.2549999999999999</v>
      </c>
      <c r="K170" s="41" t="s">
        <v>732</v>
      </c>
      <c r="L170" s="9" t="str">
        <f t="shared" si="24"/>
        <v>Yes</v>
      </c>
    </row>
    <row r="171" spans="1:12" x14ac:dyDescent="0.25">
      <c r="A171" s="42" t="s">
        <v>85</v>
      </c>
      <c r="B171" s="33" t="s">
        <v>217</v>
      </c>
      <c r="C171" s="8">
        <v>11.533861038</v>
      </c>
      <c r="D171" s="11" t="str">
        <f t="shared" ref="D171:D202" si="25">IF($B171="N/A","N/A",IF(C171&gt;10,"No",IF(C171&lt;-10,"No","Yes")))</f>
        <v>N/A</v>
      </c>
      <c r="E171" s="8">
        <v>11.464762938</v>
      </c>
      <c r="F171" s="11" t="str">
        <f t="shared" ref="F171:F202" si="26">IF($B171="N/A","N/A",IF(E171&gt;10,"No",IF(E171&lt;-10,"No","Yes")))</f>
        <v>N/A</v>
      </c>
      <c r="G171" s="8">
        <v>11.028112261</v>
      </c>
      <c r="H171" s="11" t="str">
        <f t="shared" ref="H171:H202" si="27">IF($B171="N/A","N/A",IF(G171&gt;10,"No",IF(G171&lt;-10,"No","Yes")))</f>
        <v>N/A</v>
      </c>
      <c r="I171" s="12">
        <v>-0.59899999999999998</v>
      </c>
      <c r="J171" s="12">
        <v>-3.81</v>
      </c>
      <c r="K171" s="41" t="s">
        <v>732</v>
      </c>
      <c r="L171" s="9" t="str">
        <f t="shared" ref="L171:L202" si="28">IF(J171="Div by 0", "N/A", IF(K171="N/A","N/A", IF(J171&gt;VALUE(MID(K171,1,2)), "No", IF(J171&lt;-1*VALUE(MID(K171,1,2)), "No", "Yes"))))</f>
        <v>Yes</v>
      </c>
    </row>
    <row r="172" spans="1:12" x14ac:dyDescent="0.25">
      <c r="A172" s="42" t="s">
        <v>465</v>
      </c>
      <c r="B172" s="33" t="s">
        <v>217</v>
      </c>
      <c r="C172" s="8">
        <v>16.869095816000002</v>
      </c>
      <c r="D172" s="11" t="str">
        <f t="shared" si="25"/>
        <v>N/A</v>
      </c>
      <c r="E172" s="8">
        <v>16.164383562000001</v>
      </c>
      <c r="F172" s="11" t="str">
        <f t="shared" si="26"/>
        <v>N/A</v>
      </c>
      <c r="G172" s="8">
        <v>14.788732394</v>
      </c>
      <c r="H172" s="11" t="str">
        <f t="shared" si="27"/>
        <v>N/A</v>
      </c>
      <c r="I172" s="12">
        <v>-4.18</v>
      </c>
      <c r="J172" s="12">
        <v>-8.51</v>
      </c>
      <c r="K172" s="41" t="s">
        <v>732</v>
      </c>
      <c r="L172" s="9" t="str">
        <f t="shared" si="28"/>
        <v>Yes</v>
      </c>
    </row>
    <row r="173" spans="1:12" x14ac:dyDescent="0.25">
      <c r="A173" s="42" t="s">
        <v>466</v>
      </c>
      <c r="B173" s="33" t="s">
        <v>217</v>
      </c>
      <c r="C173" s="8">
        <v>15.760157274000001</v>
      </c>
      <c r="D173" s="11" t="str">
        <f t="shared" si="25"/>
        <v>N/A</v>
      </c>
      <c r="E173" s="8">
        <v>15.167493797000001</v>
      </c>
      <c r="F173" s="11" t="str">
        <f t="shared" si="26"/>
        <v>N/A</v>
      </c>
      <c r="G173" s="8">
        <v>15.523289806999999</v>
      </c>
      <c r="H173" s="11" t="str">
        <f t="shared" si="27"/>
        <v>N/A</v>
      </c>
      <c r="I173" s="12">
        <v>-3.76</v>
      </c>
      <c r="J173" s="12">
        <v>2.3460000000000001</v>
      </c>
      <c r="K173" s="41" t="s">
        <v>732</v>
      </c>
      <c r="L173" s="9" t="str">
        <f t="shared" si="28"/>
        <v>Yes</v>
      </c>
    </row>
    <row r="174" spans="1:12" x14ac:dyDescent="0.25">
      <c r="A174" s="2" t="s">
        <v>467</v>
      </c>
      <c r="B174" s="33" t="s">
        <v>217</v>
      </c>
      <c r="C174" s="8">
        <v>8.3432191790000001</v>
      </c>
      <c r="D174" s="11" t="str">
        <f t="shared" si="25"/>
        <v>N/A</v>
      </c>
      <c r="E174" s="8">
        <v>8.4081456684999996</v>
      </c>
      <c r="F174" s="11" t="str">
        <f t="shared" si="26"/>
        <v>N/A</v>
      </c>
      <c r="G174" s="8">
        <v>7.9574970483999996</v>
      </c>
      <c r="H174" s="11" t="str">
        <f t="shared" si="27"/>
        <v>N/A</v>
      </c>
      <c r="I174" s="12">
        <v>0.7782</v>
      </c>
      <c r="J174" s="12">
        <v>-5.36</v>
      </c>
      <c r="K174" s="41" t="s">
        <v>732</v>
      </c>
      <c r="L174" s="9" t="str">
        <f t="shared" si="28"/>
        <v>Yes</v>
      </c>
    </row>
    <row r="175" spans="1:12" x14ac:dyDescent="0.25">
      <c r="A175" s="2" t="s">
        <v>468</v>
      </c>
      <c r="B175" s="33" t="s">
        <v>217</v>
      </c>
      <c r="C175" s="8">
        <v>18.993135011</v>
      </c>
      <c r="D175" s="11" t="str">
        <f t="shared" si="25"/>
        <v>N/A</v>
      </c>
      <c r="E175" s="8">
        <v>18.501987585999998</v>
      </c>
      <c r="F175" s="11" t="str">
        <f t="shared" si="26"/>
        <v>N/A</v>
      </c>
      <c r="G175" s="8">
        <v>17.705995765000001</v>
      </c>
      <c r="H175" s="11" t="str">
        <f t="shared" si="27"/>
        <v>N/A</v>
      </c>
      <c r="I175" s="12">
        <v>-2.59</v>
      </c>
      <c r="J175" s="12">
        <v>-4.3</v>
      </c>
      <c r="K175" s="41" t="s">
        <v>732</v>
      </c>
      <c r="L175" s="9" t="str">
        <f t="shared" si="28"/>
        <v>Yes</v>
      </c>
    </row>
    <row r="176" spans="1:12" x14ac:dyDescent="0.25">
      <c r="A176" s="2" t="s">
        <v>1364</v>
      </c>
      <c r="B176" s="33" t="s">
        <v>217</v>
      </c>
      <c r="C176" s="8">
        <v>1.2796833773</v>
      </c>
      <c r="D176" s="11" t="str">
        <f t="shared" si="25"/>
        <v>N/A</v>
      </c>
      <c r="E176" s="8">
        <v>1.2166791019000001</v>
      </c>
      <c r="F176" s="11" t="str">
        <f t="shared" si="26"/>
        <v>N/A</v>
      </c>
      <c r="G176" s="8">
        <v>1.0776759275000001</v>
      </c>
      <c r="H176" s="11" t="str">
        <f t="shared" si="27"/>
        <v>N/A</v>
      </c>
      <c r="I176" s="12">
        <v>-4.92</v>
      </c>
      <c r="J176" s="12">
        <v>-11.4</v>
      </c>
      <c r="K176" s="41" t="s">
        <v>732</v>
      </c>
      <c r="L176" s="9" t="str">
        <f t="shared" si="28"/>
        <v>Yes</v>
      </c>
    </row>
    <row r="177" spans="1:12" x14ac:dyDescent="0.25">
      <c r="A177" s="2" t="s">
        <v>1365</v>
      </c>
      <c r="B177" s="33" t="s">
        <v>217</v>
      </c>
      <c r="C177" s="8">
        <v>3.5087719298</v>
      </c>
      <c r="D177" s="11" t="str">
        <f t="shared" si="25"/>
        <v>N/A</v>
      </c>
      <c r="E177" s="8">
        <v>3.9726027397000001</v>
      </c>
      <c r="F177" s="11" t="str">
        <f t="shared" si="26"/>
        <v>N/A</v>
      </c>
      <c r="G177" s="8">
        <v>3.3802816900999999</v>
      </c>
      <c r="H177" s="11" t="str">
        <f t="shared" si="27"/>
        <v>N/A</v>
      </c>
      <c r="I177" s="12">
        <v>13.22</v>
      </c>
      <c r="J177" s="12">
        <v>-14.9</v>
      </c>
      <c r="K177" s="41" t="s">
        <v>732</v>
      </c>
      <c r="L177" s="9" t="str">
        <f t="shared" si="28"/>
        <v>Yes</v>
      </c>
    </row>
    <row r="178" spans="1:12" x14ac:dyDescent="0.25">
      <c r="A178" s="2" t="s">
        <v>1366</v>
      </c>
      <c r="B178" s="33" t="s">
        <v>217</v>
      </c>
      <c r="C178" s="8">
        <v>3.3857579729</v>
      </c>
      <c r="D178" s="11" t="str">
        <f t="shared" si="25"/>
        <v>N/A</v>
      </c>
      <c r="E178" s="8">
        <v>3.3705541769999998</v>
      </c>
      <c r="F178" s="11" t="str">
        <f t="shared" si="26"/>
        <v>N/A</v>
      </c>
      <c r="G178" s="8">
        <v>2.8551939193</v>
      </c>
      <c r="H178" s="11" t="str">
        <f t="shared" si="27"/>
        <v>N/A</v>
      </c>
      <c r="I178" s="12">
        <v>-0.44900000000000001</v>
      </c>
      <c r="J178" s="12">
        <v>-15.3</v>
      </c>
      <c r="K178" s="41" t="s">
        <v>732</v>
      </c>
      <c r="L178" s="9" t="str">
        <f t="shared" si="28"/>
        <v>Yes</v>
      </c>
    </row>
    <row r="179" spans="1:12" x14ac:dyDescent="0.25">
      <c r="A179" s="2" t="s">
        <v>1367</v>
      </c>
      <c r="B179" s="33" t="s">
        <v>217</v>
      </c>
      <c r="C179" s="8">
        <v>1.3818456765</v>
      </c>
      <c r="D179" s="11" t="str">
        <f t="shared" si="25"/>
        <v>N/A</v>
      </c>
      <c r="E179" s="8">
        <v>1.2794177318</v>
      </c>
      <c r="F179" s="11" t="str">
        <f t="shared" si="26"/>
        <v>N/A</v>
      </c>
      <c r="G179" s="8">
        <v>1.1723730815</v>
      </c>
      <c r="H179" s="11" t="str">
        <f t="shared" si="27"/>
        <v>N/A</v>
      </c>
      <c r="I179" s="12">
        <v>-7.41</v>
      </c>
      <c r="J179" s="12">
        <v>-8.3699999999999992</v>
      </c>
      <c r="K179" s="41" t="s">
        <v>732</v>
      </c>
      <c r="L179" s="9" t="str">
        <f t="shared" si="28"/>
        <v>Yes</v>
      </c>
    </row>
    <row r="180" spans="1:12" x14ac:dyDescent="0.25">
      <c r="A180" s="2" t="s">
        <v>1368</v>
      </c>
      <c r="B180" s="33" t="s">
        <v>217</v>
      </c>
      <c r="C180" s="8">
        <v>0.21776038980000001</v>
      </c>
      <c r="D180" s="11" t="str">
        <f t="shared" si="25"/>
        <v>N/A</v>
      </c>
      <c r="E180" s="8">
        <v>0.2475765395</v>
      </c>
      <c r="F180" s="11" t="str">
        <f t="shared" si="26"/>
        <v>N/A</v>
      </c>
      <c r="G180" s="8">
        <v>0.1959606814</v>
      </c>
      <c r="H180" s="11" t="str">
        <f t="shared" si="27"/>
        <v>N/A</v>
      </c>
      <c r="I180" s="12">
        <v>13.69</v>
      </c>
      <c r="J180" s="12">
        <v>-20.8</v>
      </c>
      <c r="K180" s="41" t="s">
        <v>732</v>
      </c>
      <c r="L180" s="9" t="str">
        <f t="shared" si="28"/>
        <v>Yes</v>
      </c>
    </row>
    <row r="181" spans="1:12" x14ac:dyDescent="0.25">
      <c r="A181" s="2" t="s">
        <v>86</v>
      </c>
      <c r="B181" s="33" t="s">
        <v>217</v>
      </c>
      <c r="C181" s="8">
        <v>0.2749140893</v>
      </c>
      <c r="D181" s="11" t="str">
        <f t="shared" si="25"/>
        <v>N/A</v>
      </c>
      <c r="E181" s="8">
        <v>6.9686411099999998E-2</v>
      </c>
      <c r="F181" s="11" t="str">
        <f t="shared" si="26"/>
        <v>N/A</v>
      </c>
      <c r="G181" s="8">
        <v>0.2186588921</v>
      </c>
      <c r="H181" s="11" t="str">
        <f t="shared" si="27"/>
        <v>N/A</v>
      </c>
      <c r="I181" s="12">
        <v>-74.7</v>
      </c>
      <c r="J181" s="12">
        <v>213.8</v>
      </c>
      <c r="K181" s="41" t="s">
        <v>732</v>
      </c>
      <c r="L181" s="9" t="str">
        <f t="shared" si="28"/>
        <v>No</v>
      </c>
    </row>
    <row r="182" spans="1:12" x14ac:dyDescent="0.25">
      <c r="A182" s="2" t="s">
        <v>87</v>
      </c>
      <c r="B182" s="33" t="s">
        <v>217</v>
      </c>
      <c r="C182" s="8">
        <v>52.891820580000001</v>
      </c>
      <c r="D182" s="11" t="str">
        <f t="shared" si="25"/>
        <v>N/A</v>
      </c>
      <c r="E182" s="8">
        <v>52.584277284000002</v>
      </c>
      <c r="F182" s="11" t="str">
        <f t="shared" si="26"/>
        <v>N/A</v>
      </c>
      <c r="G182" s="8">
        <v>54.033822686000001</v>
      </c>
      <c r="H182" s="11" t="str">
        <f t="shared" si="27"/>
        <v>N/A</v>
      </c>
      <c r="I182" s="12">
        <v>-0.58099999999999996</v>
      </c>
      <c r="J182" s="12">
        <v>2.7570000000000001</v>
      </c>
      <c r="K182" s="41" t="s">
        <v>732</v>
      </c>
      <c r="L182" s="9" t="str">
        <f t="shared" si="28"/>
        <v>Yes</v>
      </c>
    </row>
    <row r="183" spans="1:12" x14ac:dyDescent="0.25">
      <c r="A183" s="2" t="s">
        <v>469</v>
      </c>
      <c r="B183" s="33" t="s">
        <v>217</v>
      </c>
      <c r="C183" s="8">
        <v>70.985155195999994</v>
      </c>
      <c r="D183" s="11" t="str">
        <f t="shared" si="25"/>
        <v>N/A</v>
      </c>
      <c r="E183" s="8">
        <v>73.013698629999993</v>
      </c>
      <c r="F183" s="11" t="str">
        <f t="shared" si="26"/>
        <v>N/A</v>
      </c>
      <c r="G183" s="8">
        <v>74.084507041999998</v>
      </c>
      <c r="H183" s="11" t="str">
        <f t="shared" si="27"/>
        <v>N/A</v>
      </c>
      <c r="I183" s="12">
        <v>2.8580000000000001</v>
      </c>
      <c r="J183" s="12">
        <v>1.4670000000000001</v>
      </c>
      <c r="K183" s="41" t="s">
        <v>732</v>
      </c>
      <c r="L183" s="9" t="str">
        <f t="shared" si="28"/>
        <v>Yes</v>
      </c>
    </row>
    <row r="184" spans="1:12" x14ac:dyDescent="0.25">
      <c r="A184" s="2" t="s">
        <v>470</v>
      </c>
      <c r="B184" s="33" t="s">
        <v>217</v>
      </c>
      <c r="C184" s="8">
        <v>79.619921363000003</v>
      </c>
      <c r="D184" s="11" t="str">
        <f t="shared" si="25"/>
        <v>N/A</v>
      </c>
      <c r="E184" s="8">
        <v>78.877171215999994</v>
      </c>
      <c r="F184" s="11" t="str">
        <f t="shared" si="26"/>
        <v>N/A</v>
      </c>
      <c r="G184" s="8">
        <v>78.035470668000002</v>
      </c>
      <c r="H184" s="11" t="str">
        <f t="shared" si="27"/>
        <v>N/A</v>
      </c>
      <c r="I184" s="12">
        <v>-0.93300000000000005</v>
      </c>
      <c r="J184" s="12">
        <v>-1.07</v>
      </c>
      <c r="K184" s="41" t="s">
        <v>732</v>
      </c>
      <c r="L184" s="9" t="str">
        <f t="shared" si="28"/>
        <v>Yes</v>
      </c>
    </row>
    <row r="185" spans="1:12" x14ac:dyDescent="0.25">
      <c r="A185" s="2" t="s">
        <v>471</v>
      </c>
      <c r="B185" s="33" t="s">
        <v>217</v>
      </c>
      <c r="C185" s="8">
        <v>45.943761488</v>
      </c>
      <c r="D185" s="11" t="str">
        <f t="shared" si="25"/>
        <v>N/A</v>
      </c>
      <c r="E185" s="8">
        <v>45.407283425000003</v>
      </c>
      <c r="F185" s="11" t="str">
        <f t="shared" si="26"/>
        <v>N/A</v>
      </c>
      <c r="G185" s="8">
        <v>46.742621014999997</v>
      </c>
      <c r="H185" s="11" t="str">
        <f t="shared" si="27"/>
        <v>N/A</v>
      </c>
      <c r="I185" s="12">
        <v>-1.17</v>
      </c>
      <c r="J185" s="12">
        <v>2.9409999999999998</v>
      </c>
      <c r="K185" s="41" t="s">
        <v>732</v>
      </c>
      <c r="L185" s="9" t="str">
        <f t="shared" si="28"/>
        <v>Yes</v>
      </c>
    </row>
    <row r="186" spans="1:12" x14ac:dyDescent="0.25">
      <c r="A186" s="2" t="s">
        <v>472</v>
      </c>
      <c r="B186" s="33" t="s">
        <v>217</v>
      </c>
      <c r="C186" s="8">
        <v>63.036096553</v>
      </c>
      <c r="D186" s="11" t="str">
        <f t="shared" si="25"/>
        <v>N/A</v>
      </c>
      <c r="E186" s="8">
        <v>62.933258944000002</v>
      </c>
      <c r="F186" s="11" t="str">
        <f t="shared" si="26"/>
        <v>N/A</v>
      </c>
      <c r="G186" s="8">
        <v>65.318120042000004</v>
      </c>
      <c r="H186" s="11" t="str">
        <f t="shared" si="27"/>
        <v>N/A</v>
      </c>
      <c r="I186" s="12">
        <v>-0.16300000000000001</v>
      </c>
      <c r="J186" s="12">
        <v>3.79</v>
      </c>
      <c r="K186" s="41" t="s">
        <v>732</v>
      </c>
      <c r="L186" s="9" t="str">
        <f t="shared" si="28"/>
        <v>Yes</v>
      </c>
    </row>
    <row r="187" spans="1:12" x14ac:dyDescent="0.25">
      <c r="A187" s="2" t="s">
        <v>116</v>
      </c>
      <c r="B187" s="33" t="s">
        <v>217</v>
      </c>
      <c r="C187" s="8">
        <v>83.076517150000001</v>
      </c>
      <c r="D187" s="11" t="str">
        <f t="shared" si="25"/>
        <v>N/A</v>
      </c>
      <c r="E187" s="8">
        <v>84.728345656000002</v>
      </c>
      <c r="F187" s="11" t="str">
        <f t="shared" si="26"/>
        <v>N/A</v>
      </c>
      <c r="G187" s="8">
        <v>85.594331990000001</v>
      </c>
      <c r="H187" s="11" t="str">
        <f t="shared" si="27"/>
        <v>N/A</v>
      </c>
      <c r="I187" s="12">
        <v>1.988</v>
      </c>
      <c r="J187" s="12">
        <v>1.022</v>
      </c>
      <c r="K187" s="41" t="s">
        <v>732</v>
      </c>
      <c r="L187" s="9" t="str">
        <f t="shared" si="28"/>
        <v>Yes</v>
      </c>
    </row>
    <row r="188" spans="1:12" x14ac:dyDescent="0.25">
      <c r="A188" s="2" t="s">
        <v>473</v>
      </c>
      <c r="B188" s="33" t="s">
        <v>217</v>
      </c>
      <c r="C188" s="8">
        <v>87.179487179000006</v>
      </c>
      <c r="D188" s="11" t="str">
        <f t="shared" si="25"/>
        <v>N/A</v>
      </c>
      <c r="E188" s="8">
        <v>88.767123287999993</v>
      </c>
      <c r="F188" s="11" t="str">
        <f t="shared" si="26"/>
        <v>N/A</v>
      </c>
      <c r="G188" s="8">
        <v>88.591549295999997</v>
      </c>
      <c r="H188" s="11" t="str">
        <f t="shared" si="27"/>
        <v>N/A</v>
      </c>
      <c r="I188" s="12">
        <v>1.821</v>
      </c>
      <c r="J188" s="12">
        <v>-0.19800000000000001</v>
      </c>
      <c r="K188" s="41" t="s">
        <v>732</v>
      </c>
      <c r="L188" s="9" t="str">
        <f t="shared" si="28"/>
        <v>Yes</v>
      </c>
    </row>
    <row r="189" spans="1:12" x14ac:dyDescent="0.25">
      <c r="A189" s="2" t="s">
        <v>474</v>
      </c>
      <c r="B189" s="33" t="s">
        <v>217</v>
      </c>
      <c r="C189" s="8">
        <v>91.819571865</v>
      </c>
      <c r="D189" s="11" t="str">
        <f t="shared" si="25"/>
        <v>N/A</v>
      </c>
      <c r="E189" s="8">
        <v>91.945822993999997</v>
      </c>
      <c r="F189" s="11" t="str">
        <f t="shared" si="26"/>
        <v>N/A</v>
      </c>
      <c r="G189" s="8">
        <v>92.350419021999997</v>
      </c>
      <c r="H189" s="11" t="str">
        <f t="shared" si="27"/>
        <v>N/A</v>
      </c>
      <c r="I189" s="12">
        <v>0.13750000000000001</v>
      </c>
      <c r="J189" s="12">
        <v>0.44</v>
      </c>
      <c r="K189" s="41" t="s">
        <v>732</v>
      </c>
      <c r="L189" s="9" t="str">
        <f t="shared" si="28"/>
        <v>Yes</v>
      </c>
    </row>
    <row r="190" spans="1:12" x14ac:dyDescent="0.25">
      <c r="A190" s="2" t="s">
        <v>475</v>
      </c>
      <c r="B190" s="33" t="s">
        <v>217</v>
      </c>
      <c r="C190" s="8">
        <v>82.109009373000006</v>
      </c>
      <c r="D190" s="11" t="str">
        <f t="shared" si="25"/>
        <v>N/A</v>
      </c>
      <c r="E190" s="8">
        <v>84.205721241999996</v>
      </c>
      <c r="F190" s="11" t="str">
        <f t="shared" si="26"/>
        <v>N/A</v>
      </c>
      <c r="G190" s="8">
        <v>84.925619835000006</v>
      </c>
      <c r="H190" s="11" t="str">
        <f t="shared" si="27"/>
        <v>N/A</v>
      </c>
      <c r="I190" s="12">
        <v>2.5539999999999998</v>
      </c>
      <c r="J190" s="12">
        <v>0.85489999999999999</v>
      </c>
      <c r="K190" s="41" t="s">
        <v>732</v>
      </c>
      <c r="L190" s="9" t="str">
        <f t="shared" si="28"/>
        <v>Yes</v>
      </c>
    </row>
    <row r="191" spans="1:12" x14ac:dyDescent="0.25">
      <c r="A191" s="2" t="s">
        <v>476</v>
      </c>
      <c r="B191" s="33" t="s">
        <v>217</v>
      </c>
      <c r="C191" s="8">
        <v>82.748948107000004</v>
      </c>
      <c r="D191" s="11" t="str">
        <f t="shared" si="25"/>
        <v>N/A</v>
      </c>
      <c r="E191" s="8">
        <v>83.628565451</v>
      </c>
      <c r="F191" s="11" t="str">
        <f t="shared" si="26"/>
        <v>N/A</v>
      </c>
      <c r="G191" s="8">
        <v>85.125952147999996</v>
      </c>
      <c r="H191" s="11" t="str">
        <f t="shared" si="27"/>
        <v>N/A</v>
      </c>
      <c r="I191" s="12">
        <v>1.0629999999999999</v>
      </c>
      <c r="J191" s="12">
        <v>1.7909999999999999</v>
      </c>
      <c r="K191" s="41" t="s">
        <v>732</v>
      </c>
      <c r="L191" s="9" t="str">
        <f t="shared" si="28"/>
        <v>Yes</v>
      </c>
    </row>
    <row r="192" spans="1:12" x14ac:dyDescent="0.25">
      <c r="A192" s="2" t="s">
        <v>1369</v>
      </c>
      <c r="B192" s="33" t="s">
        <v>217</v>
      </c>
      <c r="C192" s="34">
        <v>4.7917492756</v>
      </c>
      <c r="D192" s="11" t="str">
        <f t="shared" si="25"/>
        <v>N/A</v>
      </c>
      <c r="E192" s="34">
        <v>4.7228960213000004</v>
      </c>
      <c r="F192" s="11" t="str">
        <f t="shared" si="26"/>
        <v>N/A</v>
      </c>
      <c r="G192" s="34">
        <v>4.7882478631999996</v>
      </c>
      <c r="H192" s="11" t="str">
        <f t="shared" si="27"/>
        <v>N/A</v>
      </c>
      <c r="I192" s="12">
        <v>-1.44</v>
      </c>
      <c r="J192" s="12">
        <v>1.3839999999999999</v>
      </c>
      <c r="K192" s="41" t="s">
        <v>732</v>
      </c>
      <c r="L192" s="9" t="str">
        <f t="shared" si="28"/>
        <v>Yes</v>
      </c>
    </row>
    <row r="193" spans="1:12" x14ac:dyDescent="0.25">
      <c r="A193" s="2" t="s">
        <v>1370</v>
      </c>
      <c r="B193" s="33" t="s">
        <v>217</v>
      </c>
      <c r="C193" s="34">
        <v>6.0880000000000001</v>
      </c>
      <c r="D193" s="11" t="str">
        <f t="shared" si="25"/>
        <v>N/A</v>
      </c>
      <c r="E193" s="34">
        <v>6.5084745763000003</v>
      </c>
      <c r="F193" s="11" t="str">
        <f t="shared" si="26"/>
        <v>N/A</v>
      </c>
      <c r="G193" s="34">
        <v>6.7523809524000002</v>
      </c>
      <c r="H193" s="11" t="str">
        <f t="shared" si="27"/>
        <v>N/A</v>
      </c>
      <c r="I193" s="12">
        <v>6.907</v>
      </c>
      <c r="J193" s="12">
        <v>3.7480000000000002</v>
      </c>
      <c r="K193" s="41" t="s">
        <v>732</v>
      </c>
      <c r="L193" s="9" t="str">
        <f t="shared" si="28"/>
        <v>Yes</v>
      </c>
    </row>
    <row r="194" spans="1:12" x14ac:dyDescent="0.25">
      <c r="A194" s="2" t="s">
        <v>1371</v>
      </c>
      <c r="B194" s="33" t="s">
        <v>217</v>
      </c>
      <c r="C194" s="34">
        <v>12.089397089</v>
      </c>
      <c r="D194" s="11" t="str">
        <f t="shared" si="25"/>
        <v>N/A</v>
      </c>
      <c r="E194" s="34">
        <v>11.770961144999999</v>
      </c>
      <c r="F194" s="11" t="str">
        <f t="shared" si="26"/>
        <v>N/A</v>
      </c>
      <c r="G194" s="34">
        <v>12.102950408</v>
      </c>
      <c r="H194" s="11" t="str">
        <f t="shared" si="27"/>
        <v>N/A</v>
      </c>
      <c r="I194" s="12">
        <v>-2.63</v>
      </c>
      <c r="J194" s="12">
        <v>2.82</v>
      </c>
      <c r="K194" s="41" t="s">
        <v>732</v>
      </c>
      <c r="L194" s="9" t="str">
        <f t="shared" si="28"/>
        <v>Yes</v>
      </c>
    </row>
    <row r="195" spans="1:12" x14ac:dyDescent="0.25">
      <c r="A195" s="2" t="s">
        <v>1372</v>
      </c>
      <c r="B195" s="33" t="s">
        <v>217</v>
      </c>
      <c r="C195" s="34">
        <v>4.4574999999999996</v>
      </c>
      <c r="D195" s="11" t="str">
        <f t="shared" si="25"/>
        <v>N/A</v>
      </c>
      <c r="E195" s="34">
        <v>4.3350927462</v>
      </c>
      <c r="F195" s="11" t="str">
        <f t="shared" si="26"/>
        <v>N/A</v>
      </c>
      <c r="G195" s="34">
        <v>4.2772997032999998</v>
      </c>
      <c r="H195" s="11" t="str">
        <f t="shared" si="27"/>
        <v>N/A</v>
      </c>
      <c r="I195" s="12">
        <v>-2.75</v>
      </c>
      <c r="J195" s="12">
        <v>-1.33</v>
      </c>
      <c r="K195" s="41" t="s">
        <v>732</v>
      </c>
      <c r="L195" s="9" t="str">
        <f t="shared" si="28"/>
        <v>Yes</v>
      </c>
    </row>
    <row r="196" spans="1:12" x14ac:dyDescent="0.25">
      <c r="A196" s="2" t="s">
        <v>1373</v>
      </c>
      <c r="B196" s="33" t="s">
        <v>217</v>
      </c>
      <c r="C196" s="34">
        <v>3.1296152351000002</v>
      </c>
      <c r="D196" s="11" t="str">
        <f t="shared" si="25"/>
        <v>N/A</v>
      </c>
      <c r="E196" s="34">
        <v>3.2191858274</v>
      </c>
      <c r="F196" s="11" t="str">
        <f t="shared" si="26"/>
        <v>N/A</v>
      </c>
      <c r="G196" s="34">
        <v>3.2861478044000001</v>
      </c>
      <c r="H196" s="11" t="str">
        <f t="shared" si="27"/>
        <v>N/A</v>
      </c>
      <c r="I196" s="12">
        <v>2.8620000000000001</v>
      </c>
      <c r="J196" s="12">
        <v>2.08</v>
      </c>
      <c r="K196" s="41" t="s">
        <v>732</v>
      </c>
      <c r="L196" s="9" t="str">
        <f t="shared" si="28"/>
        <v>Yes</v>
      </c>
    </row>
    <row r="197" spans="1:12" x14ac:dyDescent="0.25">
      <c r="A197" s="2" t="s">
        <v>1374</v>
      </c>
      <c r="B197" s="33" t="s">
        <v>217</v>
      </c>
      <c r="C197" s="34">
        <v>132.47010309000001</v>
      </c>
      <c r="D197" s="11" t="str">
        <f t="shared" si="25"/>
        <v>N/A</v>
      </c>
      <c r="E197" s="34">
        <v>119.52125436</v>
      </c>
      <c r="F197" s="11" t="str">
        <f t="shared" si="26"/>
        <v>N/A</v>
      </c>
      <c r="G197" s="34">
        <v>114.18367347</v>
      </c>
      <c r="H197" s="11" t="str">
        <f t="shared" si="27"/>
        <v>N/A</v>
      </c>
      <c r="I197" s="12">
        <v>-9.77</v>
      </c>
      <c r="J197" s="12">
        <v>-4.47</v>
      </c>
      <c r="K197" s="41" t="s">
        <v>732</v>
      </c>
      <c r="L197" s="9" t="str">
        <f t="shared" si="28"/>
        <v>Yes</v>
      </c>
    </row>
    <row r="198" spans="1:12" x14ac:dyDescent="0.25">
      <c r="A198" s="2" t="s">
        <v>1375</v>
      </c>
      <c r="B198" s="33" t="s">
        <v>217</v>
      </c>
      <c r="C198" s="34">
        <v>264.65384614999999</v>
      </c>
      <c r="D198" s="11" t="str">
        <f t="shared" si="25"/>
        <v>N/A</v>
      </c>
      <c r="E198" s="34">
        <v>204.58620690000001</v>
      </c>
      <c r="F198" s="11" t="str">
        <f t="shared" si="26"/>
        <v>N/A</v>
      </c>
      <c r="G198" s="34">
        <v>239.375</v>
      </c>
      <c r="H198" s="11" t="str">
        <f t="shared" si="27"/>
        <v>N/A</v>
      </c>
      <c r="I198" s="12">
        <v>-22.7</v>
      </c>
      <c r="J198" s="12">
        <v>17</v>
      </c>
      <c r="K198" s="41" t="s">
        <v>732</v>
      </c>
      <c r="L198" s="9" t="str">
        <f t="shared" si="28"/>
        <v>Yes</v>
      </c>
    </row>
    <row r="199" spans="1:12" x14ac:dyDescent="0.25">
      <c r="A199" s="2" t="s">
        <v>1376</v>
      </c>
      <c r="B199" s="33" t="s">
        <v>217</v>
      </c>
      <c r="C199" s="34">
        <v>157.49032258</v>
      </c>
      <c r="D199" s="11" t="str">
        <f t="shared" si="25"/>
        <v>N/A</v>
      </c>
      <c r="E199" s="34">
        <v>136.46932515</v>
      </c>
      <c r="F199" s="11" t="str">
        <f t="shared" si="26"/>
        <v>N/A</v>
      </c>
      <c r="G199" s="34">
        <v>146.87713310999999</v>
      </c>
      <c r="H199" s="11" t="str">
        <f t="shared" si="27"/>
        <v>N/A</v>
      </c>
      <c r="I199" s="12">
        <v>-13.3</v>
      </c>
      <c r="J199" s="12">
        <v>7.6260000000000003</v>
      </c>
      <c r="K199" s="41" t="s">
        <v>732</v>
      </c>
      <c r="L199" s="9" t="str">
        <f t="shared" si="28"/>
        <v>Yes</v>
      </c>
    </row>
    <row r="200" spans="1:12" x14ac:dyDescent="0.25">
      <c r="A200" s="2" t="s">
        <v>1377</v>
      </c>
      <c r="B200" s="33" t="s">
        <v>217</v>
      </c>
      <c r="C200" s="34">
        <v>123.66037736</v>
      </c>
      <c r="D200" s="11" t="str">
        <f t="shared" si="25"/>
        <v>N/A</v>
      </c>
      <c r="E200" s="34">
        <v>113.6580773</v>
      </c>
      <c r="F200" s="11" t="str">
        <f t="shared" si="26"/>
        <v>N/A</v>
      </c>
      <c r="G200" s="34">
        <v>103.0795569</v>
      </c>
      <c r="H200" s="11" t="str">
        <f t="shared" si="27"/>
        <v>N/A</v>
      </c>
      <c r="I200" s="12">
        <v>-8.09</v>
      </c>
      <c r="J200" s="12">
        <v>-9.31</v>
      </c>
      <c r="K200" s="41" t="s">
        <v>732</v>
      </c>
      <c r="L200" s="9" t="str">
        <f t="shared" si="28"/>
        <v>Yes</v>
      </c>
    </row>
    <row r="201" spans="1:12" x14ac:dyDescent="0.25">
      <c r="A201" s="2" t="s">
        <v>1378</v>
      </c>
      <c r="B201" s="33" t="s">
        <v>217</v>
      </c>
      <c r="C201" s="34">
        <v>101.03389831</v>
      </c>
      <c r="D201" s="11" t="str">
        <f t="shared" si="25"/>
        <v>N/A</v>
      </c>
      <c r="E201" s="34">
        <v>90.281690140999999</v>
      </c>
      <c r="F201" s="11" t="str">
        <f t="shared" si="26"/>
        <v>N/A</v>
      </c>
      <c r="G201" s="34">
        <v>89.064516128999998</v>
      </c>
      <c r="H201" s="11" t="str">
        <f t="shared" si="27"/>
        <v>N/A</v>
      </c>
      <c r="I201" s="12">
        <v>-10.6</v>
      </c>
      <c r="J201" s="12">
        <v>-1.35</v>
      </c>
      <c r="K201" s="41" t="s">
        <v>732</v>
      </c>
      <c r="L201" s="9" t="str">
        <f t="shared" si="28"/>
        <v>Yes</v>
      </c>
    </row>
    <row r="202" spans="1:12" x14ac:dyDescent="0.25">
      <c r="A202" s="2" t="s">
        <v>28</v>
      </c>
      <c r="B202" s="33" t="s">
        <v>217</v>
      </c>
      <c r="C202" s="8">
        <v>3.9129287599000002</v>
      </c>
      <c r="D202" s="11" t="str">
        <f t="shared" si="25"/>
        <v>N/A</v>
      </c>
      <c r="E202" s="8">
        <v>3.8492844061999998</v>
      </c>
      <c r="F202" s="11" t="str">
        <f t="shared" si="26"/>
        <v>N/A</v>
      </c>
      <c r="G202" s="8">
        <v>3.7200241927</v>
      </c>
      <c r="H202" s="11" t="str">
        <f t="shared" si="27"/>
        <v>N/A</v>
      </c>
      <c r="I202" s="12">
        <v>-1.63</v>
      </c>
      <c r="J202" s="12">
        <v>-3.36</v>
      </c>
      <c r="K202" s="41" t="s">
        <v>732</v>
      </c>
      <c r="L202" s="9" t="str">
        <f t="shared" si="28"/>
        <v>Yes</v>
      </c>
    </row>
    <row r="203" spans="1:12" x14ac:dyDescent="0.25">
      <c r="A203" s="2" t="s">
        <v>123</v>
      </c>
      <c r="B203" s="33" t="s">
        <v>217</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200</v>
      </c>
      <c r="J203" s="12">
        <v>33.33</v>
      </c>
      <c r="K203" s="14" t="s">
        <v>217</v>
      </c>
      <c r="L203" s="9" t="str">
        <f t="shared" ref="L203:L213" si="32">IF(J203="Div by 0", "N/A", IF(K203="N/A","N/A", IF(J203&gt;VALUE(MID(K203,1,2)), "No", IF(J203&lt;-1*VALUE(MID(K203,1,2)), "No", "Yes"))))</f>
        <v>N/A</v>
      </c>
    </row>
    <row r="204" spans="1:12" x14ac:dyDescent="0.25">
      <c r="A204" s="2" t="s">
        <v>124</v>
      </c>
      <c r="B204" s="33" t="s">
        <v>217</v>
      </c>
      <c r="C204" s="34">
        <v>17</v>
      </c>
      <c r="D204" s="11" t="str">
        <f t="shared" si="29"/>
        <v>N/A</v>
      </c>
      <c r="E204" s="34">
        <v>20</v>
      </c>
      <c r="F204" s="11" t="str">
        <f t="shared" si="30"/>
        <v>N/A</v>
      </c>
      <c r="G204" s="34">
        <v>35</v>
      </c>
      <c r="H204" s="11" t="str">
        <f t="shared" si="31"/>
        <v>N/A</v>
      </c>
      <c r="I204" s="12">
        <v>17.649999999999999</v>
      </c>
      <c r="J204" s="12">
        <v>75</v>
      </c>
      <c r="K204" s="14" t="s">
        <v>217</v>
      </c>
      <c r="L204" s="9" t="str">
        <f t="shared" si="32"/>
        <v>N/A</v>
      </c>
    </row>
    <row r="205" spans="1:12" ht="25" x14ac:dyDescent="0.25">
      <c r="A205" s="2" t="s">
        <v>1626</v>
      </c>
      <c r="B205" s="33" t="s">
        <v>217</v>
      </c>
      <c r="C205" s="34">
        <v>11</v>
      </c>
      <c r="D205" s="11" t="str">
        <f t="shared" si="29"/>
        <v>N/A</v>
      </c>
      <c r="E205" s="34">
        <v>11</v>
      </c>
      <c r="F205" s="11" t="str">
        <f t="shared" si="30"/>
        <v>N/A</v>
      </c>
      <c r="G205" s="34">
        <v>15</v>
      </c>
      <c r="H205" s="11" t="str">
        <f t="shared" si="31"/>
        <v>N/A</v>
      </c>
      <c r="I205" s="12">
        <v>-12.5</v>
      </c>
      <c r="J205" s="12">
        <v>114.3</v>
      </c>
      <c r="K205" s="14" t="s">
        <v>217</v>
      </c>
      <c r="L205" s="9" t="str">
        <f t="shared" si="32"/>
        <v>N/A</v>
      </c>
    </row>
    <row r="206" spans="1:12" ht="25" x14ac:dyDescent="0.25">
      <c r="A206" s="2" t="s">
        <v>1379</v>
      </c>
      <c r="B206" s="33" t="s">
        <v>217</v>
      </c>
      <c r="C206" s="34">
        <v>12</v>
      </c>
      <c r="D206" s="11" t="str">
        <f t="shared" si="29"/>
        <v>N/A</v>
      </c>
      <c r="E206" s="34">
        <v>15</v>
      </c>
      <c r="F206" s="11" t="str">
        <f t="shared" si="30"/>
        <v>N/A</v>
      </c>
      <c r="G206" s="34">
        <v>16</v>
      </c>
      <c r="H206" s="11" t="str">
        <f t="shared" si="31"/>
        <v>N/A</v>
      </c>
      <c r="I206" s="12">
        <v>25</v>
      </c>
      <c r="J206" s="12">
        <v>6.6669999999999998</v>
      </c>
      <c r="K206" s="14" t="s">
        <v>217</v>
      </c>
      <c r="L206" s="9" t="str">
        <f t="shared" si="32"/>
        <v>N/A</v>
      </c>
    </row>
    <row r="207" spans="1:12" x14ac:dyDescent="0.25">
      <c r="A207" s="2" t="s">
        <v>1627</v>
      </c>
      <c r="B207" s="33" t="s">
        <v>217</v>
      </c>
      <c r="C207" s="34">
        <v>11</v>
      </c>
      <c r="D207" s="11" t="str">
        <f t="shared" si="29"/>
        <v>N/A</v>
      </c>
      <c r="E207" s="34">
        <v>11</v>
      </c>
      <c r="F207" s="11" t="str">
        <f t="shared" si="30"/>
        <v>N/A</v>
      </c>
      <c r="G207" s="34">
        <v>11</v>
      </c>
      <c r="H207" s="11" t="str">
        <f t="shared" si="31"/>
        <v>N/A</v>
      </c>
      <c r="I207" s="12">
        <v>66.67</v>
      </c>
      <c r="J207" s="12">
        <v>40</v>
      </c>
      <c r="K207" s="14" t="s">
        <v>217</v>
      </c>
      <c r="L207" s="9" t="str">
        <f t="shared" si="32"/>
        <v>N/A</v>
      </c>
    </row>
    <row r="208" spans="1:12" x14ac:dyDescent="0.25">
      <c r="A208" s="2" t="s">
        <v>1628</v>
      </c>
      <c r="B208" s="33" t="s">
        <v>217</v>
      </c>
      <c r="C208" s="34">
        <v>44</v>
      </c>
      <c r="D208" s="11" t="str">
        <f t="shared" si="29"/>
        <v>N/A</v>
      </c>
      <c r="E208" s="34">
        <v>53</v>
      </c>
      <c r="F208" s="11" t="str">
        <f t="shared" si="30"/>
        <v>N/A</v>
      </c>
      <c r="G208" s="34">
        <v>75</v>
      </c>
      <c r="H208" s="11" t="str">
        <f t="shared" si="31"/>
        <v>N/A</v>
      </c>
      <c r="I208" s="12">
        <v>20.45</v>
      </c>
      <c r="J208" s="12">
        <v>41.51</v>
      </c>
      <c r="K208" s="14" t="s">
        <v>217</v>
      </c>
      <c r="L208" s="9" t="str">
        <f t="shared" si="32"/>
        <v>N/A</v>
      </c>
    </row>
    <row r="209" spans="1:12" x14ac:dyDescent="0.25">
      <c r="A209" s="2" t="s">
        <v>125</v>
      </c>
      <c r="B209" s="33" t="s">
        <v>217</v>
      </c>
      <c r="C209" s="43">
        <v>1556665</v>
      </c>
      <c r="D209" s="11" t="str">
        <f t="shared" si="29"/>
        <v>N/A</v>
      </c>
      <c r="E209" s="43">
        <v>1386657</v>
      </c>
      <c r="F209" s="11" t="str">
        <f t="shared" si="30"/>
        <v>N/A</v>
      </c>
      <c r="G209" s="43">
        <v>2703272</v>
      </c>
      <c r="H209" s="11" t="str">
        <f t="shared" si="31"/>
        <v>N/A</v>
      </c>
      <c r="I209" s="12">
        <v>-10.9</v>
      </c>
      <c r="J209" s="12">
        <v>94.95</v>
      </c>
      <c r="K209" s="14" t="s">
        <v>217</v>
      </c>
      <c r="L209" s="9" t="str">
        <f t="shared" si="32"/>
        <v>N/A</v>
      </c>
    </row>
    <row r="210" spans="1:12" x14ac:dyDescent="0.25">
      <c r="A210" s="42" t="s">
        <v>1623</v>
      </c>
      <c r="B210" s="33" t="s">
        <v>217</v>
      </c>
      <c r="C210" s="43">
        <v>1231040</v>
      </c>
      <c r="D210" s="11" t="str">
        <f t="shared" si="29"/>
        <v>N/A</v>
      </c>
      <c r="E210" s="43">
        <v>1219615</v>
      </c>
      <c r="F210" s="11" t="str">
        <f t="shared" si="30"/>
        <v>N/A</v>
      </c>
      <c r="G210" s="43">
        <v>2632327</v>
      </c>
      <c r="H210" s="11" t="str">
        <f t="shared" si="31"/>
        <v>N/A</v>
      </c>
      <c r="I210" s="12">
        <v>-0.92800000000000005</v>
      </c>
      <c r="J210" s="12">
        <v>115.8</v>
      </c>
      <c r="K210" s="14" t="s">
        <v>217</v>
      </c>
      <c r="L210" s="9" t="str">
        <f t="shared" si="32"/>
        <v>N/A</v>
      </c>
    </row>
    <row r="211" spans="1:12" x14ac:dyDescent="0.25">
      <c r="A211" s="42" t="s">
        <v>1380</v>
      </c>
      <c r="B211" s="33" t="s">
        <v>217</v>
      </c>
      <c r="C211" s="43">
        <v>299261</v>
      </c>
      <c r="D211" s="11" t="str">
        <f t="shared" si="29"/>
        <v>N/A</v>
      </c>
      <c r="E211" s="43">
        <v>298443</v>
      </c>
      <c r="F211" s="11" t="str">
        <f t="shared" si="30"/>
        <v>N/A</v>
      </c>
      <c r="G211" s="43">
        <v>308705</v>
      </c>
      <c r="H211" s="11" t="str">
        <f t="shared" si="31"/>
        <v>N/A</v>
      </c>
      <c r="I211" s="12">
        <v>-0.27300000000000002</v>
      </c>
      <c r="J211" s="12">
        <v>3.4390000000000001</v>
      </c>
      <c r="K211" s="14" t="s">
        <v>217</v>
      </c>
      <c r="L211" s="9" t="str">
        <f t="shared" si="32"/>
        <v>N/A</v>
      </c>
    </row>
    <row r="212" spans="1:12" x14ac:dyDescent="0.25">
      <c r="A212" s="42" t="s">
        <v>1617</v>
      </c>
      <c r="B212" s="33" t="s">
        <v>217</v>
      </c>
      <c r="C212" s="43">
        <v>803154</v>
      </c>
      <c r="D212" s="11" t="str">
        <f t="shared" si="29"/>
        <v>N/A</v>
      </c>
      <c r="E212" s="43">
        <v>920877</v>
      </c>
      <c r="F212" s="11" t="str">
        <f t="shared" si="30"/>
        <v>N/A</v>
      </c>
      <c r="G212" s="43">
        <v>1310944</v>
      </c>
      <c r="H212" s="11" t="str">
        <f t="shared" si="31"/>
        <v>N/A</v>
      </c>
      <c r="I212" s="12">
        <v>14.66</v>
      </c>
      <c r="J212" s="12">
        <v>42.36</v>
      </c>
      <c r="K212" s="14" t="s">
        <v>217</v>
      </c>
      <c r="L212" s="9" t="str">
        <f t="shared" si="32"/>
        <v>N/A</v>
      </c>
    </row>
    <row r="213" spans="1:12" x14ac:dyDescent="0.25">
      <c r="A213" s="42" t="s">
        <v>1618</v>
      </c>
      <c r="B213" s="33" t="s">
        <v>217</v>
      </c>
      <c r="C213" s="43">
        <v>600622</v>
      </c>
      <c r="D213" s="11" t="str">
        <f t="shared" si="29"/>
        <v>N/A</v>
      </c>
      <c r="E213" s="43">
        <v>578891</v>
      </c>
      <c r="F213" s="11" t="str">
        <f t="shared" si="30"/>
        <v>N/A</v>
      </c>
      <c r="G213" s="43">
        <v>860003</v>
      </c>
      <c r="H213" s="11" t="str">
        <f t="shared" si="31"/>
        <v>N/A</v>
      </c>
      <c r="I213" s="12">
        <v>-3.62</v>
      </c>
      <c r="J213" s="12">
        <v>48.56</v>
      </c>
      <c r="K213" s="14" t="s">
        <v>217</v>
      </c>
      <c r="L213" s="9" t="str">
        <f t="shared" si="32"/>
        <v>N/A</v>
      </c>
    </row>
    <row r="214" spans="1:12" ht="25" x14ac:dyDescent="0.25">
      <c r="A214" s="2" t="s">
        <v>1381</v>
      </c>
      <c r="B214" s="33" t="s">
        <v>217</v>
      </c>
      <c r="C214" s="43">
        <v>2684999</v>
      </c>
      <c r="D214" s="11" t="str">
        <f t="shared" ref="D214:D228" si="33">IF($B214="N/A","N/A",IF(C214&gt;10,"No",IF(C214&lt;-10,"No","Yes")))</f>
        <v>N/A</v>
      </c>
      <c r="E214" s="43">
        <v>3234034</v>
      </c>
      <c r="F214" s="11" t="str">
        <f t="shared" ref="F214:F228" si="34">IF($B214="N/A","N/A",IF(E214&gt;10,"No",IF(E214&lt;-10,"No","Yes")))</f>
        <v>N/A</v>
      </c>
      <c r="G214" s="43">
        <v>3615471</v>
      </c>
      <c r="H214" s="11" t="str">
        <f t="shared" ref="H214:H228" si="35">IF($B214="N/A","N/A",IF(G214&gt;10,"No",IF(G214&lt;-10,"No","Yes")))</f>
        <v>N/A</v>
      </c>
      <c r="I214" s="12">
        <v>20.45</v>
      </c>
      <c r="J214" s="12">
        <v>11.79</v>
      </c>
      <c r="K214" s="41" t="s">
        <v>732</v>
      </c>
      <c r="L214" s="9" t="str">
        <f t="shared" ref="L214:L228" si="36">IF(J214="Div by 0", "N/A", IF(K214="N/A","N/A", IF(J214&gt;VALUE(MID(K214,1,2)), "No", IF(J214&lt;-1*VALUE(MID(K214,1,2)), "No", "Yes"))))</f>
        <v>Yes</v>
      </c>
    </row>
    <row r="215" spans="1:12" x14ac:dyDescent="0.25">
      <c r="A215" s="4" t="s">
        <v>649</v>
      </c>
      <c r="B215" s="33" t="s">
        <v>217</v>
      </c>
      <c r="C215" s="34">
        <v>4908</v>
      </c>
      <c r="D215" s="11" t="str">
        <f t="shared" si="33"/>
        <v>N/A</v>
      </c>
      <c r="E215" s="34">
        <v>5044</v>
      </c>
      <c r="F215" s="11" t="str">
        <f t="shared" si="34"/>
        <v>N/A</v>
      </c>
      <c r="G215" s="34">
        <v>5665</v>
      </c>
      <c r="H215" s="11" t="str">
        <f t="shared" si="35"/>
        <v>N/A</v>
      </c>
      <c r="I215" s="12">
        <v>2.7709999999999999</v>
      </c>
      <c r="J215" s="12">
        <v>12.31</v>
      </c>
      <c r="K215" s="41" t="s">
        <v>732</v>
      </c>
      <c r="L215" s="9" t="str">
        <f t="shared" si="36"/>
        <v>Yes</v>
      </c>
    </row>
    <row r="216" spans="1:12" x14ac:dyDescent="0.25">
      <c r="A216" s="4" t="s">
        <v>1382</v>
      </c>
      <c r="B216" s="33" t="s">
        <v>217</v>
      </c>
      <c r="C216" s="43">
        <v>547.06581091999999</v>
      </c>
      <c r="D216" s="11" t="str">
        <f t="shared" si="33"/>
        <v>N/A</v>
      </c>
      <c r="E216" s="43">
        <v>641.16455194000002</v>
      </c>
      <c r="F216" s="11" t="str">
        <f t="shared" si="34"/>
        <v>N/A</v>
      </c>
      <c r="G216" s="43">
        <v>638.21200352999995</v>
      </c>
      <c r="H216" s="11" t="str">
        <f t="shared" si="35"/>
        <v>N/A</v>
      </c>
      <c r="I216" s="12">
        <v>17.2</v>
      </c>
      <c r="J216" s="12">
        <v>-0.46</v>
      </c>
      <c r="K216" s="41" t="s">
        <v>732</v>
      </c>
      <c r="L216" s="9" t="str">
        <f t="shared" si="36"/>
        <v>Yes</v>
      </c>
    </row>
    <row r="217" spans="1:12" ht="25" x14ac:dyDescent="0.25">
      <c r="A217" s="2" t="s">
        <v>1383</v>
      </c>
      <c r="B217" s="33" t="s">
        <v>217</v>
      </c>
      <c r="C217" s="43">
        <v>0</v>
      </c>
      <c r="D217" s="11" t="str">
        <f t="shared" si="33"/>
        <v>N/A</v>
      </c>
      <c r="E217" s="43">
        <v>0</v>
      </c>
      <c r="F217" s="11" t="str">
        <f t="shared" si="34"/>
        <v>N/A</v>
      </c>
      <c r="G217" s="43">
        <v>2515</v>
      </c>
      <c r="H217" s="11" t="str">
        <f t="shared" si="35"/>
        <v>N/A</v>
      </c>
      <c r="I217" s="12" t="s">
        <v>1742</v>
      </c>
      <c r="J217" s="12" t="s">
        <v>1742</v>
      </c>
      <c r="K217" s="41" t="s">
        <v>732</v>
      </c>
      <c r="L217" s="9" t="str">
        <f t="shared" si="36"/>
        <v>N/A</v>
      </c>
    </row>
    <row r="218" spans="1:12" x14ac:dyDescent="0.25">
      <c r="A218" s="4" t="s">
        <v>516</v>
      </c>
      <c r="B218" s="33" t="s">
        <v>217</v>
      </c>
      <c r="C218" s="34">
        <v>0</v>
      </c>
      <c r="D218" s="11" t="str">
        <f t="shared" si="33"/>
        <v>N/A</v>
      </c>
      <c r="E218" s="34">
        <v>0</v>
      </c>
      <c r="F218" s="11" t="str">
        <f t="shared" si="34"/>
        <v>N/A</v>
      </c>
      <c r="G218" s="34">
        <v>11</v>
      </c>
      <c r="H218" s="11" t="str">
        <f t="shared" si="35"/>
        <v>N/A</v>
      </c>
      <c r="I218" s="12" t="s">
        <v>1742</v>
      </c>
      <c r="J218" s="12" t="s">
        <v>1742</v>
      </c>
      <c r="K218" s="41" t="s">
        <v>732</v>
      </c>
      <c r="L218" s="9" t="str">
        <f t="shared" si="36"/>
        <v>N/A</v>
      </c>
    </row>
    <row r="219" spans="1:12" x14ac:dyDescent="0.25">
      <c r="A219" s="2" t="s">
        <v>1384</v>
      </c>
      <c r="B219" s="33" t="s">
        <v>217</v>
      </c>
      <c r="C219" s="43" t="s">
        <v>1742</v>
      </c>
      <c r="D219" s="11" t="str">
        <f t="shared" si="33"/>
        <v>N/A</v>
      </c>
      <c r="E219" s="43" t="s">
        <v>1742</v>
      </c>
      <c r="F219" s="11" t="str">
        <f t="shared" si="34"/>
        <v>N/A</v>
      </c>
      <c r="G219" s="43">
        <v>314.375</v>
      </c>
      <c r="H219" s="11" t="str">
        <f t="shared" si="35"/>
        <v>N/A</v>
      </c>
      <c r="I219" s="12" t="s">
        <v>1742</v>
      </c>
      <c r="J219" s="12" t="s">
        <v>1742</v>
      </c>
      <c r="K219" s="41" t="s">
        <v>732</v>
      </c>
      <c r="L219" s="9" t="str">
        <f t="shared" si="36"/>
        <v>N/A</v>
      </c>
    </row>
    <row r="220" spans="1:12" ht="25" x14ac:dyDescent="0.25">
      <c r="A220" s="2" t="s">
        <v>1385</v>
      </c>
      <c r="B220" s="33" t="s">
        <v>217</v>
      </c>
      <c r="C220" s="43">
        <v>3466221</v>
      </c>
      <c r="D220" s="11" t="str">
        <f t="shared" si="33"/>
        <v>N/A</v>
      </c>
      <c r="E220" s="43">
        <v>4282701</v>
      </c>
      <c r="F220" s="11" t="str">
        <f t="shared" si="34"/>
        <v>N/A</v>
      </c>
      <c r="G220" s="43">
        <v>4624370</v>
      </c>
      <c r="H220" s="11" t="str">
        <f t="shared" si="35"/>
        <v>N/A</v>
      </c>
      <c r="I220" s="12">
        <v>23.56</v>
      </c>
      <c r="J220" s="12">
        <v>7.9779999999999998</v>
      </c>
      <c r="K220" s="41" t="s">
        <v>732</v>
      </c>
      <c r="L220" s="9" t="str">
        <f t="shared" si="36"/>
        <v>Yes</v>
      </c>
    </row>
    <row r="221" spans="1:12" x14ac:dyDescent="0.25">
      <c r="A221" s="4" t="s">
        <v>517</v>
      </c>
      <c r="B221" s="33" t="s">
        <v>217</v>
      </c>
      <c r="C221" s="34">
        <v>5022</v>
      </c>
      <c r="D221" s="11" t="str">
        <f t="shared" si="33"/>
        <v>N/A</v>
      </c>
      <c r="E221" s="34">
        <v>5624</v>
      </c>
      <c r="F221" s="11" t="str">
        <f t="shared" si="34"/>
        <v>N/A</v>
      </c>
      <c r="G221" s="34">
        <v>6038</v>
      </c>
      <c r="H221" s="11" t="str">
        <f t="shared" si="35"/>
        <v>N/A</v>
      </c>
      <c r="I221" s="12">
        <v>11.99</v>
      </c>
      <c r="J221" s="12">
        <v>7.3609999999999998</v>
      </c>
      <c r="K221" s="41" t="s">
        <v>732</v>
      </c>
      <c r="L221" s="9" t="str">
        <f t="shared" si="36"/>
        <v>Yes</v>
      </c>
    </row>
    <row r="222" spans="1:12" ht="25" x14ac:dyDescent="0.25">
      <c r="A222" s="2" t="s">
        <v>1386</v>
      </c>
      <c r="B222" s="33" t="s">
        <v>217</v>
      </c>
      <c r="C222" s="43">
        <v>690.20728793000001</v>
      </c>
      <c r="D222" s="11" t="str">
        <f t="shared" si="33"/>
        <v>N/A</v>
      </c>
      <c r="E222" s="43">
        <v>761.50444522999999</v>
      </c>
      <c r="F222" s="11" t="str">
        <f t="shared" si="34"/>
        <v>N/A</v>
      </c>
      <c r="G222" s="43">
        <v>765.87777410000001</v>
      </c>
      <c r="H222" s="11" t="str">
        <f t="shared" si="35"/>
        <v>N/A</v>
      </c>
      <c r="I222" s="12">
        <v>10.33</v>
      </c>
      <c r="J222" s="12">
        <v>0.57430000000000003</v>
      </c>
      <c r="K222" s="41" t="s">
        <v>732</v>
      </c>
      <c r="L222" s="9" t="str">
        <f t="shared" si="36"/>
        <v>Yes</v>
      </c>
    </row>
    <row r="223" spans="1:12" ht="25" x14ac:dyDescent="0.25">
      <c r="A223" s="2" t="s">
        <v>1387</v>
      </c>
      <c r="B223" s="33" t="s">
        <v>217</v>
      </c>
      <c r="C223" s="43">
        <v>49033980</v>
      </c>
      <c r="D223" s="11" t="str">
        <f t="shared" si="33"/>
        <v>N/A</v>
      </c>
      <c r="E223" s="43">
        <v>51043508</v>
      </c>
      <c r="F223" s="11" t="str">
        <f t="shared" si="34"/>
        <v>N/A</v>
      </c>
      <c r="G223" s="43">
        <v>52817180</v>
      </c>
      <c r="H223" s="11" t="str">
        <f t="shared" si="35"/>
        <v>N/A</v>
      </c>
      <c r="I223" s="12">
        <v>4.0979999999999999</v>
      </c>
      <c r="J223" s="12">
        <v>3.4750000000000001</v>
      </c>
      <c r="K223" s="41" t="s">
        <v>732</v>
      </c>
      <c r="L223" s="9" t="str">
        <f t="shared" si="36"/>
        <v>Yes</v>
      </c>
    </row>
    <row r="224" spans="1:12" x14ac:dyDescent="0.25">
      <c r="A224" s="2" t="s">
        <v>518</v>
      </c>
      <c r="B224" s="33" t="s">
        <v>217</v>
      </c>
      <c r="C224" s="34">
        <v>17305</v>
      </c>
      <c r="D224" s="11" t="str">
        <f t="shared" si="33"/>
        <v>N/A</v>
      </c>
      <c r="E224" s="34">
        <v>17318</v>
      </c>
      <c r="F224" s="11" t="str">
        <f t="shared" si="34"/>
        <v>N/A</v>
      </c>
      <c r="G224" s="34">
        <v>18126</v>
      </c>
      <c r="H224" s="11" t="str">
        <f t="shared" si="35"/>
        <v>N/A</v>
      </c>
      <c r="I224" s="12">
        <v>7.51E-2</v>
      </c>
      <c r="J224" s="12">
        <v>4.6660000000000004</v>
      </c>
      <c r="K224" s="41" t="s">
        <v>732</v>
      </c>
      <c r="L224" s="9" t="str">
        <f t="shared" si="36"/>
        <v>Yes</v>
      </c>
    </row>
    <row r="225" spans="1:12" x14ac:dyDescent="0.25">
      <c r="A225" s="2" t="s">
        <v>1388</v>
      </c>
      <c r="B225" s="33" t="s">
        <v>217</v>
      </c>
      <c r="C225" s="43">
        <v>2833.5151689999998</v>
      </c>
      <c r="D225" s="11" t="str">
        <f t="shared" si="33"/>
        <v>N/A</v>
      </c>
      <c r="E225" s="43">
        <v>2947.4251067999999</v>
      </c>
      <c r="F225" s="11" t="str">
        <f t="shared" si="34"/>
        <v>N/A</v>
      </c>
      <c r="G225" s="43">
        <v>2913.8905439999999</v>
      </c>
      <c r="H225" s="11" t="str">
        <f t="shared" si="35"/>
        <v>N/A</v>
      </c>
      <c r="I225" s="12">
        <v>4.0199999999999996</v>
      </c>
      <c r="J225" s="12">
        <v>-1.1399999999999999</v>
      </c>
      <c r="K225" s="41" t="s">
        <v>732</v>
      </c>
      <c r="L225" s="9" t="str">
        <f t="shared" si="36"/>
        <v>Yes</v>
      </c>
    </row>
    <row r="226" spans="1:12" ht="25" x14ac:dyDescent="0.25">
      <c r="A226" s="2" t="s">
        <v>1389</v>
      </c>
      <c r="B226" s="33" t="s">
        <v>217</v>
      </c>
      <c r="C226" s="43">
        <v>56896989</v>
      </c>
      <c r="D226" s="11" t="str">
        <f t="shared" si="33"/>
        <v>N/A</v>
      </c>
      <c r="E226" s="43">
        <v>65994309</v>
      </c>
      <c r="F226" s="11" t="str">
        <f t="shared" si="34"/>
        <v>N/A</v>
      </c>
      <c r="G226" s="43">
        <v>75270052</v>
      </c>
      <c r="H226" s="11" t="str">
        <f t="shared" si="35"/>
        <v>N/A</v>
      </c>
      <c r="I226" s="12">
        <v>15.99</v>
      </c>
      <c r="J226" s="12">
        <v>14.06</v>
      </c>
      <c r="K226" s="41" t="s">
        <v>732</v>
      </c>
      <c r="L226" s="9" t="str">
        <f t="shared" si="36"/>
        <v>Yes</v>
      </c>
    </row>
    <row r="227" spans="1:12" ht="25" x14ac:dyDescent="0.25">
      <c r="A227" s="2" t="s">
        <v>519</v>
      </c>
      <c r="B227" s="33" t="s">
        <v>217</v>
      </c>
      <c r="C227" s="34">
        <v>1976</v>
      </c>
      <c r="D227" s="11" t="str">
        <f t="shared" si="33"/>
        <v>N/A</v>
      </c>
      <c r="E227" s="34">
        <v>2193</v>
      </c>
      <c r="F227" s="11" t="str">
        <f t="shared" si="34"/>
        <v>N/A</v>
      </c>
      <c r="G227" s="34">
        <v>2417</v>
      </c>
      <c r="H227" s="11" t="str">
        <f t="shared" si="35"/>
        <v>N/A</v>
      </c>
      <c r="I227" s="12">
        <v>10.98</v>
      </c>
      <c r="J227" s="12">
        <v>10.210000000000001</v>
      </c>
      <c r="K227" s="41" t="s">
        <v>732</v>
      </c>
      <c r="L227" s="9" t="str">
        <f t="shared" si="36"/>
        <v>Yes</v>
      </c>
    </row>
    <row r="228" spans="1:12" ht="25" x14ac:dyDescent="0.25">
      <c r="A228" s="2" t="s">
        <v>1390</v>
      </c>
      <c r="B228" s="33" t="s">
        <v>217</v>
      </c>
      <c r="C228" s="43">
        <v>28794.022773000001</v>
      </c>
      <c r="D228" s="11" t="str">
        <f t="shared" si="33"/>
        <v>N/A</v>
      </c>
      <c r="E228" s="43">
        <v>30093.164159</v>
      </c>
      <c r="F228" s="11" t="str">
        <f t="shared" si="34"/>
        <v>N/A</v>
      </c>
      <c r="G228" s="43">
        <v>31141.932975</v>
      </c>
      <c r="H228" s="11" t="str">
        <f t="shared" si="35"/>
        <v>N/A</v>
      </c>
      <c r="I228" s="12">
        <v>4.5119999999999996</v>
      </c>
      <c r="J228" s="12">
        <v>3.4849999999999999</v>
      </c>
      <c r="K228" s="41" t="s">
        <v>732</v>
      </c>
      <c r="L228" s="9" t="str">
        <f t="shared" si="36"/>
        <v>Yes</v>
      </c>
    </row>
    <row r="229" spans="1:12" x14ac:dyDescent="0.25">
      <c r="A229" s="2" t="s">
        <v>1391</v>
      </c>
      <c r="B229" s="33" t="s">
        <v>217</v>
      </c>
      <c r="C229" s="14">
        <v>80191687</v>
      </c>
      <c r="D229" s="11" t="str">
        <f t="shared" ref="D229:D252" si="37">IF($B229="N/A","N/A",IF(C229&gt;10,"No",IF(C229&lt;-10,"No","Yes")))</f>
        <v>N/A</v>
      </c>
      <c r="E229" s="14">
        <v>94588075</v>
      </c>
      <c r="F229" s="11" t="str">
        <f t="shared" ref="F229:F252" si="38">IF($B229="N/A","N/A",IF(E229&gt;10,"No",IF(E229&lt;-10,"No","Yes")))</f>
        <v>N/A</v>
      </c>
      <c r="G229" s="14">
        <v>109511187</v>
      </c>
      <c r="H229" s="11" t="str">
        <f t="shared" ref="H229:H252" si="39">IF($B229="N/A","N/A",IF(G229&gt;10,"No",IF(G229&lt;-10,"No","Yes")))</f>
        <v>N/A</v>
      </c>
      <c r="I229" s="12">
        <v>17.95</v>
      </c>
      <c r="J229" s="12">
        <v>15.78</v>
      </c>
      <c r="K229" s="41" t="s">
        <v>732</v>
      </c>
      <c r="L229" s="9" t="str">
        <f t="shared" ref="L229:L252" si="40">IF(J229="Div by 0", "N/A", IF(K229="N/A","N/A", IF(J229&gt;VALUE(MID(K229,1,2)), "No", IF(J229&lt;-1*VALUE(MID(K229,1,2)), "No", "Yes"))))</f>
        <v>Yes</v>
      </c>
    </row>
    <row r="230" spans="1:12" x14ac:dyDescent="0.25">
      <c r="A230" s="4" t="s">
        <v>1392</v>
      </c>
      <c r="B230" s="33" t="s">
        <v>217</v>
      </c>
      <c r="C230" s="1">
        <v>2678</v>
      </c>
      <c r="D230" s="11" t="str">
        <f t="shared" si="37"/>
        <v>N/A</v>
      </c>
      <c r="E230" s="1">
        <v>2956</v>
      </c>
      <c r="F230" s="11" t="str">
        <f t="shared" si="38"/>
        <v>N/A</v>
      </c>
      <c r="G230" s="1">
        <v>3271</v>
      </c>
      <c r="H230" s="11" t="str">
        <f t="shared" si="39"/>
        <v>N/A</v>
      </c>
      <c r="I230" s="12">
        <v>10.38</v>
      </c>
      <c r="J230" s="12">
        <v>10.66</v>
      </c>
      <c r="K230" s="41" t="s">
        <v>732</v>
      </c>
      <c r="L230" s="9" t="str">
        <f t="shared" si="40"/>
        <v>Yes</v>
      </c>
    </row>
    <row r="231" spans="1:12" x14ac:dyDescent="0.25">
      <c r="A231" s="4" t="s">
        <v>1393</v>
      </c>
      <c r="B231" s="33" t="s">
        <v>217</v>
      </c>
      <c r="C231" s="14">
        <v>29944.617998999998</v>
      </c>
      <c r="D231" s="11" t="str">
        <f t="shared" si="37"/>
        <v>N/A</v>
      </c>
      <c r="E231" s="14">
        <v>31998.672192000002</v>
      </c>
      <c r="F231" s="11" t="str">
        <f t="shared" si="38"/>
        <v>N/A</v>
      </c>
      <c r="G231" s="14">
        <v>33479.421278000002</v>
      </c>
      <c r="H231" s="11" t="str">
        <f t="shared" si="39"/>
        <v>N/A</v>
      </c>
      <c r="I231" s="12">
        <v>6.86</v>
      </c>
      <c r="J231" s="12">
        <v>4.6280000000000001</v>
      </c>
      <c r="K231" s="41" t="s">
        <v>732</v>
      </c>
      <c r="L231" s="9" t="str">
        <f t="shared" si="40"/>
        <v>Yes</v>
      </c>
    </row>
    <row r="232" spans="1:12" x14ac:dyDescent="0.25">
      <c r="A232" s="4" t="s">
        <v>1394</v>
      </c>
      <c r="B232" s="33" t="s">
        <v>217</v>
      </c>
      <c r="C232" s="14">
        <v>25904.135999999999</v>
      </c>
      <c r="D232" s="11" t="str">
        <f t="shared" si="37"/>
        <v>N/A</v>
      </c>
      <c r="E232" s="14">
        <v>29261.105839</v>
      </c>
      <c r="F232" s="11" t="str">
        <f t="shared" si="38"/>
        <v>N/A</v>
      </c>
      <c r="G232" s="14">
        <v>30934.974819999999</v>
      </c>
      <c r="H232" s="11" t="str">
        <f t="shared" si="39"/>
        <v>N/A</v>
      </c>
      <c r="I232" s="12">
        <v>12.96</v>
      </c>
      <c r="J232" s="12">
        <v>5.72</v>
      </c>
      <c r="K232" s="41" t="s">
        <v>732</v>
      </c>
      <c r="L232" s="9" t="str">
        <f t="shared" si="40"/>
        <v>Yes</v>
      </c>
    </row>
    <row r="233" spans="1:12" ht="25" x14ac:dyDescent="0.25">
      <c r="A233" s="4" t="s">
        <v>1395</v>
      </c>
      <c r="B233" s="33" t="s">
        <v>217</v>
      </c>
      <c r="C233" s="14">
        <v>32096.187611000001</v>
      </c>
      <c r="D233" s="11" t="str">
        <f t="shared" si="37"/>
        <v>N/A</v>
      </c>
      <c r="E233" s="14">
        <v>33884.096606999999</v>
      </c>
      <c r="F233" s="11" t="str">
        <f t="shared" si="38"/>
        <v>N/A</v>
      </c>
      <c r="G233" s="14">
        <v>34993.810229000002</v>
      </c>
      <c r="H233" s="11" t="str">
        <f t="shared" si="39"/>
        <v>N/A</v>
      </c>
      <c r="I233" s="12">
        <v>5.57</v>
      </c>
      <c r="J233" s="12">
        <v>3.2749999999999999</v>
      </c>
      <c r="K233" s="41" t="s">
        <v>732</v>
      </c>
      <c r="L233" s="9" t="str">
        <f t="shared" si="40"/>
        <v>Yes</v>
      </c>
    </row>
    <row r="234" spans="1:12" x14ac:dyDescent="0.25">
      <c r="A234" s="4" t="s">
        <v>1396</v>
      </c>
      <c r="B234" s="33" t="s">
        <v>217</v>
      </c>
      <c r="C234" s="14">
        <v>7217.7394958000004</v>
      </c>
      <c r="D234" s="11" t="str">
        <f t="shared" si="37"/>
        <v>N/A</v>
      </c>
      <c r="E234" s="14">
        <v>11078.866667</v>
      </c>
      <c r="F234" s="11" t="str">
        <f t="shared" si="38"/>
        <v>N/A</v>
      </c>
      <c r="G234" s="14">
        <v>15409.228916</v>
      </c>
      <c r="H234" s="11" t="str">
        <f t="shared" si="39"/>
        <v>N/A</v>
      </c>
      <c r="I234" s="12">
        <v>53.49</v>
      </c>
      <c r="J234" s="12">
        <v>39.090000000000003</v>
      </c>
      <c r="K234" s="41" t="s">
        <v>732</v>
      </c>
      <c r="L234" s="9" t="str">
        <f t="shared" si="40"/>
        <v>No</v>
      </c>
    </row>
    <row r="235" spans="1:12" x14ac:dyDescent="0.25">
      <c r="A235" s="4" t="s">
        <v>1397</v>
      </c>
      <c r="B235" s="33" t="s">
        <v>217</v>
      </c>
      <c r="C235" s="14">
        <v>6517.5102041</v>
      </c>
      <c r="D235" s="11" t="str">
        <f t="shared" si="37"/>
        <v>N/A</v>
      </c>
      <c r="E235" s="14">
        <v>6340.4561403999996</v>
      </c>
      <c r="F235" s="11" t="str">
        <f t="shared" si="38"/>
        <v>N/A</v>
      </c>
      <c r="G235" s="14">
        <v>5664.6133332999998</v>
      </c>
      <c r="H235" s="11" t="str">
        <f t="shared" si="39"/>
        <v>N/A</v>
      </c>
      <c r="I235" s="12">
        <v>-2.72</v>
      </c>
      <c r="J235" s="12">
        <v>-10.7</v>
      </c>
      <c r="K235" s="41" t="s">
        <v>732</v>
      </c>
      <c r="L235" s="9" t="str">
        <f t="shared" si="40"/>
        <v>Yes</v>
      </c>
    </row>
    <row r="236" spans="1:12" x14ac:dyDescent="0.25">
      <c r="A236" s="4" t="s">
        <v>1398</v>
      </c>
      <c r="B236" s="33" t="s">
        <v>217</v>
      </c>
      <c r="C236" s="11">
        <v>2.3553210201999999</v>
      </c>
      <c r="D236" s="11" t="str">
        <f t="shared" si="37"/>
        <v>N/A</v>
      </c>
      <c r="E236" s="11">
        <v>2.5062741640000001</v>
      </c>
      <c r="F236" s="11" t="str">
        <f t="shared" si="38"/>
        <v>N/A</v>
      </c>
      <c r="G236" s="11">
        <v>2.5692988037000002</v>
      </c>
      <c r="H236" s="11" t="str">
        <f t="shared" si="39"/>
        <v>N/A</v>
      </c>
      <c r="I236" s="12">
        <v>6.4089999999999998</v>
      </c>
      <c r="J236" s="12">
        <v>2.5150000000000001</v>
      </c>
      <c r="K236" s="41" t="s">
        <v>732</v>
      </c>
      <c r="L236" s="9" t="str">
        <f t="shared" si="40"/>
        <v>Yes</v>
      </c>
    </row>
    <row r="237" spans="1:12" x14ac:dyDescent="0.25">
      <c r="A237" s="4" t="s">
        <v>1399</v>
      </c>
      <c r="B237" s="33" t="s">
        <v>217</v>
      </c>
      <c r="C237" s="11">
        <v>33.738191633</v>
      </c>
      <c r="D237" s="11" t="str">
        <f t="shared" si="37"/>
        <v>N/A</v>
      </c>
      <c r="E237" s="11">
        <v>37.534246574999997</v>
      </c>
      <c r="F237" s="11" t="str">
        <f t="shared" si="38"/>
        <v>N/A</v>
      </c>
      <c r="G237" s="11">
        <v>39.154929576999997</v>
      </c>
      <c r="H237" s="11" t="str">
        <f t="shared" si="39"/>
        <v>N/A</v>
      </c>
      <c r="I237" s="12">
        <v>11.25</v>
      </c>
      <c r="J237" s="12">
        <v>4.3179999999999996</v>
      </c>
      <c r="K237" s="41" t="s">
        <v>732</v>
      </c>
      <c r="L237" s="9" t="str">
        <f t="shared" si="40"/>
        <v>Yes</v>
      </c>
    </row>
    <row r="238" spans="1:12" x14ac:dyDescent="0.25">
      <c r="A238" s="4" t="s">
        <v>1400</v>
      </c>
      <c r="B238" s="33" t="s">
        <v>217</v>
      </c>
      <c r="C238" s="11">
        <v>24.683267803</v>
      </c>
      <c r="D238" s="11" t="str">
        <f t="shared" si="37"/>
        <v>N/A</v>
      </c>
      <c r="E238" s="11">
        <v>25.899503721999999</v>
      </c>
      <c r="F238" s="11" t="str">
        <f t="shared" si="38"/>
        <v>N/A</v>
      </c>
      <c r="G238" s="11">
        <v>27.626193724</v>
      </c>
      <c r="H238" s="11" t="str">
        <f t="shared" si="39"/>
        <v>N/A</v>
      </c>
      <c r="I238" s="12">
        <v>4.9269999999999996</v>
      </c>
      <c r="J238" s="12">
        <v>6.6669999999999998</v>
      </c>
      <c r="K238" s="41" t="s">
        <v>732</v>
      </c>
      <c r="L238" s="9" t="str">
        <f t="shared" si="40"/>
        <v>Yes</v>
      </c>
    </row>
    <row r="239" spans="1:12" x14ac:dyDescent="0.25">
      <c r="A239" s="4" t="s">
        <v>1401</v>
      </c>
      <c r="B239" s="33" t="s">
        <v>217</v>
      </c>
      <c r="C239" s="11">
        <v>0.15513173159999999</v>
      </c>
      <c r="D239" s="11" t="str">
        <f t="shared" si="37"/>
        <v>N/A</v>
      </c>
      <c r="E239" s="11">
        <v>0.15216068169999999</v>
      </c>
      <c r="F239" s="11" t="str">
        <f t="shared" si="38"/>
        <v>N/A</v>
      </c>
      <c r="G239" s="11">
        <v>9.7992916200000002E-2</v>
      </c>
      <c r="H239" s="11" t="str">
        <f t="shared" si="39"/>
        <v>N/A</v>
      </c>
      <c r="I239" s="12">
        <v>-1.92</v>
      </c>
      <c r="J239" s="12">
        <v>-35.6</v>
      </c>
      <c r="K239" s="41" t="s">
        <v>732</v>
      </c>
      <c r="L239" s="9" t="str">
        <f t="shared" si="40"/>
        <v>No</v>
      </c>
    </row>
    <row r="240" spans="1:12" x14ac:dyDescent="0.25">
      <c r="A240" s="4" t="s">
        <v>1402</v>
      </c>
      <c r="B240" s="33" t="s">
        <v>217</v>
      </c>
      <c r="C240" s="11">
        <v>0.18085184909999999</v>
      </c>
      <c r="D240" s="11" t="str">
        <f t="shared" si="37"/>
        <v>N/A</v>
      </c>
      <c r="E240" s="11">
        <v>0.19875863029999999</v>
      </c>
      <c r="F240" s="11" t="str">
        <f t="shared" si="38"/>
        <v>N/A</v>
      </c>
      <c r="G240" s="11">
        <v>0.23704921139999999</v>
      </c>
      <c r="H240" s="11" t="str">
        <f t="shared" si="39"/>
        <v>N/A</v>
      </c>
      <c r="I240" s="12">
        <v>9.9009999999999998</v>
      </c>
      <c r="J240" s="12">
        <v>19.260000000000002</v>
      </c>
      <c r="K240" s="41" t="s">
        <v>732</v>
      </c>
      <c r="L240" s="9" t="str">
        <f t="shared" si="40"/>
        <v>Yes</v>
      </c>
    </row>
    <row r="241" spans="1:12" x14ac:dyDescent="0.25">
      <c r="A241" s="4" t="s">
        <v>1403</v>
      </c>
      <c r="B241" s="33" t="s">
        <v>217</v>
      </c>
      <c r="C241" s="14">
        <v>56896989</v>
      </c>
      <c r="D241" s="11" t="str">
        <f t="shared" si="37"/>
        <v>N/A</v>
      </c>
      <c r="E241" s="14">
        <v>65994309</v>
      </c>
      <c r="F241" s="11" t="str">
        <f t="shared" si="38"/>
        <v>N/A</v>
      </c>
      <c r="G241" s="14">
        <v>75270052</v>
      </c>
      <c r="H241" s="11" t="str">
        <f t="shared" si="39"/>
        <v>N/A</v>
      </c>
      <c r="I241" s="12">
        <v>15.99</v>
      </c>
      <c r="J241" s="12">
        <v>14.06</v>
      </c>
      <c r="K241" s="41" t="s">
        <v>732</v>
      </c>
      <c r="L241" s="9" t="str">
        <f t="shared" si="40"/>
        <v>Yes</v>
      </c>
    </row>
    <row r="242" spans="1:12" x14ac:dyDescent="0.25">
      <c r="A242" s="4" t="s">
        <v>1404</v>
      </c>
      <c r="B242" s="33" t="s">
        <v>217</v>
      </c>
      <c r="C242" s="1">
        <v>1976</v>
      </c>
      <c r="D242" s="11" t="str">
        <f t="shared" si="37"/>
        <v>N/A</v>
      </c>
      <c r="E242" s="1">
        <v>2193</v>
      </c>
      <c r="F242" s="11" t="str">
        <f t="shared" si="38"/>
        <v>N/A</v>
      </c>
      <c r="G242" s="1">
        <v>2417</v>
      </c>
      <c r="H242" s="11" t="str">
        <f t="shared" si="39"/>
        <v>N/A</v>
      </c>
      <c r="I242" s="12">
        <v>10.98</v>
      </c>
      <c r="J242" s="12">
        <v>10.210000000000001</v>
      </c>
      <c r="K242" s="41" t="s">
        <v>732</v>
      </c>
      <c r="L242" s="9" t="str">
        <f t="shared" si="40"/>
        <v>Yes</v>
      </c>
    </row>
    <row r="243" spans="1:12" ht="25" x14ac:dyDescent="0.25">
      <c r="A243" s="4" t="s">
        <v>1405</v>
      </c>
      <c r="B243" s="33" t="s">
        <v>217</v>
      </c>
      <c r="C243" s="14">
        <v>28794.022773000001</v>
      </c>
      <c r="D243" s="11" t="str">
        <f t="shared" si="37"/>
        <v>N/A</v>
      </c>
      <c r="E243" s="14">
        <v>30093.164159</v>
      </c>
      <c r="F243" s="11" t="str">
        <f t="shared" si="38"/>
        <v>N/A</v>
      </c>
      <c r="G243" s="14">
        <v>31141.932975</v>
      </c>
      <c r="H243" s="11" t="str">
        <f t="shared" si="39"/>
        <v>N/A</v>
      </c>
      <c r="I243" s="12">
        <v>4.5119999999999996</v>
      </c>
      <c r="J243" s="12">
        <v>3.4849999999999999</v>
      </c>
      <c r="K243" s="41" t="s">
        <v>732</v>
      </c>
      <c r="L243" s="9" t="str">
        <f t="shared" si="40"/>
        <v>Yes</v>
      </c>
    </row>
    <row r="244" spans="1:12" ht="25" x14ac:dyDescent="0.25">
      <c r="A244" s="4" t="s">
        <v>1406</v>
      </c>
      <c r="B244" s="33" t="s">
        <v>217</v>
      </c>
      <c r="C244" s="14">
        <v>18236.247312</v>
      </c>
      <c r="D244" s="11" t="str">
        <f t="shared" si="37"/>
        <v>N/A</v>
      </c>
      <c r="E244" s="14">
        <v>18974.87156</v>
      </c>
      <c r="F244" s="11" t="str">
        <f t="shared" si="38"/>
        <v>N/A</v>
      </c>
      <c r="G244" s="14">
        <v>16401.915966</v>
      </c>
      <c r="H244" s="11" t="str">
        <f t="shared" si="39"/>
        <v>N/A</v>
      </c>
      <c r="I244" s="12">
        <v>4.05</v>
      </c>
      <c r="J244" s="12">
        <v>-13.6</v>
      </c>
      <c r="K244" s="41" t="s">
        <v>732</v>
      </c>
      <c r="L244" s="9" t="str">
        <f t="shared" si="40"/>
        <v>Yes</v>
      </c>
    </row>
    <row r="245" spans="1:12" ht="25" x14ac:dyDescent="0.25">
      <c r="A245" s="4" t="s">
        <v>1407</v>
      </c>
      <c r="B245" s="33" t="s">
        <v>217</v>
      </c>
      <c r="C245" s="14">
        <v>29966.657692000001</v>
      </c>
      <c r="D245" s="11" t="str">
        <f t="shared" si="37"/>
        <v>N/A</v>
      </c>
      <c r="E245" s="14">
        <v>31213.105941000002</v>
      </c>
      <c r="F245" s="11" t="str">
        <f t="shared" si="38"/>
        <v>N/A</v>
      </c>
      <c r="G245" s="14">
        <v>32408.189794000002</v>
      </c>
      <c r="H245" s="11" t="str">
        <f t="shared" si="39"/>
        <v>N/A</v>
      </c>
      <c r="I245" s="12">
        <v>4.1589999999999998</v>
      </c>
      <c r="J245" s="12">
        <v>3.8290000000000002</v>
      </c>
      <c r="K245" s="41" t="s">
        <v>732</v>
      </c>
      <c r="L245" s="9" t="str">
        <f t="shared" si="40"/>
        <v>Yes</v>
      </c>
    </row>
    <row r="246" spans="1:12" ht="25" x14ac:dyDescent="0.25">
      <c r="A246" s="4" t="s">
        <v>1408</v>
      </c>
      <c r="B246" s="33" t="s">
        <v>217</v>
      </c>
      <c r="C246" s="14">
        <v>12731.45098</v>
      </c>
      <c r="D246" s="11" t="str">
        <f t="shared" si="37"/>
        <v>N/A</v>
      </c>
      <c r="E246" s="14">
        <v>16689.153846000001</v>
      </c>
      <c r="F246" s="11" t="str">
        <f t="shared" si="38"/>
        <v>N/A</v>
      </c>
      <c r="G246" s="14">
        <v>15828.964911999999</v>
      </c>
      <c r="H246" s="11" t="str">
        <f t="shared" si="39"/>
        <v>N/A</v>
      </c>
      <c r="I246" s="12">
        <v>31.09</v>
      </c>
      <c r="J246" s="12">
        <v>-5.15</v>
      </c>
      <c r="K246" s="41" t="s">
        <v>732</v>
      </c>
      <c r="L246" s="9" t="str">
        <f t="shared" si="40"/>
        <v>Yes</v>
      </c>
    </row>
    <row r="247" spans="1:12" ht="25" x14ac:dyDescent="0.25">
      <c r="A247" s="4" t="s">
        <v>1409</v>
      </c>
      <c r="B247" s="33" t="s">
        <v>217</v>
      </c>
      <c r="C247" s="14">
        <v>1033.0833333</v>
      </c>
      <c r="D247" s="11" t="str">
        <f t="shared" si="37"/>
        <v>N/A</v>
      </c>
      <c r="E247" s="14">
        <v>644.83333332999996</v>
      </c>
      <c r="F247" s="11" t="str">
        <f t="shared" si="38"/>
        <v>N/A</v>
      </c>
      <c r="G247" s="14">
        <v>2296.7142856999999</v>
      </c>
      <c r="H247" s="11" t="str">
        <f t="shared" si="39"/>
        <v>N/A</v>
      </c>
      <c r="I247" s="12">
        <v>-37.6</v>
      </c>
      <c r="J247" s="12">
        <v>256.2</v>
      </c>
      <c r="K247" s="41" t="s">
        <v>732</v>
      </c>
      <c r="L247" s="9" t="str">
        <f t="shared" si="40"/>
        <v>No</v>
      </c>
    </row>
    <row r="248" spans="1:12" ht="25" x14ac:dyDescent="0.25">
      <c r="A248" s="4" t="s">
        <v>1410</v>
      </c>
      <c r="B248" s="33" t="s">
        <v>217</v>
      </c>
      <c r="C248" s="11">
        <v>1.7379067721999999</v>
      </c>
      <c r="D248" s="11" t="str">
        <f t="shared" si="37"/>
        <v>N/A</v>
      </c>
      <c r="E248" s="11">
        <v>1.8593569830000001</v>
      </c>
      <c r="F248" s="11" t="str">
        <f t="shared" si="38"/>
        <v>N/A</v>
      </c>
      <c r="G248" s="11">
        <v>1.8985005223</v>
      </c>
      <c r="H248" s="11" t="str">
        <f t="shared" si="39"/>
        <v>N/A</v>
      </c>
      <c r="I248" s="12">
        <v>6.9880000000000004</v>
      </c>
      <c r="J248" s="12">
        <v>2.105</v>
      </c>
      <c r="K248" s="41" t="s">
        <v>732</v>
      </c>
      <c r="L248" s="9" t="str">
        <f t="shared" si="40"/>
        <v>Yes</v>
      </c>
    </row>
    <row r="249" spans="1:12" ht="25" x14ac:dyDescent="0.25">
      <c r="A249" s="4" t="s">
        <v>1411</v>
      </c>
      <c r="B249" s="33" t="s">
        <v>217</v>
      </c>
      <c r="C249" s="11">
        <v>12.550607287</v>
      </c>
      <c r="D249" s="11" t="str">
        <f t="shared" si="37"/>
        <v>N/A</v>
      </c>
      <c r="E249" s="11">
        <v>14.931506849</v>
      </c>
      <c r="F249" s="11" t="str">
        <f t="shared" si="38"/>
        <v>N/A</v>
      </c>
      <c r="G249" s="11">
        <v>16.760563380000001</v>
      </c>
      <c r="H249" s="11" t="str">
        <f t="shared" si="39"/>
        <v>N/A</v>
      </c>
      <c r="I249" s="12">
        <v>18.97</v>
      </c>
      <c r="J249" s="12">
        <v>12.25</v>
      </c>
      <c r="K249" s="41" t="s">
        <v>732</v>
      </c>
      <c r="L249" s="9" t="str">
        <f t="shared" si="40"/>
        <v>Yes</v>
      </c>
    </row>
    <row r="250" spans="1:12" ht="25" x14ac:dyDescent="0.25">
      <c r="A250" s="4" t="s">
        <v>1412</v>
      </c>
      <c r="B250" s="33" t="s">
        <v>217</v>
      </c>
      <c r="C250" s="11">
        <v>19.877675840999999</v>
      </c>
      <c r="D250" s="11" t="str">
        <f t="shared" si="37"/>
        <v>N/A</v>
      </c>
      <c r="E250" s="11">
        <v>20.885028949999999</v>
      </c>
      <c r="F250" s="11" t="str">
        <f t="shared" si="38"/>
        <v>N/A</v>
      </c>
      <c r="G250" s="11">
        <v>21.769635549</v>
      </c>
      <c r="H250" s="11" t="str">
        <f t="shared" si="39"/>
        <v>N/A</v>
      </c>
      <c r="I250" s="12">
        <v>5.0679999999999996</v>
      </c>
      <c r="J250" s="12">
        <v>4.2359999999999998</v>
      </c>
      <c r="K250" s="41" t="s">
        <v>732</v>
      </c>
      <c r="L250" s="9" t="str">
        <f t="shared" si="40"/>
        <v>Yes</v>
      </c>
    </row>
    <row r="251" spans="1:12" ht="25" x14ac:dyDescent="0.25">
      <c r="A251" s="4" t="s">
        <v>1413</v>
      </c>
      <c r="B251" s="33" t="s">
        <v>217</v>
      </c>
      <c r="C251" s="11">
        <v>6.6485027799999999E-2</v>
      </c>
      <c r="D251" s="11" t="str">
        <f t="shared" si="37"/>
        <v>N/A</v>
      </c>
      <c r="E251" s="11">
        <v>6.5936295399999997E-2</v>
      </c>
      <c r="F251" s="11" t="str">
        <f t="shared" si="38"/>
        <v>N/A</v>
      </c>
      <c r="G251" s="11">
        <v>6.7296339999999996E-2</v>
      </c>
      <c r="H251" s="11" t="str">
        <f t="shared" si="39"/>
        <v>N/A</v>
      </c>
      <c r="I251" s="12">
        <v>-0.82499999999999996</v>
      </c>
      <c r="J251" s="12">
        <v>2.0630000000000002</v>
      </c>
      <c r="K251" s="41" t="s">
        <v>732</v>
      </c>
      <c r="L251" s="9" t="str">
        <f t="shared" si="40"/>
        <v>Yes</v>
      </c>
    </row>
    <row r="252" spans="1:12" ht="25" x14ac:dyDescent="0.25">
      <c r="A252" s="4" t="s">
        <v>1414</v>
      </c>
      <c r="B252" s="33" t="s">
        <v>217</v>
      </c>
      <c r="C252" s="11">
        <v>4.4290248800000001E-2</v>
      </c>
      <c r="D252" s="11" t="str">
        <f t="shared" si="37"/>
        <v>N/A</v>
      </c>
      <c r="E252" s="11">
        <v>4.1843922200000001E-2</v>
      </c>
      <c r="F252" s="11" t="str">
        <f t="shared" si="38"/>
        <v>N/A</v>
      </c>
      <c r="G252" s="11">
        <v>2.2124593099999999E-2</v>
      </c>
      <c r="H252" s="11" t="str">
        <f t="shared" si="39"/>
        <v>N/A</v>
      </c>
      <c r="I252" s="12">
        <v>-5.52</v>
      </c>
      <c r="J252" s="12">
        <v>-47.1</v>
      </c>
      <c r="K252" s="41" t="s">
        <v>732</v>
      </c>
      <c r="L252" s="9" t="str">
        <f t="shared" si="40"/>
        <v>No</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13787</v>
      </c>
      <c r="D6" s="11" t="str">
        <f t="shared" ref="D6:D37" si="0">IF($B6="N/A","N/A",IF(C6&gt;10,"No",IF(C6&lt;-10,"No","Yes")))</f>
        <v>N/A</v>
      </c>
      <c r="E6" s="34">
        <v>14166</v>
      </c>
      <c r="F6" s="11" t="str">
        <f t="shared" ref="F6:F37" si="1">IF($B6="N/A","N/A",IF(E6&gt;10,"No",IF(E6&lt;-10,"No","Yes")))</f>
        <v>N/A</v>
      </c>
      <c r="G6" s="34">
        <v>14834</v>
      </c>
      <c r="H6" s="11" t="str">
        <f t="shared" ref="H6:H37" si="2">IF($B6="N/A","N/A",IF(G6&gt;10,"No",IF(G6&lt;-10,"No","Yes")))</f>
        <v>N/A</v>
      </c>
      <c r="I6" s="12">
        <v>2.7490000000000001</v>
      </c>
      <c r="J6" s="12">
        <v>4.7160000000000002</v>
      </c>
      <c r="K6" s="41" t="s">
        <v>732</v>
      </c>
      <c r="L6" s="9" t="str">
        <f t="shared" ref="L6:L39" si="3">IF(J6="Div by 0", "N/A", IF(K6="N/A","N/A", IF(J6&gt;VALUE(MID(K6,1,2)), "No", IF(J6&lt;-1*VALUE(MID(K6,1,2)), "No", "Yes"))))</f>
        <v>Yes</v>
      </c>
    </row>
    <row r="7" spans="1:12" x14ac:dyDescent="0.25">
      <c r="A7" s="42" t="s">
        <v>6</v>
      </c>
      <c r="B7" s="33" t="s">
        <v>217</v>
      </c>
      <c r="C7" s="34">
        <v>12899</v>
      </c>
      <c r="D7" s="11" t="str">
        <f t="shared" si="0"/>
        <v>N/A</v>
      </c>
      <c r="E7" s="34">
        <v>13208</v>
      </c>
      <c r="F7" s="11" t="str">
        <f t="shared" si="1"/>
        <v>N/A</v>
      </c>
      <c r="G7" s="34">
        <v>13926</v>
      </c>
      <c r="H7" s="11" t="str">
        <f t="shared" si="2"/>
        <v>N/A</v>
      </c>
      <c r="I7" s="12">
        <v>2.3959999999999999</v>
      </c>
      <c r="J7" s="12">
        <v>5.4359999999999999</v>
      </c>
      <c r="K7" s="41" t="s">
        <v>732</v>
      </c>
      <c r="L7" s="9" t="str">
        <f t="shared" si="3"/>
        <v>Yes</v>
      </c>
    </row>
    <row r="8" spans="1:12" x14ac:dyDescent="0.25">
      <c r="A8" s="42" t="s">
        <v>364</v>
      </c>
      <c r="B8" s="33" t="s">
        <v>217</v>
      </c>
      <c r="C8" s="34" t="s">
        <v>217</v>
      </c>
      <c r="D8" s="11" t="str">
        <f t="shared" si="0"/>
        <v>N/A</v>
      </c>
      <c r="E8" s="34" t="s">
        <v>217</v>
      </c>
      <c r="F8" s="11" t="str">
        <f t="shared" si="1"/>
        <v>N/A</v>
      </c>
      <c r="G8" s="8">
        <v>93.878926789999994</v>
      </c>
      <c r="H8" s="11" t="str">
        <f t="shared" si="2"/>
        <v>N/A</v>
      </c>
      <c r="I8" s="12" t="s">
        <v>217</v>
      </c>
      <c r="J8" s="12" t="s">
        <v>217</v>
      </c>
      <c r="K8" s="41" t="s">
        <v>732</v>
      </c>
      <c r="L8" s="9" t="str">
        <f t="shared" si="3"/>
        <v>No</v>
      </c>
    </row>
    <row r="9" spans="1:12" x14ac:dyDescent="0.25">
      <c r="A9" s="4" t="s">
        <v>88</v>
      </c>
      <c r="B9" s="41" t="s">
        <v>217</v>
      </c>
      <c r="C9" s="1">
        <v>12427.73</v>
      </c>
      <c r="D9" s="11" t="str">
        <f t="shared" si="0"/>
        <v>N/A</v>
      </c>
      <c r="E9" s="1">
        <v>12736.15</v>
      </c>
      <c r="F9" s="11" t="str">
        <f t="shared" si="1"/>
        <v>N/A</v>
      </c>
      <c r="G9" s="1">
        <v>13304.71</v>
      </c>
      <c r="H9" s="11" t="str">
        <f t="shared" si="2"/>
        <v>N/A</v>
      </c>
      <c r="I9" s="12">
        <v>2.4820000000000002</v>
      </c>
      <c r="J9" s="12">
        <v>4.4640000000000004</v>
      </c>
      <c r="K9" s="41" t="s">
        <v>732</v>
      </c>
      <c r="L9" s="9" t="str">
        <f t="shared" si="3"/>
        <v>Yes</v>
      </c>
    </row>
    <row r="10" spans="1:12" x14ac:dyDescent="0.25">
      <c r="A10" s="4" t="s">
        <v>1415</v>
      </c>
      <c r="B10" s="33" t="s">
        <v>217</v>
      </c>
      <c r="C10" s="8">
        <v>6.3683179806999997</v>
      </c>
      <c r="D10" s="11" t="str">
        <f t="shared" si="0"/>
        <v>N/A</v>
      </c>
      <c r="E10" s="8">
        <v>6.0991105464000004</v>
      </c>
      <c r="F10" s="11" t="str">
        <f t="shared" si="1"/>
        <v>N/A</v>
      </c>
      <c r="G10" s="8">
        <v>6.3974652824999998</v>
      </c>
      <c r="H10" s="11" t="str">
        <f t="shared" si="2"/>
        <v>N/A</v>
      </c>
      <c r="I10" s="12">
        <v>-4.2300000000000004</v>
      </c>
      <c r="J10" s="12">
        <v>4.8920000000000003</v>
      </c>
      <c r="K10" s="41" t="s">
        <v>732</v>
      </c>
      <c r="L10" s="9" t="str">
        <f t="shared" si="3"/>
        <v>Yes</v>
      </c>
    </row>
    <row r="11" spans="1:12" x14ac:dyDescent="0.25">
      <c r="A11" s="4" t="s">
        <v>1416</v>
      </c>
      <c r="B11" s="33" t="s">
        <v>217</v>
      </c>
      <c r="C11" s="8">
        <v>0</v>
      </c>
      <c r="D11" s="11" t="str">
        <f t="shared" si="0"/>
        <v>N/A</v>
      </c>
      <c r="E11" s="8">
        <v>0</v>
      </c>
      <c r="F11" s="11" t="str">
        <f t="shared" si="1"/>
        <v>N/A</v>
      </c>
      <c r="G11" s="8">
        <v>1.3482540100000001E-2</v>
      </c>
      <c r="H11" s="11" t="str">
        <f t="shared" si="2"/>
        <v>N/A</v>
      </c>
      <c r="I11" s="12" t="s">
        <v>1742</v>
      </c>
      <c r="J11" s="12" t="s">
        <v>1742</v>
      </c>
      <c r="K11" s="41" t="s">
        <v>732</v>
      </c>
      <c r="L11" s="9" t="str">
        <f t="shared" si="3"/>
        <v>N/A</v>
      </c>
    </row>
    <row r="12" spans="1:12" x14ac:dyDescent="0.25">
      <c r="A12" s="4" t="s">
        <v>1417</v>
      </c>
      <c r="B12" s="33" t="s">
        <v>217</v>
      </c>
      <c r="C12" s="8">
        <v>69.949952854000003</v>
      </c>
      <c r="D12" s="11" t="str">
        <f t="shared" si="0"/>
        <v>N/A</v>
      </c>
      <c r="E12" s="8">
        <v>70.210362841000006</v>
      </c>
      <c r="F12" s="11" t="str">
        <f t="shared" si="1"/>
        <v>N/A</v>
      </c>
      <c r="G12" s="8">
        <v>67.904813266999994</v>
      </c>
      <c r="H12" s="11" t="str">
        <f t="shared" si="2"/>
        <v>N/A</v>
      </c>
      <c r="I12" s="12">
        <v>0.37230000000000002</v>
      </c>
      <c r="J12" s="12">
        <v>-3.28</v>
      </c>
      <c r="K12" s="41" t="s">
        <v>732</v>
      </c>
      <c r="L12" s="9" t="str">
        <f t="shared" si="3"/>
        <v>Yes</v>
      </c>
    </row>
    <row r="13" spans="1:12" x14ac:dyDescent="0.25">
      <c r="A13" s="4" t="s">
        <v>1418</v>
      </c>
      <c r="B13" s="33" t="s">
        <v>217</v>
      </c>
      <c r="C13" s="8">
        <v>0.1305577718</v>
      </c>
      <c r="D13" s="11" t="str">
        <f t="shared" si="0"/>
        <v>N/A</v>
      </c>
      <c r="E13" s="8">
        <v>0.17647889310000001</v>
      </c>
      <c r="F13" s="11" t="str">
        <f t="shared" si="1"/>
        <v>N/A</v>
      </c>
      <c r="G13" s="8">
        <v>0.25616826209999999</v>
      </c>
      <c r="H13" s="11" t="str">
        <f t="shared" si="2"/>
        <v>N/A</v>
      </c>
      <c r="I13" s="12">
        <v>35.17</v>
      </c>
      <c r="J13" s="12">
        <v>45.16</v>
      </c>
      <c r="K13" s="41" t="s">
        <v>732</v>
      </c>
      <c r="L13" s="9" t="str">
        <f t="shared" si="3"/>
        <v>No</v>
      </c>
    </row>
    <row r="14" spans="1:12" x14ac:dyDescent="0.25">
      <c r="A14" s="4" t="s">
        <v>1419</v>
      </c>
      <c r="B14" s="33" t="s">
        <v>217</v>
      </c>
      <c r="C14" s="8">
        <v>0</v>
      </c>
      <c r="D14" s="11" t="str">
        <f t="shared" si="0"/>
        <v>N/A</v>
      </c>
      <c r="E14" s="8">
        <v>0</v>
      </c>
      <c r="F14" s="11" t="str">
        <f t="shared" si="1"/>
        <v>N/A</v>
      </c>
      <c r="G14" s="8">
        <v>0</v>
      </c>
      <c r="H14" s="11" t="str">
        <f t="shared" si="2"/>
        <v>N/A</v>
      </c>
      <c r="I14" s="12" t="s">
        <v>1742</v>
      </c>
      <c r="J14" s="12" t="s">
        <v>1742</v>
      </c>
      <c r="K14" s="41" t="s">
        <v>732</v>
      </c>
      <c r="L14" s="9" t="str">
        <f t="shared" si="3"/>
        <v>N/A</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5.0772466799999999E-2</v>
      </c>
      <c r="D16" s="11" t="str">
        <f t="shared" si="0"/>
        <v>N/A</v>
      </c>
      <c r="E16" s="8">
        <v>5.6473245800000002E-2</v>
      </c>
      <c r="F16" s="11" t="str">
        <f t="shared" si="1"/>
        <v>N/A</v>
      </c>
      <c r="G16" s="8">
        <v>5.3930160400000003E-2</v>
      </c>
      <c r="H16" s="11" t="str">
        <f t="shared" si="2"/>
        <v>N/A</v>
      </c>
      <c r="I16" s="12">
        <v>11.23</v>
      </c>
      <c r="J16" s="12">
        <v>-4.5</v>
      </c>
      <c r="K16" s="41" t="s">
        <v>732</v>
      </c>
      <c r="L16" s="9" t="str">
        <f t="shared" si="3"/>
        <v>Yes</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23.500398926999999</v>
      </c>
      <c r="D18" s="11" t="str">
        <f t="shared" si="0"/>
        <v>N/A</v>
      </c>
      <c r="E18" s="8">
        <v>23.457574474000001</v>
      </c>
      <c r="F18" s="11" t="str">
        <f t="shared" si="1"/>
        <v>N/A</v>
      </c>
      <c r="G18" s="8">
        <v>25.374140487999998</v>
      </c>
      <c r="H18" s="11" t="str">
        <f t="shared" si="2"/>
        <v>N/A</v>
      </c>
      <c r="I18" s="12">
        <v>-0.182</v>
      </c>
      <c r="J18" s="12">
        <v>8.17</v>
      </c>
      <c r="K18" s="41" t="s">
        <v>732</v>
      </c>
      <c r="L18" s="9" t="str">
        <f t="shared" si="3"/>
        <v>Yes</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99.818669760999995</v>
      </c>
      <c r="D20" s="11" t="str">
        <f t="shared" si="0"/>
        <v>N/A</v>
      </c>
      <c r="E20" s="8">
        <v>99.767047860999995</v>
      </c>
      <c r="F20" s="11" t="str">
        <f t="shared" si="1"/>
        <v>N/A</v>
      </c>
      <c r="G20" s="8">
        <v>99.676419037000002</v>
      </c>
      <c r="H20" s="11" t="str">
        <f t="shared" si="2"/>
        <v>N/A</v>
      </c>
      <c r="I20" s="12">
        <v>-5.1999999999999998E-2</v>
      </c>
      <c r="J20" s="12">
        <v>-9.0999999999999998E-2</v>
      </c>
      <c r="K20" s="41" t="s">
        <v>732</v>
      </c>
      <c r="L20" s="9" t="str">
        <f t="shared" si="3"/>
        <v>Yes</v>
      </c>
    </row>
    <row r="21" spans="1:12" x14ac:dyDescent="0.25">
      <c r="A21" s="2" t="s">
        <v>968</v>
      </c>
      <c r="B21" s="33" t="s">
        <v>217</v>
      </c>
      <c r="C21" s="8">
        <v>0.1813302386</v>
      </c>
      <c r="D21" s="11" t="str">
        <f t="shared" si="0"/>
        <v>N/A</v>
      </c>
      <c r="E21" s="8">
        <v>0.23295213889999999</v>
      </c>
      <c r="F21" s="11" t="str">
        <f t="shared" si="1"/>
        <v>N/A</v>
      </c>
      <c r="G21" s="8">
        <v>0.32358096269999997</v>
      </c>
      <c r="H21" s="11" t="str">
        <f t="shared" si="2"/>
        <v>N/A</v>
      </c>
      <c r="I21" s="12">
        <v>28.47</v>
      </c>
      <c r="J21" s="12">
        <v>38.9</v>
      </c>
      <c r="K21" s="41" t="s">
        <v>732</v>
      </c>
      <c r="L21" s="9" t="str">
        <f t="shared" si="3"/>
        <v>No</v>
      </c>
    </row>
    <row r="22" spans="1:12" x14ac:dyDescent="0.25">
      <c r="A22" s="3" t="s">
        <v>1727</v>
      </c>
      <c r="B22" s="33" t="s">
        <v>217</v>
      </c>
      <c r="C22" s="34">
        <v>6381</v>
      </c>
      <c r="D22" s="11" t="str">
        <f t="shared" si="0"/>
        <v>N/A</v>
      </c>
      <c r="E22" s="34">
        <v>6504</v>
      </c>
      <c r="F22" s="11" t="str">
        <f t="shared" si="1"/>
        <v>N/A</v>
      </c>
      <c r="G22" s="34">
        <v>6756</v>
      </c>
      <c r="H22" s="11" t="str">
        <f t="shared" si="2"/>
        <v>N/A</v>
      </c>
      <c r="I22" s="12">
        <v>1.9279999999999999</v>
      </c>
      <c r="J22" s="12">
        <v>3.875</v>
      </c>
      <c r="K22" s="41" t="s">
        <v>732</v>
      </c>
      <c r="L22" s="9" t="str">
        <f t="shared" si="3"/>
        <v>Yes</v>
      </c>
    </row>
    <row r="23" spans="1:12" x14ac:dyDescent="0.25">
      <c r="A23" s="3" t="s">
        <v>983</v>
      </c>
      <c r="B23" s="33" t="s">
        <v>217</v>
      </c>
      <c r="C23" s="34">
        <v>5428</v>
      </c>
      <c r="D23" s="11" t="str">
        <f t="shared" si="0"/>
        <v>N/A</v>
      </c>
      <c r="E23" s="34">
        <v>5539</v>
      </c>
      <c r="F23" s="11" t="str">
        <f t="shared" si="1"/>
        <v>N/A</v>
      </c>
      <c r="G23" s="34">
        <v>5726</v>
      </c>
      <c r="H23" s="11" t="str">
        <f t="shared" si="2"/>
        <v>N/A</v>
      </c>
      <c r="I23" s="12">
        <v>2.0449999999999999</v>
      </c>
      <c r="J23" s="12">
        <v>3.3759999999999999</v>
      </c>
      <c r="K23" s="41" t="s">
        <v>732</v>
      </c>
      <c r="L23" s="9" t="str">
        <f t="shared" si="3"/>
        <v>Yes</v>
      </c>
    </row>
    <row r="24" spans="1:12" x14ac:dyDescent="0.25">
      <c r="A24" s="3" t="s">
        <v>984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3" t="s">
        <v>985</v>
      </c>
      <c r="B25" s="33" t="s">
        <v>217</v>
      </c>
      <c r="C25" s="34">
        <v>13</v>
      </c>
      <c r="D25" s="11" t="str">
        <f t="shared" si="0"/>
        <v>N/A</v>
      </c>
      <c r="E25" s="34">
        <v>14</v>
      </c>
      <c r="F25" s="11" t="str">
        <f t="shared" si="1"/>
        <v>N/A</v>
      </c>
      <c r="G25" s="34">
        <v>24</v>
      </c>
      <c r="H25" s="11" t="str">
        <f t="shared" si="2"/>
        <v>N/A</v>
      </c>
      <c r="I25" s="12">
        <v>7.6920000000000002</v>
      </c>
      <c r="J25" s="12">
        <v>71.430000000000007</v>
      </c>
      <c r="K25" s="41" t="s">
        <v>732</v>
      </c>
      <c r="L25" s="9" t="str">
        <f t="shared" si="3"/>
        <v>No</v>
      </c>
    </row>
    <row r="26" spans="1:12" x14ac:dyDescent="0.25">
      <c r="A26" s="3" t="s">
        <v>986</v>
      </c>
      <c r="B26" s="33" t="s">
        <v>217</v>
      </c>
      <c r="C26" s="34">
        <v>940</v>
      </c>
      <c r="D26" s="11" t="str">
        <f t="shared" si="0"/>
        <v>N/A</v>
      </c>
      <c r="E26" s="34">
        <v>951</v>
      </c>
      <c r="F26" s="11" t="str">
        <f t="shared" si="1"/>
        <v>N/A</v>
      </c>
      <c r="G26" s="34">
        <v>1006</v>
      </c>
      <c r="H26" s="11" t="str">
        <f t="shared" si="2"/>
        <v>N/A</v>
      </c>
      <c r="I26" s="12">
        <v>1.17</v>
      </c>
      <c r="J26" s="12">
        <v>5.7830000000000004</v>
      </c>
      <c r="K26" s="41" t="s">
        <v>732</v>
      </c>
      <c r="L26" s="9" t="str">
        <f t="shared" si="3"/>
        <v>Yes</v>
      </c>
    </row>
    <row r="27" spans="1:12" x14ac:dyDescent="0.25">
      <c r="A27" s="3" t="s">
        <v>987</v>
      </c>
      <c r="B27" s="33" t="s">
        <v>217</v>
      </c>
      <c r="C27" s="34">
        <v>0</v>
      </c>
      <c r="D27" s="11" t="str">
        <f t="shared" si="0"/>
        <v>N/A</v>
      </c>
      <c r="E27" s="34">
        <v>0</v>
      </c>
      <c r="F27" s="11" t="str">
        <f t="shared" si="1"/>
        <v>N/A</v>
      </c>
      <c r="G27" s="34">
        <v>0</v>
      </c>
      <c r="H27" s="11" t="str">
        <f t="shared" si="2"/>
        <v>N/A</v>
      </c>
      <c r="I27" s="12" t="s">
        <v>1742</v>
      </c>
      <c r="J27" s="12" t="s">
        <v>1742</v>
      </c>
      <c r="K27" s="41" t="s">
        <v>732</v>
      </c>
      <c r="L27" s="9" t="str">
        <f t="shared" si="3"/>
        <v>N/A</v>
      </c>
    </row>
    <row r="28" spans="1:12" x14ac:dyDescent="0.25">
      <c r="A28" s="3" t="s">
        <v>103</v>
      </c>
      <c r="B28" s="33" t="s">
        <v>217</v>
      </c>
      <c r="C28" s="34">
        <v>7260</v>
      </c>
      <c r="D28" s="11" t="str">
        <f t="shared" si="0"/>
        <v>N/A</v>
      </c>
      <c r="E28" s="34">
        <v>7512</v>
      </c>
      <c r="F28" s="11" t="str">
        <f t="shared" si="1"/>
        <v>N/A</v>
      </c>
      <c r="G28" s="34">
        <v>7936</v>
      </c>
      <c r="H28" s="11" t="str">
        <f t="shared" si="2"/>
        <v>N/A</v>
      </c>
      <c r="I28" s="12">
        <v>3.4710000000000001</v>
      </c>
      <c r="J28" s="12">
        <v>5.6440000000000001</v>
      </c>
      <c r="K28" s="41" t="s">
        <v>732</v>
      </c>
      <c r="L28" s="9" t="str">
        <f t="shared" si="3"/>
        <v>Yes</v>
      </c>
    </row>
    <row r="29" spans="1:12" x14ac:dyDescent="0.25">
      <c r="A29" s="3" t="s">
        <v>988</v>
      </c>
      <c r="B29" s="33" t="s">
        <v>217</v>
      </c>
      <c r="C29" s="34">
        <v>6623</v>
      </c>
      <c r="D29" s="11" t="str">
        <f t="shared" si="0"/>
        <v>N/A</v>
      </c>
      <c r="E29" s="34">
        <v>6866</v>
      </c>
      <c r="F29" s="11" t="str">
        <f t="shared" si="1"/>
        <v>N/A</v>
      </c>
      <c r="G29" s="34">
        <v>7236</v>
      </c>
      <c r="H29" s="11" t="str">
        <f t="shared" si="2"/>
        <v>N/A</v>
      </c>
      <c r="I29" s="12">
        <v>3.669</v>
      </c>
      <c r="J29" s="12">
        <v>5.3890000000000002</v>
      </c>
      <c r="K29" s="41" t="s">
        <v>732</v>
      </c>
      <c r="L29" s="9" t="str">
        <f t="shared" si="3"/>
        <v>Yes</v>
      </c>
    </row>
    <row r="30" spans="1:12" x14ac:dyDescent="0.25">
      <c r="A30" s="3" t="s">
        <v>989</v>
      </c>
      <c r="B30" s="33" t="s">
        <v>217</v>
      </c>
      <c r="C30" s="34">
        <v>0</v>
      </c>
      <c r="D30" s="11" t="str">
        <f t="shared" si="0"/>
        <v>N/A</v>
      </c>
      <c r="E30" s="34">
        <v>0</v>
      </c>
      <c r="F30" s="11" t="str">
        <f t="shared" si="1"/>
        <v>N/A</v>
      </c>
      <c r="G30" s="34">
        <v>0</v>
      </c>
      <c r="H30" s="11" t="str">
        <f t="shared" si="2"/>
        <v>N/A</v>
      </c>
      <c r="I30" s="12" t="s">
        <v>1742</v>
      </c>
      <c r="J30" s="12" t="s">
        <v>1742</v>
      </c>
      <c r="K30" s="41" t="s">
        <v>732</v>
      </c>
      <c r="L30" s="9" t="str">
        <f t="shared" si="3"/>
        <v>N/A</v>
      </c>
    </row>
    <row r="31" spans="1:12" x14ac:dyDescent="0.25">
      <c r="A31" s="3" t="s">
        <v>990</v>
      </c>
      <c r="B31" s="33" t="s">
        <v>217</v>
      </c>
      <c r="C31" s="34">
        <v>13</v>
      </c>
      <c r="D31" s="11" t="str">
        <f t="shared" si="0"/>
        <v>N/A</v>
      </c>
      <c r="E31" s="34">
        <v>22</v>
      </c>
      <c r="F31" s="11" t="str">
        <f t="shared" si="1"/>
        <v>N/A</v>
      </c>
      <c r="G31" s="34">
        <v>23</v>
      </c>
      <c r="H31" s="11" t="str">
        <f t="shared" si="2"/>
        <v>N/A</v>
      </c>
      <c r="I31" s="12">
        <v>69.23</v>
      </c>
      <c r="J31" s="12">
        <v>4.5449999999999999</v>
      </c>
      <c r="K31" s="41" t="s">
        <v>732</v>
      </c>
      <c r="L31" s="9" t="str">
        <f t="shared" si="3"/>
        <v>Yes</v>
      </c>
    </row>
    <row r="32" spans="1:12" x14ac:dyDescent="0.25">
      <c r="A32" s="3" t="s">
        <v>991</v>
      </c>
      <c r="B32" s="33" t="s">
        <v>217</v>
      </c>
      <c r="C32" s="34">
        <v>624</v>
      </c>
      <c r="D32" s="11" t="str">
        <f t="shared" si="0"/>
        <v>N/A</v>
      </c>
      <c r="E32" s="34">
        <v>624</v>
      </c>
      <c r="F32" s="11" t="str">
        <f t="shared" si="1"/>
        <v>N/A</v>
      </c>
      <c r="G32" s="34">
        <v>677</v>
      </c>
      <c r="H32" s="11" t="str">
        <f t="shared" si="2"/>
        <v>N/A</v>
      </c>
      <c r="I32" s="12">
        <v>0</v>
      </c>
      <c r="J32" s="12">
        <v>8.4939999999999998</v>
      </c>
      <c r="K32" s="41" t="s">
        <v>732</v>
      </c>
      <c r="L32" s="9" t="str">
        <f t="shared" si="3"/>
        <v>Yes</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255685295</v>
      </c>
      <c r="D34" s="11" t="str">
        <f t="shared" si="0"/>
        <v>N/A</v>
      </c>
      <c r="E34" s="43">
        <v>287579835</v>
      </c>
      <c r="F34" s="11" t="str">
        <f t="shared" si="1"/>
        <v>N/A</v>
      </c>
      <c r="G34" s="43">
        <v>316966015</v>
      </c>
      <c r="H34" s="11" t="str">
        <f t="shared" si="2"/>
        <v>N/A</v>
      </c>
      <c r="I34" s="12">
        <v>12.47</v>
      </c>
      <c r="J34" s="12">
        <v>10.220000000000001</v>
      </c>
      <c r="K34" s="41" t="s">
        <v>732</v>
      </c>
      <c r="L34" s="9" t="str">
        <f t="shared" si="3"/>
        <v>Yes</v>
      </c>
    </row>
    <row r="35" spans="1:12" x14ac:dyDescent="0.25">
      <c r="A35" s="42" t="s">
        <v>1425</v>
      </c>
      <c r="B35" s="33" t="s">
        <v>217</v>
      </c>
      <c r="C35" s="43">
        <v>18545.390222999999</v>
      </c>
      <c r="D35" s="11" t="str">
        <f t="shared" si="0"/>
        <v>N/A</v>
      </c>
      <c r="E35" s="43">
        <v>20300.708385999998</v>
      </c>
      <c r="F35" s="11" t="str">
        <f t="shared" si="1"/>
        <v>N/A</v>
      </c>
      <c r="G35" s="43">
        <v>21367.535055</v>
      </c>
      <c r="H35" s="11" t="str">
        <f t="shared" si="2"/>
        <v>N/A</v>
      </c>
      <c r="I35" s="12">
        <v>9.4649999999999999</v>
      </c>
      <c r="J35" s="12">
        <v>5.2549999999999999</v>
      </c>
      <c r="K35" s="41" t="s">
        <v>732</v>
      </c>
      <c r="L35" s="9" t="str">
        <f t="shared" si="3"/>
        <v>Yes</v>
      </c>
    </row>
    <row r="36" spans="1:12" x14ac:dyDescent="0.25">
      <c r="A36" s="42" t="s">
        <v>1426</v>
      </c>
      <c r="B36" s="33" t="s">
        <v>217</v>
      </c>
      <c r="C36" s="43">
        <v>19822.102101</v>
      </c>
      <c r="D36" s="11" t="str">
        <f t="shared" si="0"/>
        <v>N/A</v>
      </c>
      <c r="E36" s="43">
        <v>21773.155285000001</v>
      </c>
      <c r="F36" s="11" t="str">
        <f t="shared" si="1"/>
        <v>N/A</v>
      </c>
      <c r="G36" s="43">
        <v>22760.736391999999</v>
      </c>
      <c r="H36" s="11" t="str">
        <f t="shared" si="2"/>
        <v>N/A</v>
      </c>
      <c r="I36" s="12">
        <v>9.843</v>
      </c>
      <c r="J36" s="12">
        <v>4.5359999999999996</v>
      </c>
      <c r="K36" s="41" t="s">
        <v>732</v>
      </c>
      <c r="L36" s="9" t="str">
        <f t="shared" si="3"/>
        <v>Yes</v>
      </c>
    </row>
    <row r="37" spans="1:12" x14ac:dyDescent="0.25">
      <c r="A37" s="4" t="s">
        <v>107</v>
      </c>
      <c r="B37" s="33" t="s">
        <v>217</v>
      </c>
      <c r="C37" s="43">
        <v>0</v>
      </c>
      <c r="D37" s="11" t="str">
        <f t="shared" si="0"/>
        <v>N/A</v>
      </c>
      <c r="E37" s="43">
        <v>0</v>
      </c>
      <c r="F37" s="11" t="str">
        <f t="shared" si="1"/>
        <v>N/A</v>
      </c>
      <c r="G37" s="43">
        <v>0</v>
      </c>
      <c r="H37" s="11" t="str">
        <f t="shared" si="2"/>
        <v>N/A</v>
      </c>
      <c r="I37" s="12" t="s">
        <v>1742</v>
      </c>
      <c r="J37" s="12" t="s">
        <v>1742</v>
      </c>
      <c r="K37" s="41" t="s">
        <v>732</v>
      </c>
      <c r="L37" s="9" t="str">
        <f t="shared" si="3"/>
        <v>N/A</v>
      </c>
    </row>
    <row r="38" spans="1:12" x14ac:dyDescent="0.25">
      <c r="A38" s="42" t="s">
        <v>162</v>
      </c>
      <c r="B38" s="41" t="s">
        <v>221</v>
      </c>
      <c r="C38" s="1">
        <v>0</v>
      </c>
      <c r="D38" s="11" t="str">
        <f>IF($B38="N/A","N/A",IF(C38&gt;0,"No",IF(C38&lt;0,"No","Yes")))</f>
        <v>Yes</v>
      </c>
      <c r="E38" s="1">
        <v>0</v>
      </c>
      <c r="F38" s="11" t="str">
        <f>IF($B38="N/A","N/A",IF(E38&gt;0,"No",IF(E38&lt;0,"No","Yes")))</f>
        <v>Yes</v>
      </c>
      <c r="G38" s="1">
        <v>0</v>
      </c>
      <c r="H38" s="11" t="str">
        <f>IF($B38="N/A","N/A",IF(G38&gt;0,"No",IF(G38&lt;0,"No","Yes")))</f>
        <v>Yes</v>
      </c>
      <c r="I38" s="12" t="s">
        <v>1742</v>
      </c>
      <c r="J38" s="12" t="s">
        <v>1742</v>
      </c>
      <c r="K38" s="41" t="s">
        <v>732</v>
      </c>
      <c r="L38" s="9" t="str">
        <f t="shared" si="3"/>
        <v>N/A</v>
      </c>
    </row>
    <row r="39" spans="1:12" x14ac:dyDescent="0.25">
      <c r="A39" s="42" t="s">
        <v>160</v>
      </c>
      <c r="B39" s="33" t="s">
        <v>217</v>
      </c>
      <c r="C39" s="43">
        <v>0</v>
      </c>
      <c r="D39" s="11" t="str">
        <f t="shared" ref="D39:D40" si="4">IF($B39="N/A","N/A",IF(C39&gt;10,"No",IF(C39&lt;-10,"No","Yes")))</f>
        <v>N/A</v>
      </c>
      <c r="E39" s="43">
        <v>0</v>
      </c>
      <c r="F39" s="11" t="str">
        <f t="shared" ref="F39:F40" si="5">IF($B39="N/A","N/A",IF(E39&gt;10,"No",IF(E39&lt;-10,"No","Yes")))</f>
        <v>N/A</v>
      </c>
      <c r="G39" s="43">
        <v>0</v>
      </c>
      <c r="H39" s="11" t="str">
        <f t="shared" ref="H39:H40" si="6">IF($B39="N/A","N/A",IF(G39&gt;10,"No",IF(G39&lt;-10,"No","Yes")))</f>
        <v>N/A</v>
      </c>
      <c r="I39" s="12" t="s">
        <v>1742</v>
      </c>
      <c r="J39" s="12" t="s">
        <v>1742</v>
      </c>
      <c r="K39" s="41" t="s">
        <v>732</v>
      </c>
      <c r="L39" s="9" t="str">
        <f t="shared" si="3"/>
        <v>N/A</v>
      </c>
    </row>
    <row r="40" spans="1:12" x14ac:dyDescent="0.25">
      <c r="A40" s="42" t="s">
        <v>1289</v>
      </c>
      <c r="B40" s="33" t="s">
        <v>217</v>
      </c>
      <c r="C40" s="43" t="s">
        <v>1742</v>
      </c>
      <c r="D40" s="11" t="str">
        <f t="shared" si="4"/>
        <v>N/A</v>
      </c>
      <c r="E40" s="43" t="s">
        <v>1742</v>
      </c>
      <c r="F40" s="11" t="str">
        <f t="shared" si="5"/>
        <v>N/A</v>
      </c>
      <c r="G40" s="43" t="s">
        <v>1742</v>
      </c>
      <c r="H40" s="11" t="str">
        <f t="shared" si="6"/>
        <v>N/A</v>
      </c>
      <c r="I40" s="12" t="s">
        <v>1742</v>
      </c>
      <c r="J40" s="12" t="s">
        <v>1742</v>
      </c>
      <c r="K40" s="41" t="s">
        <v>732</v>
      </c>
      <c r="L40" s="9" t="str">
        <f>IF(J40="Div by 0", "N/A", IF(OR(J40="N/A",K40="N/A"),"N/A", IF(J40&gt;VALUE(MID(K40,1,2)), "No", IF(J40&lt;-1*VALUE(MID(K40,1,2)), "No", "Yes"))))</f>
        <v>N/A</v>
      </c>
    </row>
    <row r="41" spans="1:12" x14ac:dyDescent="0.25">
      <c r="A41" s="3" t="s">
        <v>1427</v>
      </c>
      <c r="B41" s="33" t="s">
        <v>217</v>
      </c>
      <c r="C41" s="43">
        <v>20557.563077999999</v>
      </c>
      <c r="D41" s="11" t="str">
        <f t="shared" ref="D41:D52" si="7">IF($B41="N/A","N/A",IF(C41&gt;10,"No",IF(C41&lt;-10,"No","Yes")))</f>
        <v>N/A</v>
      </c>
      <c r="E41" s="43">
        <v>22284.494619000001</v>
      </c>
      <c r="F41" s="11" t="str">
        <f t="shared" ref="F41:F52" si="8">IF($B41="N/A","N/A",IF(E41&gt;10,"No",IF(E41&lt;-10,"No","Yes")))</f>
        <v>N/A</v>
      </c>
      <c r="G41" s="43">
        <v>23538.626850000001</v>
      </c>
      <c r="H41" s="11" t="str">
        <f t="shared" ref="H41:H52" si="9">IF($B41="N/A","N/A",IF(G41&gt;10,"No",IF(G41&lt;-10,"No","Yes")))</f>
        <v>N/A</v>
      </c>
      <c r="I41" s="12">
        <v>8.4</v>
      </c>
      <c r="J41" s="12">
        <v>5.6280000000000001</v>
      </c>
      <c r="K41" s="41" t="s">
        <v>732</v>
      </c>
      <c r="L41" s="9" t="str">
        <f t="shared" ref="L41:L52" si="10">IF(J41="Div by 0", "N/A", IF(K41="N/A","N/A", IF(J41&gt;VALUE(MID(K41,1,2)), "No", IF(J41&lt;-1*VALUE(MID(K41,1,2)), "No", "Yes"))))</f>
        <v>Yes</v>
      </c>
    </row>
    <row r="42" spans="1:12" x14ac:dyDescent="0.25">
      <c r="A42" s="3" t="s">
        <v>1428</v>
      </c>
      <c r="B42" s="33" t="s">
        <v>217</v>
      </c>
      <c r="C42" s="43">
        <v>12085.900147</v>
      </c>
      <c r="D42" s="11" t="str">
        <f t="shared" si="7"/>
        <v>N/A</v>
      </c>
      <c r="E42" s="43">
        <v>13803.071313</v>
      </c>
      <c r="F42" s="11" t="str">
        <f t="shared" si="8"/>
        <v>N/A</v>
      </c>
      <c r="G42" s="43">
        <v>14521.641984</v>
      </c>
      <c r="H42" s="11" t="str">
        <f t="shared" si="9"/>
        <v>N/A</v>
      </c>
      <c r="I42" s="12">
        <v>14.21</v>
      </c>
      <c r="J42" s="12">
        <v>5.2060000000000004</v>
      </c>
      <c r="K42" s="41" t="s">
        <v>732</v>
      </c>
      <c r="L42" s="9" t="str">
        <f t="shared" si="10"/>
        <v>Yes</v>
      </c>
    </row>
    <row r="43" spans="1:12" x14ac:dyDescent="0.25">
      <c r="A43" s="3" t="s">
        <v>1429</v>
      </c>
      <c r="B43" s="33" t="s">
        <v>217</v>
      </c>
      <c r="C43" s="43" t="s">
        <v>1742</v>
      </c>
      <c r="D43" s="11" t="str">
        <f t="shared" si="7"/>
        <v>N/A</v>
      </c>
      <c r="E43" s="43" t="s">
        <v>1742</v>
      </c>
      <c r="F43" s="11" t="str">
        <f t="shared" si="8"/>
        <v>N/A</v>
      </c>
      <c r="G43" s="43" t="s">
        <v>1742</v>
      </c>
      <c r="H43" s="11" t="str">
        <f t="shared" si="9"/>
        <v>N/A</v>
      </c>
      <c r="I43" s="12" t="s">
        <v>1742</v>
      </c>
      <c r="J43" s="12" t="s">
        <v>1742</v>
      </c>
      <c r="K43" s="41" t="s">
        <v>732</v>
      </c>
      <c r="L43" s="9" t="str">
        <f t="shared" si="10"/>
        <v>N/A</v>
      </c>
    </row>
    <row r="44" spans="1:12" x14ac:dyDescent="0.25">
      <c r="A44" s="3" t="s">
        <v>1430</v>
      </c>
      <c r="B44" s="33" t="s">
        <v>217</v>
      </c>
      <c r="C44" s="43">
        <v>763.07692308000003</v>
      </c>
      <c r="D44" s="11" t="str">
        <f t="shared" si="7"/>
        <v>N/A</v>
      </c>
      <c r="E44" s="43">
        <v>972.28571428999999</v>
      </c>
      <c r="F44" s="11" t="str">
        <f t="shared" si="8"/>
        <v>N/A</v>
      </c>
      <c r="G44" s="43">
        <v>2175.6666667</v>
      </c>
      <c r="H44" s="11" t="str">
        <f t="shared" si="9"/>
        <v>N/A</v>
      </c>
      <c r="I44" s="12">
        <v>27.42</v>
      </c>
      <c r="J44" s="12">
        <v>123.8</v>
      </c>
      <c r="K44" s="41" t="s">
        <v>732</v>
      </c>
      <c r="L44" s="9" t="str">
        <f t="shared" si="10"/>
        <v>No</v>
      </c>
    </row>
    <row r="45" spans="1:12" x14ac:dyDescent="0.25">
      <c r="A45" s="3" t="s">
        <v>1431</v>
      </c>
      <c r="B45" s="33" t="s">
        <v>217</v>
      </c>
      <c r="C45" s="43">
        <v>69750.663830000005</v>
      </c>
      <c r="D45" s="11" t="str">
        <f t="shared" si="7"/>
        <v>N/A</v>
      </c>
      <c r="E45" s="43">
        <v>71997.401681999996</v>
      </c>
      <c r="F45" s="11" t="str">
        <f t="shared" si="8"/>
        <v>N/A</v>
      </c>
      <c r="G45" s="43">
        <v>75371.595426999993</v>
      </c>
      <c r="H45" s="11" t="str">
        <f t="shared" si="9"/>
        <v>N/A</v>
      </c>
      <c r="I45" s="12">
        <v>3.2210000000000001</v>
      </c>
      <c r="J45" s="12">
        <v>4.6870000000000003</v>
      </c>
      <c r="K45" s="41" t="s">
        <v>732</v>
      </c>
      <c r="L45" s="9" t="str">
        <f t="shared" si="10"/>
        <v>Yes</v>
      </c>
    </row>
    <row r="46" spans="1:12" x14ac:dyDescent="0.25">
      <c r="A46" s="3" t="s">
        <v>1432</v>
      </c>
      <c r="B46" s="33" t="s">
        <v>217</v>
      </c>
      <c r="C46" s="43" t="s">
        <v>1742</v>
      </c>
      <c r="D46" s="11" t="str">
        <f t="shared" si="7"/>
        <v>N/A</v>
      </c>
      <c r="E46" s="43" t="s">
        <v>1742</v>
      </c>
      <c r="F46" s="11" t="str">
        <f t="shared" si="8"/>
        <v>N/A</v>
      </c>
      <c r="G46" s="43" t="s">
        <v>1742</v>
      </c>
      <c r="H46" s="11" t="str">
        <f t="shared" si="9"/>
        <v>N/A</v>
      </c>
      <c r="I46" s="12" t="s">
        <v>1742</v>
      </c>
      <c r="J46" s="12" t="s">
        <v>1742</v>
      </c>
      <c r="K46" s="41" t="s">
        <v>732</v>
      </c>
      <c r="L46" s="9" t="str">
        <f t="shared" si="10"/>
        <v>N/A</v>
      </c>
    </row>
    <row r="47" spans="1:12" x14ac:dyDescent="0.25">
      <c r="A47" s="3" t="s">
        <v>1433</v>
      </c>
      <c r="B47" s="33" t="s">
        <v>217</v>
      </c>
      <c r="C47" s="43">
        <v>16917.298760000001</v>
      </c>
      <c r="D47" s="11" t="str">
        <f t="shared" si="7"/>
        <v>N/A</v>
      </c>
      <c r="E47" s="43">
        <v>18751.620607000001</v>
      </c>
      <c r="F47" s="11" t="str">
        <f t="shared" si="8"/>
        <v>N/A</v>
      </c>
      <c r="G47" s="43">
        <v>19782.584551</v>
      </c>
      <c r="H47" s="11" t="str">
        <f t="shared" si="9"/>
        <v>N/A</v>
      </c>
      <c r="I47" s="12">
        <v>10.84</v>
      </c>
      <c r="J47" s="12">
        <v>5.4980000000000002</v>
      </c>
      <c r="K47" s="41" t="s">
        <v>732</v>
      </c>
      <c r="L47" s="9" t="str">
        <f t="shared" si="10"/>
        <v>Yes</v>
      </c>
    </row>
    <row r="48" spans="1:12" x14ac:dyDescent="0.25">
      <c r="A48" s="3" t="s">
        <v>1434</v>
      </c>
      <c r="B48" s="41" t="s">
        <v>217</v>
      </c>
      <c r="C48" s="14">
        <v>14814.844934000001</v>
      </c>
      <c r="D48" s="11" t="str">
        <f t="shared" si="7"/>
        <v>N/A</v>
      </c>
      <c r="E48" s="14">
        <v>16722.483688</v>
      </c>
      <c r="F48" s="11" t="str">
        <f t="shared" si="8"/>
        <v>N/A</v>
      </c>
      <c r="G48" s="14">
        <v>17725.620922999999</v>
      </c>
      <c r="H48" s="11" t="str">
        <f t="shared" si="9"/>
        <v>N/A</v>
      </c>
      <c r="I48" s="12">
        <v>12.88</v>
      </c>
      <c r="J48" s="12">
        <v>5.9989999999999997</v>
      </c>
      <c r="K48" s="41" t="s">
        <v>732</v>
      </c>
      <c r="L48" s="9" t="str">
        <f t="shared" si="10"/>
        <v>Yes</v>
      </c>
    </row>
    <row r="49" spans="1:12" x14ac:dyDescent="0.25">
      <c r="A49" s="3" t="s">
        <v>1435</v>
      </c>
      <c r="B49" s="41" t="s">
        <v>217</v>
      </c>
      <c r="C49" s="14" t="s">
        <v>1742</v>
      </c>
      <c r="D49" s="11" t="str">
        <f t="shared" si="7"/>
        <v>N/A</v>
      </c>
      <c r="E49" s="14" t="s">
        <v>1742</v>
      </c>
      <c r="F49" s="11" t="str">
        <f t="shared" si="8"/>
        <v>N/A</v>
      </c>
      <c r="G49" s="14" t="s">
        <v>1742</v>
      </c>
      <c r="H49" s="11" t="str">
        <f t="shared" si="9"/>
        <v>N/A</v>
      </c>
      <c r="I49" s="12" t="s">
        <v>1742</v>
      </c>
      <c r="J49" s="12" t="s">
        <v>1742</v>
      </c>
      <c r="K49" s="41" t="s">
        <v>732</v>
      </c>
      <c r="L49" s="9" t="str">
        <f t="shared" si="10"/>
        <v>N/A</v>
      </c>
    </row>
    <row r="50" spans="1:12" x14ac:dyDescent="0.25">
      <c r="A50" s="3" t="s">
        <v>1436</v>
      </c>
      <c r="B50" s="41" t="s">
        <v>217</v>
      </c>
      <c r="C50" s="14">
        <v>405.53846154000001</v>
      </c>
      <c r="D50" s="11" t="str">
        <f t="shared" si="7"/>
        <v>N/A</v>
      </c>
      <c r="E50" s="14">
        <v>2571.6363636000001</v>
      </c>
      <c r="F50" s="11" t="str">
        <f t="shared" si="8"/>
        <v>N/A</v>
      </c>
      <c r="G50" s="14">
        <v>4001.2608696000002</v>
      </c>
      <c r="H50" s="11" t="str">
        <f t="shared" si="9"/>
        <v>N/A</v>
      </c>
      <c r="I50" s="12">
        <v>534.1</v>
      </c>
      <c r="J50" s="12">
        <v>55.59</v>
      </c>
      <c r="K50" s="41" t="s">
        <v>732</v>
      </c>
      <c r="L50" s="9" t="str">
        <f t="shared" si="10"/>
        <v>No</v>
      </c>
    </row>
    <row r="51" spans="1:12" x14ac:dyDescent="0.25">
      <c r="A51" s="3" t="s">
        <v>1437</v>
      </c>
      <c r="B51" s="41" t="s">
        <v>217</v>
      </c>
      <c r="C51" s="14">
        <v>39576.280448999998</v>
      </c>
      <c r="D51" s="11" t="str">
        <f t="shared" si="7"/>
        <v>N/A</v>
      </c>
      <c r="E51" s="14">
        <v>41649.078525999998</v>
      </c>
      <c r="F51" s="11" t="str">
        <f t="shared" si="8"/>
        <v>N/A</v>
      </c>
      <c r="G51" s="14">
        <v>42304.237814</v>
      </c>
      <c r="H51" s="11" t="str">
        <f t="shared" si="9"/>
        <v>N/A</v>
      </c>
      <c r="I51" s="12">
        <v>5.2370000000000001</v>
      </c>
      <c r="J51" s="12">
        <v>1.573</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3287766</v>
      </c>
      <c r="D53" s="11" t="str">
        <f t="shared" ref="D53:D122" si="11">IF($B53="N/A","N/A",IF(C53&gt;10,"No",IF(C53&lt;-10,"No","Yes")))</f>
        <v>N/A</v>
      </c>
      <c r="E53" s="43">
        <v>4151478</v>
      </c>
      <c r="F53" s="11" t="str">
        <f t="shared" ref="F53:F122" si="12">IF($B53="N/A","N/A",IF(E53&gt;10,"No",IF(E53&lt;-10,"No","Yes")))</f>
        <v>N/A</v>
      </c>
      <c r="G53" s="43">
        <v>4025710</v>
      </c>
      <c r="H53" s="11" t="str">
        <f t="shared" ref="H53:H122" si="13">IF($B53="N/A","N/A",IF(G53&gt;10,"No",IF(G53&lt;-10,"No","Yes")))</f>
        <v>N/A</v>
      </c>
      <c r="I53" s="12">
        <v>26.27</v>
      </c>
      <c r="J53" s="12">
        <v>-3.03</v>
      </c>
      <c r="K53" s="41" t="s">
        <v>732</v>
      </c>
      <c r="L53" s="9" t="str">
        <f t="shared" ref="L53:L113" si="14">IF(J53="Div by 0", "N/A", IF(K53="N/A","N/A", IF(J53&gt;VALUE(MID(K53,1,2)), "No", IF(J53&lt;-1*VALUE(MID(K53,1,2)), "No", "Yes"))))</f>
        <v>Yes</v>
      </c>
    </row>
    <row r="54" spans="1:12" x14ac:dyDescent="0.25">
      <c r="A54" s="42" t="s">
        <v>598</v>
      </c>
      <c r="B54" s="33" t="s">
        <v>217</v>
      </c>
      <c r="C54" s="34">
        <v>1736</v>
      </c>
      <c r="D54" s="11" t="str">
        <f t="shared" si="11"/>
        <v>N/A</v>
      </c>
      <c r="E54" s="34">
        <v>1769</v>
      </c>
      <c r="F54" s="11" t="str">
        <f t="shared" si="12"/>
        <v>N/A</v>
      </c>
      <c r="G54" s="34">
        <v>1593</v>
      </c>
      <c r="H54" s="11" t="str">
        <f t="shared" si="13"/>
        <v>N/A</v>
      </c>
      <c r="I54" s="12">
        <v>1.901</v>
      </c>
      <c r="J54" s="12">
        <v>-9.9499999999999993</v>
      </c>
      <c r="K54" s="41" t="s">
        <v>732</v>
      </c>
      <c r="L54" s="9" t="str">
        <f t="shared" si="14"/>
        <v>Yes</v>
      </c>
    </row>
    <row r="55" spans="1:12" x14ac:dyDescent="0.25">
      <c r="A55" s="42" t="s">
        <v>1439</v>
      </c>
      <c r="B55" s="33" t="s">
        <v>217</v>
      </c>
      <c r="C55" s="43">
        <v>1893.8744240000001</v>
      </c>
      <c r="D55" s="11" t="str">
        <f t="shared" si="11"/>
        <v>N/A</v>
      </c>
      <c r="E55" s="43">
        <v>2346.7936687000001</v>
      </c>
      <c r="F55" s="11" t="str">
        <f t="shared" si="12"/>
        <v>N/A</v>
      </c>
      <c r="G55" s="43">
        <v>2527.1249214999998</v>
      </c>
      <c r="H55" s="11" t="str">
        <f t="shared" si="13"/>
        <v>N/A</v>
      </c>
      <c r="I55" s="12">
        <v>23.91</v>
      </c>
      <c r="J55" s="12">
        <v>7.6840000000000002</v>
      </c>
      <c r="K55" s="41" t="s">
        <v>732</v>
      </c>
      <c r="L55" s="9" t="str">
        <f t="shared" si="14"/>
        <v>Yes</v>
      </c>
    </row>
    <row r="56" spans="1:12" x14ac:dyDescent="0.25">
      <c r="A56" s="42" t="s">
        <v>1440</v>
      </c>
      <c r="B56" s="33" t="s">
        <v>217</v>
      </c>
      <c r="C56" s="34">
        <v>0.32315668199999997</v>
      </c>
      <c r="D56" s="11" t="str">
        <f t="shared" si="11"/>
        <v>N/A</v>
      </c>
      <c r="E56" s="34">
        <v>0.46466930470000001</v>
      </c>
      <c r="F56" s="11" t="str">
        <f t="shared" si="12"/>
        <v>N/A</v>
      </c>
      <c r="G56" s="34">
        <v>0.39861895790000001</v>
      </c>
      <c r="H56" s="11" t="str">
        <f t="shared" si="13"/>
        <v>N/A</v>
      </c>
      <c r="I56" s="12">
        <v>43.79</v>
      </c>
      <c r="J56" s="12">
        <v>-14.2</v>
      </c>
      <c r="K56" s="41" t="s">
        <v>732</v>
      </c>
      <c r="L56" s="9" t="str">
        <f t="shared" si="14"/>
        <v>Yes</v>
      </c>
    </row>
    <row r="57" spans="1:12" x14ac:dyDescent="0.25">
      <c r="A57" s="42" t="s">
        <v>599</v>
      </c>
      <c r="B57" s="33" t="s">
        <v>217</v>
      </c>
      <c r="C57" s="43">
        <v>52902</v>
      </c>
      <c r="D57" s="11" t="str">
        <f t="shared" si="11"/>
        <v>N/A</v>
      </c>
      <c r="E57" s="43">
        <v>143715</v>
      </c>
      <c r="F57" s="11" t="str">
        <f t="shared" si="12"/>
        <v>N/A</v>
      </c>
      <c r="G57" s="43">
        <v>8189</v>
      </c>
      <c r="H57" s="11" t="str">
        <f t="shared" si="13"/>
        <v>N/A</v>
      </c>
      <c r="I57" s="12">
        <v>171.7</v>
      </c>
      <c r="J57" s="12">
        <v>-94.3</v>
      </c>
      <c r="K57" s="41" t="s">
        <v>732</v>
      </c>
      <c r="L57" s="9" t="str">
        <f t="shared" si="14"/>
        <v>No</v>
      </c>
    </row>
    <row r="58" spans="1:12" x14ac:dyDescent="0.25">
      <c r="A58" s="42" t="s">
        <v>600</v>
      </c>
      <c r="B58" s="33" t="s">
        <v>217</v>
      </c>
      <c r="C58" s="34">
        <v>11</v>
      </c>
      <c r="D58" s="11" t="str">
        <f t="shared" si="11"/>
        <v>N/A</v>
      </c>
      <c r="E58" s="34">
        <v>11</v>
      </c>
      <c r="F58" s="11" t="str">
        <f t="shared" si="12"/>
        <v>N/A</v>
      </c>
      <c r="G58" s="34">
        <v>11</v>
      </c>
      <c r="H58" s="11" t="str">
        <f t="shared" si="13"/>
        <v>N/A</v>
      </c>
      <c r="I58" s="12">
        <v>0</v>
      </c>
      <c r="J58" s="12">
        <v>33.33</v>
      </c>
      <c r="K58" s="41" t="s">
        <v>732</v>
      </c>
      <c r="L58" s="9" t="str">
        <f t="shared" si="14"/>
        <v>No</v>
      </c>
    </row>
    <row r="59" spans="1:12" x14ac:dyDescent="0.25">
      <c r="A59" s="42" t="s">
        <v>1441</v>
      </c>
      <c r="B59" s="33" t="s">
        <v>217</v>
      </c>
      <c r="C59" s="43">
        <v>8817</v>
      </c>
      <c r="D59" s="11" t="str">
        <f t="shared" si="11"/>
        <v>N/A</v>
      </c>
      <c r="E59" s="43">
        <v>23952.5</v>
      </c>
      <c r="F59" s="11" t="str">
        <f t="shared" si="12"/>
        <v>N/A</v>
      </c>
      <c r="G59" s="43">
        <v>1023.625</v>
      </c>
      <c r="H59" s="11" t="str">
        <f t="shared" si="13"/>
        <v>N/A</v>
      </c>
      <c r="I59" s="12">
        <v>171.7</v>
      </c>
      <c r="J59" s="12">
        <v>-95.7</v>
      </c>
      <c r="K59" s="41" t="s">
        <v>732</v>
      </c>
      <c r="L59" s="9" t="str">
        <f t="shared" si="14"/>
        <v>No</v>
      </c>
    </row>
    <row r="60" spans="1:12" ht="25" x14ac:dyDescent="0.25">
      <c r="A60" s="42" t="s">
        <v>601</v>
      </c>
      <c r="B60" s="33" t="s">
        <v>217</v>
      </c>
      <c r="C60" s="43">
        <v>42977</v>
      </c>
      <c r="D60" s="11" t="str">
        <f t="shared" si="11"/>
        <v>N/A</v>
      </c>
      <c r="E60" s="43">
        <v>9774</v>
      </c>
      <c r="F60" s="11" t="str">
        <f t="shared" si="12"/>
        <v>N/A</v>
      </c>
      <c r="G60" s="43">
        <v>11204</v>
      </c>
      <c r="H60" s="11" t="str">
        <f t="shared" si="13"/>
        <v>N/A</v>
      </c>
      <c r="I60" s="12">
        <v>-77.3</v>
      </c>
      <c r="J60" s="12">
        <v>14.63</v>
      </c>
      <c r="K60" s="41" t="s">
        <v>732</v>
      </c>
      <c r="L60" s="9" t="str">
        <f t="shared" si="14"/>
        <v>Yes</v>
      </c>
    </row>
    <row r="61" spans="1:12" x14ac:dyDescent="0.25">
      <c r="A61" s="4" t="s">
        <v>602</v>
      </c>
      <c r="B61" s="41" t="s">
        <v>217</v>
      </c>
      <c r="C61" s="1">
        <v>11</v>
      </c>
      <c r="D61" s="11" t="str">
        <f t="shared" si="11"/>
        <v>N/A</v>
      </c>
      <c r="E61" s="1">
        <v>11</v>
      </c>
      <c r="F61" s="11" t="str">
        <f t="shared" si="12"/>
        <v>N/A</v>
      </c>
      <c r="G61" s="1">
        <v>11</v>
      </c>
      <c r="H61" s="11" t="str">
        <f t="shared" si="13"/>
        <v>N/A</v>
      </c>
      <c r="I61" s="12">
        <v>0</v>
      </c>
      <c r="J61" s="12">
        <v>0</v>
      </c>
      <c r="K61" s="41" t="s">
        <v>732</v>
      </c>
      <c r="L61" s="9" t="str">
        <f t="shared" si="14"/>
        <v>Yes</v>
      </c>
    </row>
    <row r="62" spans="1:12" ht="25" x14ac:dyDescent="0.25">
      <c r="A62" s="4" t="s">
        <v>1442</v>
      </c>
      <c r="B62" s="41" t="s">
        <v>217</v>
      </c>
      <c r="C62" s="14">
        <v>21488.5</v>
      </c>
      <c r="D62" s="11" t="str">
        <f t="shared" si="11"/>
        <v>N/A</v>
      </c>
      <c r="E62" s="14">
        <v>4887</v>
      </c>
      <c r="F62" s="11" t="str">
        <f t="shared" si="12"/>
        <v>N/A</v>
      </c>
      <c r="G62" s="14">
        <v>5602</v>
      </c>
      <c r="H62" s="11" t="str">
        <f t="shared" si="13"/>
        <v>N/A</v>
      </c>
      <c r="I62" s="12">
        <v>-77.3</v>
      </c>
      <c r="J62" s="12">
        <v>14.63</v>
      </c>
      <c r="K62" s="41" t="s">
        <v>732</v>
      </c>
      <c r="L62" s="9" t="str">
        <f t="shared" si="14"/>
        <v>Yes</v>
      </c>
    </row>
    <row r="63" spans="1:12" x14ac:dyDescent="0.25">
      <c r="A63" s="4" t="s">
        <v>603</v>
      </c>
      <c r="B63" s="41" t="s">
        <v>217</v>
      </c>
      <c r="C63" s="14">
        <v>16843</v>
      </c>
      <c r="D63" s="11" t="str">
        <f t="shared" si="11"/>
        <v>N/A</v>
      </c>
      <c r="E63" s="14">
        <v>0</v>
      </c>
      <c r="F63" s="11" t="str">
        <f t="shared" si="12"/>
        <v>N/A</v>
      </c>
      <c r="G63" s="14">
        <v>142068</v>
      </c>
      <c r="H63" s="11" t="str">
        <f t="shared" si="13"/>
        <v>N/A</v>
      </c>
      <c r="I63" s="12">
        <v>-100</v>
      </c>
      <c r="J63" s="12" t="s">
        <v>1742</v>
      </c>
      <c r="K63" s="41" t="s">
        <v>732</v>
      </c>
      <c r="L63" s="9" t="str">
        <f t="shared" si="14"/>
        <v>N/A</v>
      </c>
    </row>
    <row r="64" spans="1:12" x14ac:dyDescent="0.25">
      <c r="A64" s="4" t="s">
        <v>604</v>
      </c>
      <c r="B64" s="41" t="s">
        <v>217</v>
      </c>
      <c r="C64" s="1">
        <v>11</v>
      </c>
      <c r="D64" s="11" t="str">
        <f t="shared" si="11"/>
        <v>N/A</v>
      </c>
      <c r="E64" s="1">
        <v>0</v>
      </c>
      <c r="F64" s="11" t="str">
        <f t="shared" si="12"/>
        <v>N/A</v>
      </c>
      <c r="G64" s="1">
        <v>11</v>
      </c>
      <c r="H64" s="11" t="str">
        <f t="shared" si="13"/>
        <v>N/A</v>
      </c>
      <c r="I64" s="12">
        <v>-100</v>
      </c>
      <c r="J64" s="12" t="s">
        <v>1742</v>
      </c>
      <c r="K64" s="41" t="s">
        <v>732</v>
      </c>
      <c r="L64" s="9" t="str">
        <f t="shared" si="14"/>
        <v>N/A</v>
      </c>
    </row>
    <row r="65" spans="1:12" x14ac:dyDescent="0.25">
      <c r="A65" s="4" t="s">
        <v>1443</v>
      </c>
      <c r="B65" s="41" t="s">
        <v>217</v>
      </c>
      <c r="C65" s="14">
        <v>16843</v>
      </c>
      <c r="D65" s="11" t="str">
        <f t="shared" si="11"/>
        <v>N/A</v>
      </c>
      <c r="E65" s="14" t="s">
        <v>1742</v>
      </c>
      <c r="F65" s="11" t="str">
        <f t="shared" si="12"/>
        <v>N/A</v>
      </c>
      <c r="G65" s="14">
        <v>142068</v>
      </c>
      <c r="H65" s="11" t="str">
        <f t="shared" si="13"/>
        <v>N/A</v>
      </c>
      <c r="I65" s="12" t="s">
        <v>1742</v>
      </c>
      <c r="J65" s="12" t="s">
        <v>1742</v>
      </c>
      <c r="K65" s="41" t="s">
        <v>732</v>
      </c>
      <c r="L65" s="9" t="str">
        <f t="shared" si="14"/>
        <v>N/A</v>
      </c>
    </row>
    <row r="66" spans="1:12" x14ac:dyDescent="0.25">
      <c r="A66" s="4" t="s">
        <v>605</v>
      </c>
      <c r="B66" s="41" t="s">
        <v>217</v>
      </c>
      <c r="C66" s="14">
        <v>63518333</v>
      </c>
      <c r="D66" s="11" t="str">
        <f t="shared" si="11"/>
        <v>N/A</v>
      </c>
      <c r="E66" s="14">
        <v>67936946</v>
      </c>
      <c r="F66" s="11" t="str">
        <f t="shared" si="12"/>
        <v>N/A</v>
      </c>
      <c r="G66" s="14">
        <v>73088354</v>
      </c>
      <c r="H66" s="11" t="str">
        <f t="shared" si="13"/>
        <v>N/A</v>
      </c>
      <c r="I66" s="12">
        <v>6.9560000000000004</v>
      </c>
      <c r="J66" s="12">
        <v>7.5830000000000002</v>
      </c>
      <c r="K66" s="41" t="s">
        <v>732</v>
      </c>
      <c r="L66" s="9" t="str">
        <f t="shared" si="14"/>
        <v>Yes</v>
      </c>
    </row>
    <row r="67" spans="1:12" x14ac:dyDescent="0.25">
      <c r="A67" s="4" t="s">
        <v>606</v>
      </c>
      <c r="B67" s="41" t="s">
        <v>217</v>
      </c>
      <c r="C67" s="1">
        <v>745</v>
      </c>
      <c r="D67" s="11" t="str">
        <f t="shared" si="11"/>
        <v>N/A</v>
      </c>
      <c r="E67" s="1">
        <v>723</v>
      </c>
      <c r="F67" s="11" t="str">
        <f t="shared" si="12"/>
        <v>N/A</v>
      </c>
      <c r="G67" s="1">
        <v>719</v>
      </c>
      <c r="H67" s="11" t="str">
        <f t="shared" si="13"/>
        <v>N/A</v>
      </c>
      <c r="I67" s="12">
        <v>-2.95</v>
      </c>
      <c r="J67" s="12">
        <v>-0.55300000000000005</v>
      </c>
      <c r="K67" s="41" t="s">
        <v>732</v>
      </c>
      <c r="L67" s="9" t="str">
        <f t="shared" si="14"/>
        <v>Yes</v>
      </c>
    </row>
    <row r="68" spans="1:12" x14ac:dyDescent="0.25">
      <c r="A68" s="4" t="s">
        <v>1444</v>
      </c>
      <c r="B68" s="41" t="s">
        <v>217</v>
      </c>
      <c r="C68" s="14">
        <v>85259.507383000004</v>
      </c>
      <c r="D68" s="11" t="str">
        <f t="shared" si="11"/>
        <v>N/A</v>
      </c>
      <c r="E68" s="14">
        <v>93965.347164999999</v>
      </c>
      <c r="F68" s="11" t="str">
        <f t="shared" si="12"/>
        <v>N/A</v>
      </c>
      <c r="G68" s="14">
        <v>101652.78720000001</v>
      </c>
      <c r="H68" s="11" t="str">
        <f t="shared" si="13"/>
        <v>N/A</v>
      </c>
      <c r="I68" s="12">
        <v>10.210000000000001</v>
      </c>
      <c r="J68" s="12">
        <v>8.1809999999999992</v>
      </c>
      <c r="K68" s="41" t="s">
        <v>732</v>
      </c>
      <c r="L68" s="9" t="str">
        <f t="shared" si="14"/>
        <v>Yes</v>
      </c>
    </row>
    <row r="69" spans="1:12" x14ac:dyDescent="0.25">
      <c r="A69" s="4" t="s">
        <v>607</v>
      </c>
      <c r="B69" s="41" t="s">
        <v>217</v>
      </c>
      <c r="C69" s="14">
        <v>4307315</v>
      </c>
      <c r="D69" s="11" t="str">
        <f t="shared" si="11"/>
        <v>N/A</v>
      </c>
      <c r="E69" s="14">
        <v>6215368</v>
      </c>
      <c r="F69" s="11" t="str">
        <f t="shared" si="12"/>
        <v>N/A</v>
      </c>
      <c r="G69" s="14">
        <v>7121738</v>
      </c>
      <c r="H69" s="11" t="str">
        <f t="shared" si="13"/>
        <v>N/A</v>
      </c>
      <c r="I69" s="12">
        <v>44.3</v>
      </c>
      <c r="J69" s="12">
        <v>14.58</v>
      </c>
      <c r="K69" s="41" t="s">
        <v>732</v>
      </c>
      <c r="L69" s="9" t="str">
        <f t="shared" si="14"/>
        <v>Yes</v>
      </c>
    </row>
    <row r="70" spans="1:12" x14ac:dyDescent="0.25">
      <c r="A70" s="4" t="s">
        <v>608</v>
      </c>
      <c r="B70" s="41" t="s">
        <v>217</v>
      </c>
      <c r="C70" s="1">
        <v>10415</v>
      </c>
      <c r="D70" s="11" t="str">
        <f t="shared" si="11"/>
        <v>N/A</v>
      </c>
      <c r="E70" s="1">
        <v>11044</v>
      </c>
      <c r="F70" s="11" t="str">
        <f t="shared" si="12"/>
        <v>N/A</v>
      </c>
      <c r="G70" s="1">
        <v>11686</v>
      </c>
      <c r="H70" s="11" t="str">
        <f t="shared" si="13"/>
        <v>N/A</v>
      </c>
      <c r="I70" s="12">
        <v>6.0389999999999997</v>
      </c>
      <c r="J70" s="12">
        <v>5.8129999999999997</v>
      </c>
      <c r="K70" s="41" t="s">
        <v>732</v>
      </c>
      <c r="L70" s="9" t="str">
        <f t="shared" si="14"/>
        <v>Yes</v>
      </c>
    </row>
    <row r="71" spans="1:12" x14ac:dyDescent="0.25">
      <c r="A71" s="4" t="s">
        <v>1445</v>
      </c>
      <c r="B71" s="41" t="s">
        <v>217</v>
      </c>
      <c r="C71" s="14">
        <v>413.56841094999999</v>
      </c>
      <c r="D71" s="11" t="str">
        <f t="shared" si="11"/>
        <v>N/A</v>
      </c>
      <c r="E71" s="14">
        <v>562.78232523999998</v>
      </c>
      <c r="F71" s="11" t="str">
        <f t="shared" si="12"/>
        <v>N/A</v>
      </c>
      <c r="G71" s="14">
        <v>609.42478179</v>
      </c>
      <c r="H71" s="11" t="str">
        <f t="shared" si="13"/>
        <v>N/A</v>
      </c>
      <c r="I71" s="12">
        <v>36.08</v>
      </c>
      <c r="J71" s="12">
        <v>8.2880000000000003</v>
      </c>
      <c r="K71" s="41" t="s">
        <v>732</v>
      </c>
      <c r="L71" s="9" t="str">
        <f t="shared" si="14"/>
        <v>Yes</v>
      </c>
    </row>
    <row r="72" spans="1:12" x14ac:dyDescent="0.25">
      <c r="A72" s="4" t="s">
        <v>609</v>
      </c>
      <c r="B72" s="41" t="s">
        <v>217</v>
      </c>
      <c r="C72" s="14">
        <v>3207809</v>
      </c>
      <c r="D72" s="11" t="str">
        <f t="shared" si="11"/>
        <v>N/A</v>
      </c>
      <c r="E72" s="14">
        <v>3924874</v>
      </c>
      <c r="F72" s="11" t="str">
        <f t="shared" si="12"/>
        <v>N/A</v>
      </c>
      <c r="G72" s="14">
        <v>4690768</v>
      </c>
      <c r="H72" s="11" t="str">
        <f t="shared" si="13"/>
        <v>N/A</v>
      </c>
      <c r="I72" s="12">
        <v>22.35</v>
      </c>
      <c r="J72" s="12">
        <v>19.510000000000002</v>
      </c>
      <c r="K72" s="41" t="s">
        <v>732</v>
      </c>
      <c r="L72" s="9" t="str">
        <f t="shared" si="14"/>
        <v>Yes</v>
      </c>
    </row>
    <row r="73" spans="1:12" x14ac:dyDescent="0.25">
      <c r="A73" s="4" t="s">
        <v>610</v>
      </c>
      <c r="B73" s="41" t="s">
        <v>217</v>
      </c>
      <c r="C73" s="1">
        <v>3468</v>
      </c>
      <c r="D73" s="11" t="str">
        <f t="shared" si="11"/>
        <v>N/A</v>
      </c>
      <c r="E73" s="1">
        <v>4031</v>
      </c>
      <c r="F73" s="11" t="str">
        <f t="shared" si="12"/>
        <v>N/A</v>
      </c>
      <c r="G73" s="1">
        <v>4485</v>
      </c>
      <c r="H73" s="11" t="str">
        <f t="shared" si="13"/>
        <v>N/A</v>
      </c>
      <c r="I73" s="12">
        <v>16.23</v>
      </c>
      <c r="J73" s="12">
        <v>11.26</v>
      </c>
      <c r="K73" s="41" t="s">
        <v>732</v>
      </c>
      <c r="L73" s="9" t="str">
        <f t="shared" si="14"/>
        <v>Yes</v>
      </c>
    </row>
    <row r="74" spans="1:12" x14ac:dyDescent="0.25">
      <c r="A74" s="4" t="s">
        <v>1446</v>
      </c>
      <c r="B74" s="41" t="s">
        <v>217</v>
      </c>
      <c r="C74" s="14">
        <v>924.97376009000004</v>
      </c>
      <c r="D74" s="11" t="str">
        <f t="shared" si="11"/>
        <v>N/A</v>
      </c>
      <c r="E74" s="14">
        <v>973.67253783000001</v>
      </c>
      <c r="F74" s="11" t="str">
        <f t="shared" si="12"/>
        <v>N/A</v>
      </c>
      <c r="G74" s="14">
        <v>1045.8791527000001</v>
      </c>
      <c r="H74" s="11" t="str">
        <f t="shared" si="13"/>
        <v>N/A</v>
      </c>
      <c r="I74" s="12">
        <v>5.2649999999999997</v>
      </c>
      <c r="J74" s="12">
        <v>7.4160000000000004</v>
      </c>
      <c r="K74" s="41" t="s">
        <v>732</v>
      </c>
      <c r="L74" s="9" t="str">
        <f t="shared" si="14"/>
        <v>Yes</v>
      </c>
    </row>
    <row r="75" spans="1:12" ht="25" x14ac:dyDescent="0.25">
      <c r="A75" s="4" t="s">
        <v>611</v>
      </c>
      <c r="B75" s="41" t="s">
        <v>217</v>
      </c>
      <c r="C75" s="14">
        <v>508554</v>
      </c>
      <c r="D75" s="11" t="str">
        <f t="shared" si="11"/>
        <v>N/A</v>
      </c>
      <c r="E75" s="14">
        <v>612678</v>
      </c>
      <c r="F75" s="11" t="str">
        <f t="shared" si="12"/>
        <v>N/A</v>
      </c>
      <c r="G75" s="14">
        <v>499463</v>
      </c>
      <c r="H75" s="11" t="str">
        <f t="shared" si="13"/>
        <v>N/A</v>
      </c>
      <c r="I75" s="12">
        <v>20.47</v>
      </c>
      <c r="J75" s="12">
        <v>-18.5</v>
      </c>
      <c r="K75" s="41" t="s">
        <v>732</v>
      </c>
      <c r="L75" s="9" t="str">
        <f t="shared" si="14"/>
        <v>Yes</v>
      </c>
    </row>
    <row r="76" spans="1:12" x14ac:dyDescent="0.25">
      <c r="A76" s="42" t="s">
        <v>612</v>
      </c>
      <c r="B76" s="33" t="s">
        <v>217</v>
      </c>
      <c r="C76" s="34">
        <v>3923</v>
      </c>
      <c r="D76" s="11" t="str">
        <f t="shared" si="11"/>
        <v>N/A</v>
      </c>
      <c r="E76" s="34">
        <v>4123</v>
      </c>
      <c r="F76" s="11" t="str">
        <f t="shared" si="12"/>
        <v>N/A</v>
      </c>
      <c r="G76" s="34">
        <v>3331</v>
      </c>
      <c r="H76" s="11" t="str">
        <f t="shared" si="13"/>
        <v>N/A</v>
      </c>
      <c r="I76" s="12">
        <v>5.0979999999999999</v>
      </c>
      <c r="J76" s="12">
        <v>-19.2</v>
      </c>
      <c r="K76" s="41" t="s">
        <v>732</v>
      </c>
      <c r="L76" s="9" t="str">
        <f t="shared" si="14"/>
        <v>Yes</v>
      </c>
    </row>
    <row r="77" spans="1:12" ht="25" x14ac:dyDescent="0.25">
      <c r="A77" s="42" t="s">
        <v>1447</v>
      </c>
      <c r="B77" s="33" t="s">
        <v>217</v>
      </c>
      <c r="C77" s="43">
        <v>129.63395360999999</v>
      </c>
      <c r="D77" s="11" t="str">
        <f t="shared" si="11"/>
        <v>N/A</v>
      </c>
      <c r="E77" s="43">
        <v>148.60004850999999</v>
      </c>
      <c r="F77" s="11" t="str">
        <f t="shared" si="12"/>
        <v>N/A</v>
      </c>
      <c r="G77" s="43">
        <v>149.94386069999999</v>
      </c>
      <c r="H77" s="11" t="str">
        <f t="shared" si="13"/>
        <v>N/A</v>
      </c>
      <c r="I77" s="12">
        <v>14.63</v>
      </c>
      <c r="J77" s="12">
        <v>0.90429999999999999</v>
      </c>
      <c r="K77" s="41" t="s">
        <v>732</v>
      </c>
      <c r="L77" s="9" t="str">
        <f t="shared" si="14"/>
        <v>Yes</v>
      </c>
    </row>
    <row r="78" spans="1:12" ht="25" x14ac:dyDescent="0.25">
      <c r="A78" s="42" t="s">
        <v>613</v>
      </c>
      <c r="B78" s="33" t="s">
        <v>217</v>
      </c>
      <c r="C78" s="43">
        <v>4424001</v>
      </c>
      <c r="D78" s="11" t="str">
        <f t="shared" si="11"/>
        <v>N/A</v>
      </c>
      <c r="E78" s="43">
        <v>4627473</v>
      </c>
      <c r="F78" s="11" t="str">
        <f t="shared" si="12"/>
        <v>N/A</v>
      </c>
      <c r="G78" s="43">
        <v>5583570</v>
      </c>
      <c r="H78" s="11" t="str">
        <f t="shared" si="13"/>
        <v>N/A</v>
      </c>
      <c r="I78" s="12">
        <v>4.5990000000000002</v>
      </c>
      <c r="J78" s="12">
        <v>20.66</v>
      </c>
      <c r="K78" s="41" t="s">
        <v>732</v>
      </c>
      <c r="L78" s="9" t="str">
        <f t="shared" si="14"/>
        <v>Yes</v>
      </c>
    </row>
    <row r="79" spans="1:12" x14ac:dyDescent="0.25">
      <c r="A79" s="42" t="s">
        <v>614</v>
      </c>
      <c r="B79" s="33" t="s">
        <v>217</v>
      </c>
      <c r="C79" s="34">
        <v>7018</v>
      </c>
      <c r="D79" s="11" t="str">
        <f t="shared" si="11"/>
        <v>N/A</v>
      </c>
      <c r="E79" s="34">
        <v>6987</v>
      </c>
      <c r="F79" s="11" t="str">
        <f t="shared" si="12"/>
        <v>N/A</v>
      </c>
      <c r="G79" s="34">
        <v>7429</v>
      </c>
      <c r="H79" s="11" t="str">
        <f t="shared" si="13"/>
        <v>N/A</v>
      </c>
      <c r="I79" s="12">
        <v>-0.442</v>
      </c>
      <c r="J79" s="12">
        <v>6.3259999999999996</v>
      </c>
      <c r="K79" s="41" t="s">
        <v>732</v>
      </c>
      <c r="L79" s="9" t="str">
        <f t="shared" si="14"/>
        <v>Yes</v>
      </c>
    </row>
    <row r="80" spans="1:12" x14ac:dyDescent="0.25">
      <c r="A80" s="42" t="s">
        <v>1448</v>
      </c>
      <c r="B80" s="33" t="s">
        <v>217</v>
      </c>
      <c r="C80" s="43">
        <v>630.37916785000004</v>
      </c>
      <c r="D80" s="11" t="str">
        <f t="shared" si="11"/>
        <v>N/A</v>
      </c>
      <c r="E80" s="43">
        <v>662.29755260000002</v>
      </c>
      <c r="F80" s="11" t="str">
        <f t="shared" si="12"/>
        <v>N/A</v>
      </c>
      <c r="G80" s="43">
        <v>751.59106205000001</v>
      </c>
      <c r="H80" s="11" t="str">
        <f t="shared" si="13"/>
        <v>N/A</v>
      </c>
      <c r="I80" s="12">
        <v>5.0629999999999997</v>
      </c>
      <c r="J80" s="12">
        <v>13.48</v>
      </c>
      <c r="K80" s="41" t="s">
        <v>732</v>
      </c>
      <c r="L80" s="9" t="str">
        <f t="shared" si="14"/>
        <v>Yes</v>
      </c>
    </row>
    <row r="81" spans="1:12" x14ac:dyDescent="0.25">
      <c r="A81" s="42" t="s">
        <v>615</v>
      </c>
      <c r="B81" s="33" t="s">
        <v>217</v>
      </c>
      <c r="C81" s="43">
        <v>3912385</v>
      </c>
      <c r="D81" s="11" t="str">
        <f t="shared" si="11"/>
        <v>N/A</v>
      </c>
      <c r="E81" s="43">
        <v>5017882</v>
      </c>
      <c r="F81" s="11" t="str">
        <f t="shared" si="12"/>
        <v>N/A</v>
      </c>
      <c r="G81" s="43">
        <v>11352458</v>
      </c>
      <c r="H81" s="11" t="str">
        <f t="shared" si="13"/>
        <v>N/A</v>
      </c>
      <c r="I81" s="12">
        <v>28.26</v>
      </c>
      <c r="J81" s="12">
        <v>126.2</v>
      </c>
      <c r="K81" s="41" t="s">
        <v>732</v>
      </c>
      <c r="L81" s="9" t="str">
        <f t="shared" si="14"/>
        <v>No</v>
      </c>
    </row>
    <row r="82" spans="1:12" x14ac:dyDescent="0.25">
      <c r="A82" s="42" t="s">
        <v>616</v>
      </c>
      <c r="B82" s="33" t="s">
        <v>217</v>
      </c>
      <c r="C82" s="34">
        <v>5151</v>
      </c>
      <c r="D82" s="11" t="str">
        <f t="shared" si="11"/>
        <v>N/A</v>
      </c>
      <c r="E82" s="34">
        <v>5102</v>
      </c>
      <c r="F82" s="11" t="str">
        <f t="shared" si="12"/>
        <v>N/A</v>
      </c>
      <c r="G82" s="34">
        <v>5779</v>
      </c>
      <c r="H82" s="11" t="str">
        <f t="shared" si="13"/>
        <v>N/A</v>
      </c>
      <c r="I82" s="12">
        <v>-0.95099999999999996</v>
      </c>
      <c r="J82" s="12">
        <v>13.27</v>
      </c>
      <c r="K82" s="41" t="s">
        <v>732</v>
      </c>
      <c r="L82" s="9" t="str">
        <f t="shared" si="14"/>
        <v>Yes</v>
      </c>
    </row>
    <row r="83" spans="1:12" x14ac:dyDescent="0.25">
      <c r="A83" s="42" t="s">
        <v>1449</v>
      </c>
      <c r="B83" s="33" t="s">
        <v>217</v>
      </c>
      <c r="C83" s="43">
        <v>759.53892447999999</v>
      </c>
      <c r="D83" s="11" t="str">
        <f t="shared" si="11"/>
        <v>N/A</v>
      </c>
      <c r="E83" s="43">
        <v>983.51274009999997</v>
      </c>
      <c r="F83" s="11" t="str">
        <f t="shared" si="12"/>
        <v>N/A</v>
      </c>
      <c r="G83" s="43">
        <v>1964.4329468999999</v>
      </c>
      <c r="H83" s="11" t="str">
        <f t="shared" si="13"/>
        <v>N/A</v>
      </c>
      <c r="I83" s="12">
        <v>29.49</v>
      </c>
      <c r="J83" s="12">
        <v>99.74</v>
      </c>
      <c r="K83" s="41" t="s">
        <v>732</v>
      </c>
      <c r="L83" s="9" t="str">
        <f t="shared" si="14"/>
        <v>No</v>
      </c>
    </row>
    <row r="84" spans="1:12" ht="25" x14ac:dyDescent="0.25">
      <c r="A84" s="42" t="s">
        <v>617</v>
      </c>
      <c r="B84" s="33" t="s">
        <v>217</v>
      </c>
      <c r="C84" s="43">
        <v>69839</v>
      </c>
      <c r="D84" s="11" t="str">
        <f t="shared" si="11"/>
        <v>N/A</v>
      </c>
      <c r="E84" s="43">
        <v>158268</v>
      </c>
      <c r="F84" s="11" t="str">
        <f t="shared" si="12"/>
        <v>N/A</v>
      </c>
      <c r="G84" s="43">
        <v>169832</v>
      </c>
      <c r="H84" s="11" t="str">
        <f t="shared" si="13"/>
        <v>N/A</v>
      </c>
      <c r="I84" s="12">
        <v>126.6</v>
      </c>
      <c r="J84" s="12">
        <v>7.3070000000000004</v>
      </c>
      <c r="K84" s="41" t="s">
        <v>732</v>
      </c>
      <c r="L84" s="9" t="str">
        <f t="shared" si="14"/>
        <v>Yes</v>
      </c>
    </row>
    <row r="85" spans="1:12" x14ac:dyDescent="0.25">
      <c r="A85" s="42" t="s">
        <v>618</v>
      </c>
      <c r="B85" s="33" t="s">
        <v>217</v>
      </c>
      <c r="C85" s="34">
        <v>19</v>
      </c>
      <c r="D85" s="11" t="str">
        <f t="shared" si="11"/>
        <v>N/A</v>
      </c>
      <c r="E85" s="34">
        <v>20</v>
      </c>
      <c r="F85" s="11" t="str">
        <f t="shared" si="12"/>
        <v>N/A</v>
      </c>
      <c r="G85" s="34">
        <v>17</v>
      </c>
      <c r="H85" s="11" t="str">
        <f t="shared" si="13"/>
        <v>N/A</v>
      </c>
      <c r="I85" s="12">
        <v>5.2629999999999999</v>
      </c>
      <c r="J85" s="12">
        <v>-15</v>
      </c>
      <c r="K85" s="41" t="s">
        <v>732</v>
      </c>
      <c r="L85" s="9" t="str">
        <f t="shared" si="14"/>
        <v>Yes</v>
      </c>
    </row>
    <row r="86" spans="1:12" x14ac:dyDescent="0.25">
      <c r="A86" s="42" t="s">
        <v>1450</v>
      </c>
      <c r="B86" s="33" t="s">
        <v>217</v>
      </c>
      <c r="C86" s="43">
        <v>3675.7368421000001</v>
      </c>
      <c r="D86" s="11" t="str">
        <f t="shared" si="11"/>
        <v>N/A</v>
      </c>
      <c r="E86" s="43">
        <v>7913.4</v>
      </c>
      <c r="F86" s="11" t="str">
        <f t="shared" si="12"/>
        <v>N/A</v>
      </c>
      <c r="G86" s="43">
        <v>9990.1176470999999</v>
      </c>
      <c r="H86" s="11" t="str">
        <f t="shared" si="13"/>
        <v>N/A</v>
      </c>
      <c r="I86" s="12">
        <v>115.3</v>
      </c>
      <c r="J86" s="12">
        <v>26.24</v>
      </c>
      <c r="K86" s="41" t="s">
        <v>732</v>
      </c>
      <c r="L86" s="9" t="str">
        <f t="shared" si="14"/>
        <v>Yes</v>
      </c>
    </row>
    <row r="87" spans="1:12" x14ac:dyDescent="0.25">
      <c r="A87" s="42" t="s">
        <v>619</v>
      </c>
      <c r="B87" s="33" t="s">
        <v>217</v>
      </c>
      <c r="C87" s="43">
        <v>2348657</v>
      </c>
      <c r="D87" s="11" t="str">
        <f t="shared" si="11"/>
        <v>N/A</v>
      </c>
      <c r="E87" s="43">
        <v>2534829</v>
      </c>
      <c r="F87" s="11" t="str">
        <f t="shared" si="12"/>
        <v>N/A</v>
      </c>
      <c r="G87" s="43">
        <v>2670237</v>
      </c>
      <c r="H87" s="11" t="str">
        <f t="shared" si="13"/>
        <v>N/A</v>
      </c>
      <c r="I87" s="12">
        <v>7.9269999999999996</v>
      </c>
      <c r="J87" s="12">
        <v>5.3419999999999996</v>
      </c>
      <c r="K87" s="41" t="s">
        <v>732</v>
      </c>
      <c r="L87" s="9" t="str">
        <f t="shared" si="14"/>
        <v>Yes</v>
      </c>
    </row>
    <row r="88" spans="1:12" x14ac:dyDescent="0.25">
      <c r="A88" s="42" t="s">
        <v>620</v>
      </c>
      <c r="B88" s="33" t="s">
        <v>217</v>
      </c>
      <c r="C88" s="34">
        <v>8608</v>
      </c>
      <c r="D88" s="11" t="str">
        <f t="shared" si="11"/>
        <v>N/A</v>
      </c>
      <c r="E88" s="34">
        <v>8717</v>
      </c>
      <c r="F88" s="11" t="str">
        <f t="shared" si="12"/>
        <v>N/A</v>
      </c>
      <c r="G88" s="34">
        <v>9259</v>
      </c>
      <c r="H88" s="11" t="str">
        <f t="shared" si="13"/>
        <v>N/A</v>
      </c>
      <c r="I88" s="12">
        <v>1.266</v>
      </c>
      <c r="J88" s="12">
        <v>6.218</v>
      </c>
      <c r="K88" s="41" t="s">
        <v>732</v>
      </c>
      <c r="L88" s="9" t="str">
        <f t="shared" si="14"/>
        <v>Yes</v>
      </c>
    </row>
    <row r="89" spans="1:12" x14ac:dyDescent="0.25">
      <c r="A89" s="42" t="s">
        <v>1451</v>
      </c>
      <c r="B89" s="33" t="s">
        <v>217</v>
      </c>
      <c r="C89" s="43">
        <v>272.84584108000001</v>
      </c>
      <c r="D89" s="11" t="str">
        <f t="shared" si="11"/>
        <v>N/A</v>
      </c>
      <c r="E89" s="43">
        <v>290.79144201000003</v>
      </c>
      <c r="F89" s="11" t="str">
        <f t="shared" si="12"/>
        <v>N/A</v>
      </c>
      <c r="G89" s="43">
        <v>288.39367102</v>
      </c>
      <c r="H89" s="11" t="str">
        <f t="shared" si="13"/>
        <v>N/A</v>
      </c>
      <c r="I89" s="12">
        <v>6.577</v>
      </c>
      <c r="J89" s="12">
        <v>-0.82499999999999996</v>
      </c>
      <c r="K89" s="41" t="s">
        <v>732</v>
      </c>
      <c r="L89" s="9" t="str">
        <f t="shared" si="14"/>
        <v>Yes</v>
      </c>
    </row>
    <row r="90" spans="1:12" x14ac:dyDescent="0.25">
      <c r="A90" s="42" t="s">
        <v>621</v>
      </c>
      <c r="B90" s="33" t="s">
        <v>217</v>
      </c>
      <c r="C90" s="43">
        <v>2976996</v>
      </c>
      <c r="D90" s="11" t="str">
        <f t="shared" si="11"/>
        <v>N/A</v>
      </c>
      <c r="E90" s="43">
        <v>2789729</v>
      </c>
      <c r="F90" s="11" t="str">
        <f t="shared" si="12"/>
        <v>N/A</v>
      </c>
      <c r="G90" s="43">
        <v>2747070</v>
      </c>
      <c r="H90" s="11" t="str">
        <f t="shared" si="13"/>
        <v>N/A</v>
      </c>
      <c r="I90" s="12">
        <v>-6.29</v>
      </c>
      <c r="J90" s="12">
        <v>-1.53</v>
      </c>
      <c r="K90" s="41" t="s">
        <v>732</v>
      </c>
      <c r="L90" s="9" t="str">
        <f t="shared" si="14"/>
        <v>Yes</v>
      </c>
    </row>
    <row r="91" spans="1:12" x14ac:dyDescent="0.25">
      <c r="A91" s="42" t="s">
        <v>622</v>
      </c>
      <c r="B91" s="33" t="s">
        <v>217</v>
      </c>
      <c r="C91" s="34">
        <v>3989</v>
      </c>
      <c r="D91" s="11" t="str">
        <f t="shared" si="11"/>
        <v>N/A</v>
      </c>
      <c r="E91" s="34">
        <v>4026</v>
      </c>
      <c r="F91" s="11" t="str">
        <f t="shared" si="12"/>
        <v>N/A</v>
      </c>
      <c r="G91" s="34">
        <v>4439</v>
      </c>
      <c r="H91" s="11" t="str">
        <f t="shared" si="13"/>
        <v>N/A</v>
      </c>
      <c r="I91" s="12">
        <v>0.92759999999999998</v>
      </c>
      <c r="J91" s="12">
        <v>10.26</v>
      </c>
      <c r="K91" s="41" t="s">
        <v>732</v>
      </c>
      <c r="L91" s="9" t="str">
        <f t="shared" si="14"/>
        <v>Yes</v>
      </c>
    </row>
    <row r="92" spans="1:12" x14ac:dyDescent="0.25">
      <c r="A92" s="42" t="s">
        <v>1452</v>
      </c>
      <c r="B92" s="33" t="s">
        <v>217</v>
      </c>
      <c r="C92" s="43">
        <v>746.30132864999996</v>
      </c>
      <c r="D92" s="11" t="str">
        <f t="shared" si="11"/>
        <v>N/A</v>
      </c>
      <c r="E92" s="43">
        <v>692.92821659000003</v>
      </c>
      <c r="F92" s="11" t="str">
        <f t="shared" si="12"/>
        <v>N/A</v>
      </c>
      <c r="G92" s="43">
        <v>618.84883982999997</v>
      </c>
      <c r="H92" s="11" t="str">
        <f t="shared" si="13"/>
        <v>N/A</v>
      </c>
      <c r="I92" s="12">
        <v>-7.15</v>
      </c>
      <c r="J92" s="12">
        <v>-10.7</v>
      </c>
      <c r="K92" s="41" t="s">
        <v>732</v>
      </c>
      <c r="L92" s="9" t="str">
        <f t="shared" si="14"/>
        <v>Yes</v>
      </c>
    </row>
    <row r="93" spans="1:12" ht="25" x14ac:dyDescent="0.25">
      <c r="A93" s="42" t="s">
        <v>623</v>
      </c>
      <c r="B93" s="33" t="s">
        <v>217</v>
      </c>
      <c r="C93" s="43">
        <v>45506595</v>
      </c>
      <c r="D93" s="11" t="str">
        <f t="shared" si="11"/>
        <v>N/A</v>
      </c>
      <c r="E93" s="43">
        <v>49479033</v>
      </c>
      <c r="F93" s="11" t="str">
        <f t="shared" si="12"/>
        <v>N/A</v>
      </c>
      <c r="G93" s="43">
        <v>52415008</v>
      </c>
      <c r="H93" s="11" t="str">
        <f t="shared" si="13"/>
        <v>N/A</v>
      </c>
      <c r="I93" s="12">
        <v>8.7289999999999992</v>
      </c>
      <c r="J93" s="12">
        <v>5.9340000000000002</v>
      </c>
      <c r="K93" s="41" t="s">
        <v>732</v>
      </c>
      <c r="L93" s="9" t="str">
        <f t="shared" si="14"/>
        <v>Yes</v>
      </c>
    </row>
    <row r="94" spans="1:12" x14ac:dyDescent="0.25">
      <c r="A94" s="44" t="s">
        <v>624</v>
      </c>
      <c r="B94" s="34" t="s">
        <v>217</v>
      </c>
      <c r="C94" s="34">
        <v>2782</v>
      </c>
      <c r="D94" s="11" t="str">
        <f t="shared" si="11"/>
        <v>N/A</v>
      </c>
      <c r="E94" s="34">
        <v>3055</v>
      </c>
      <c r="F94" s="11" t="str">
        <f t="shared" si="12"/>
        <v>N/A</v>
      </c>
      <c r="G94" s="34">
        <v>4134</v>
      </c>
      <c r="H94" s="11" t="str">
        <f t="shared" si="13"/>
        <v>N/A</v>
      </c>
      <c r="I94" s="12">
        <v>9.8130000000000006</v>
      </c>
      <c r="J94" s="12">
        <v>35.32</v>
      </c>
      <c r="K94" s="1" t="s">
        <v>732</v>
      </c>
      <c r="L94" s="9" t="str">
        <f t="shared" si="14"/>
        <v>No</v>
      </c>
    </row>
    <row r="95" spans="1:12" x14ac:dyDescent="0.25">
      <c r="A95" s="42" t="s">
        <v>1453</v>
      </c>
      <c r="B95" s="33" t="s">
        <v>217</v>
      </c>
      <c r="C95" s="43">
        <v>16357.510784</v>
      </c>
      <c r="D95" s="11" t="str">
        <f t="shared" si="11"/>
        <v>N/A</v>
      </c>
      <c r="E95" s="43">
        <v>16196.082815</v>
      </c>
      <c r="F95" s="11" t="str">
        <f t="shared" si="12"/>
        <v>N/A</v>
      </c>
      <c r="G95" s="43">
        <v>12679.005322000001</v>
      </c>
      <c r="H95" s="11" t="str">
        <f t="shared" si="13"/>
        <v>N/A</v>
      </c>
      <c r="I95" s="12">
        <v>-0.98699999999999999</v>
      </c>
      <c r="J95" s="12">
        <v>-21.7</v>
      </c>
      <c r="K95" s="41" t="s">
        <v>732</v>
      </c>
      <c r="L95" s="9" t="str">
        <f t="shared" si="14"/>
        <v>Yes</v>
      </c>
    </row>
    <row r="96" spans="1:12" ht="25" x14ac:dyDescent="0.25">
      <c r="A96" s="42" t="s">
        <v>625</v>
      </c>
      <c r="B96" s="33" t="s">
        <v>217</v>
      </c>
      <c r="C96" s="43">
        <v>10140954</v>
      </c>
      <c r="D96" s="11" t="str">
        <f t="shared" si="11"/>
        <v>N/A</v>
      </c>
      <c r="E96" s="43">
        <v>11185888</v>
      </c>
      <c r="F96" s="11" t="str">
        <f t="shared" si="12"/>
        <v>N/A</v>
      </c>
      <c r="G96" s="43">
        <v>12118651</v>
      </c>
      <c r="H96" s="11" t="str">
        <f t="shared" si="13"/>
        <v>N/A</v>
      </c>
      <c r="I96" s="12">
        <v>10.3</v>
      </c>
      <c r="J96" s="12">
        <v>8.3390000000000004</v>
      </c>
      <c r="K96" s="41" t="s">
        <v>732</v>
      </c>
      <c r="L96" s="9" t="str">
        <f t="shared" si="14"/>
        <v>Yes</v>
      </c>
    </row>
    <row r="97" spans="1:12" x14ac:dyDescent="0.25">
      <c r="A97" s="42" t="s">
        <v>626</v>
      </c>
      <c r="B97" s="33" t="s">
        <v>217</v>
      </c>
      <c r="C97" s="34">
        <v>4809</v>
      </c>
      <c r="D97" s="11" t="str">
        <f t="shared" si="11"/>
        <v>N/A</v>
      </c>
      <c r="E97" s="34">
        <v>4852</v>
      </c>
      <c r="F97" s="11" t="str">
        <f t="shared" si="12"/>
        <v>N/A</v>
      </c>
      <c r="G97" s="34">
        <v>5099</v>
      </c>
      <c r="H97" s="11" t="str">
        <f t="shared" si="13"/>
        <v>N/A</v>
      </c>
      <c r="I97" s="12">
        <v>0.89419999999999999</v>
      </c>
      <c r="J97" s="12">
        <v>5.0910000000000002</v>
      </c>
      <c r="K97" s="41" t="s">
        <v>732</v>
      </c>
      <c r="L97" s="9" t="str">
        <f t="shared" si="14"/>
        <v>Yes</v>
      </c>
    </row>
    <row r="98" spans="1:12" x14ac:dyDescent="0.25">
      <c r="A98" s="42" t="s">
        <v>1454</v>
      </c>
      <c r="B98" s="33" t="s">
        <v>217</v>
      </c>
      <c r="C98" s="43">
        <v>2108.7448534</v>
      </c>
      <c r="D98" s="11" t="str">
        <f t="shared" si="11"/>
        <v>N/A</v>
      </c>
      <c r="E98" s="43">
        <v>2305.4179720000002</v>
      </c>
      <c r="F98" s="11" t="str">
        <f t="shared" si="12"/>
        <v>N/A</v>
      </c>
      <c r="G98" s="43">
        <v>2376.6720925999998</v>
      </c>
      <c r="H98" s="11" t="str">
        <f t="shared" si="13"/>
        <v>N/A</v>
      </c>
      <c r="I98" s="12">
        <v>9.327</v>
      </c>
      <c r="J98" s="12">
        <v>3.0910000000000002</v>
      </c>
      <c r="K98" s="41" t="s">
        <v>732</v>
      </c>
      <c r="L98" s="9" t="str">
        <f t="shared" si="14"/>
        <v>Yes</v>
      </c>
    </row>
    <row r="99" spans="1:12" ht="25" x14ac:dyDescent="0.25">
      <c r="A99" s="42" t="s">
        <v>627</v>
      </c>
      <c r="B99" s="33" t="s">
        <v>217</v>
      </c>
      <c r="C99" s="43">
        <v>57872875</v>
      </c>
      <c r="D99" s="11" t="str">
        <f t="shared" si="11"/>
        <v>N/A</v>
      </c>
      <c r="E99" s="43">
        <v>67200995</v>
      </c>
      <c r="F99" s="11" t="str">
        <f t="shared" si="12"/>
        <v>N/A</v>
      </c>
      <c r="G99" s="43">
        <v>80045414</v>
      </c>
      <c r="H99" s="11" t="str">
        <f t="shared" si="13"/>
        <v>N/A</v>
      </c>
      <c r="I99" s="12">
        <v>16.12</v>
      </c>
      <c r="J99" s="12">
        <v>19.11</v>
      </c>
      <c r="K99" s="41" t="s">
        <v>732</v>
      </c>
      <c r="L99" s="9" t="str">
        <f t="shared" si="14"/>
        <v>Yes</v>
      </c>
    </row>
    <row r="100" spans="1:12" x14ac:dyDescent="0.25">
      <c r="A100" s="42" t="s">
        <v>628</v>
      </c>
      <c r="B100" s="33" t="s">
        <v>217</v>
      </c>
      <c r="C100" s="34">
        <v>2732</v>
      </c>
      <c r="D100" s="11" t="str">
        <f t="shared" si="11"/>
        <v>N/A</v>
      </c>
      <c r="E100" s="34">
        <v>2953</v>
      </c>
      <c r="F100" s="11" t="str">
        <f t="shared" si="12"/>
        <v>N/A</v>
      </c>
      <c r="G100" s="34">
        <v>3290</v>
      </c>
      <c r="H100" s="11" t="str">
        <f t="shared" si="13"/>
        <v>N/A</v>
      </c>
      <c r="I100" s="12">
        <v>8.0890000000000004</v>
      </c>
      <c r="J100" s="12">
        <v>11.41</v>
      </c>
      <c r="K100" s="41" t="s">
        <v>732</v>
      </c>
      <c r="L100" s="9" t="str">
        <f t="shared" si="14"/>
        <v>Yes</v>
      </c>
    </row>
    <row r="101" spans="1:12" ht="25" x14ac:dyDescent="0.25">
      <c r="A101" s="42" t="s">
        <v>1455</v>
      </c>
      <c r="B101" s="33" t="s">
        <v>217</v>
      </c>
      <c r="C101" s="43">
        <v>21183.336383999998</v>
      </c>
      <c r="D101" s="11" t="str">
        <f t="shared" si="11"/>
        <v>N/A</v>
      </c>
      <c r="E101" s="43">
        <v>22756.855739999999</v>
      </c>
      <c r="F101" s="11" t="str">
        <f t="shared" si="12"/>
        <v>N/A</v>
      </c>
      <c r="G101" s="43">
        <v>24329.913069999999</v>
      </c>
      <c r="H101" s="11" t="str">
        <f t="shared" si="13"/>
        <v>N/A</v>
      </c>
      <c r="I101" s="12">
        <v>7.4279999999999999</v>
      </c>
      <c r="J101" s="12">
        <v>6.9119999999999999</v>
      </c>
      <c r="K101" s="41" t="s">
        <v>732</v>
      </c>
      <c r="L101" s="9" t="str">
        <f t="shared" si="14"/>
        <v>Yes</v>
      </c>
    </row>
    <row r="102" spans="1:12" ht="25" x14ac:dyDescent="0.25">
      <c r="A102" s="42" t="s">
        <v>629</v>
      </c>
      <c r="B102" s="33" t="s">
        <v>217</v>
      </c>
      <c r="C102" s="43">
        <v>5903750</v>
      </c>
      <c r="D102" s="11" t="str">
        <f t="shared" si="11"/>
        <v>N/A</v>
      </c>
      <c r="E102" s="43">
        <v>6412592</v>
      </c>
      <c r="F102" s="11" t="str">
        <f t="shared" si="12"/>
        <v>N/A</v>
      </c>
      <c r="G102" s="43">
        <v>6918691</v>
      </c>
      <c r="H102" s="11" t="str">
        <f t="shared" si="13"/>
        <v>N/A</v>
      </c>
      <c r="I102" s="12">
        <v>8.6189999999999998</v>
      </c>
      <c r="J102" s="12">
        <v>7.8920000000000003</v>
      </c>
      <c r="K102" s="41" t="s">
        <v>732</v>
      </c>
      <c r="L102" s="9" t="str">
        <f t="shared" si="14"/>
        <v>Yes</v>
      </c>
    </row>
    <row r="103" spans="1:12" x14ac:dyDescent="0.25">
      <c r="A103" s="42" t="s">
        <v>630</v>
      </c>
      <c r="B103" s="33" t="s">
        <v>217</v>
      </c>
      <c r="C103" s="34">
        <v>2793</v>
      </c>
      <c r="D103" s="11" t="str">
        <f t="shared" si="11"/>
        <v>N/A</v>
      </c>
      <c r="E103" s="34">
        <v>2853</v>
      </c>
      <c r="F103" s="11" t="str">
        <f t="shared" si="12"/>
        <v>N/A</v>
      </c>
      <c r="G103" s="34">
        <v>3024</v>
      </c>
      <c r="H103" s="11" t="str">
        <f t="shared" si="13"/>
        <v>N/A</v>
      </c>
      <c r="I103" s="12">
        <v>2.1480000000000001</v>
      </c>
      <c r="J103" s="12">
        <v>5.9939999999999998</v>
      </c>
      <c r="K103" s="41" t="s">
        <v>732</v>
      </c>
      <c r="L103" s="9" t="str">
        <f t="shared" si="14"/>
        <v>Yes</v>
      </c>
    </row>
    <row r="104" spans="1:12" ht="25" x14ac:dyDescent="0.25">
      <c r="A104" s="42" t="s">
        <v>1456</v>
      </c>
      <c r="B104" s="33" t="s">
        <v>217</v>
      </c>
      <c r="C104" s="43">
        <v>2113.7665593000002</v>
      </c>
      <c r="D104" s="11" t="str">
        <f t="shared" si="11"/>
        <v>N/A</v>
      </c>
      <c r="E104" s="43">
        <v>2247.6663162</v>
      </c>
      <c r="F104" s="11" t="str">
        <f t="shared" si="12"/>
        <v>N/A</v>
      </c>
      <c r="G104" s="43">
        <v>2287.9269180000001</v>
      </c>
      <c r="H104" s="11" t="str">
        <f t="shared" si="13"/>
        <v>N/A</v>
      </c>
      <c r="I104" s="12">
        <v>6.335</v>
      </c>
      <c r="J104" s="12">
        <v>1.7909999999999999</v>
      </c>
      <c r="K104" s="41" t="s">
        <v>732</v>
      </c>
      <c r="L104" s="9" t="str">
        <f t="shared" si="14"/>
        <v>Yes</v>
      </c>
    </row>
    <row r="105" spans="1:12" ht="25" x14ac:dyDescent="0.25">
      <c r="A105" s="42" t="s">
        <v>631</v>
      </c>
      <c r="B105" s="33" t="s">
        <v>217</v>
      </c>
      <c r="C105" s="43">
        <v>9759</v>
      </c>
      <c r="D105" s="11" t="str">
        <f t="shared" si="11"/>
        <v>N/A</v>
      </c>
      <c r="E105" s="43">
        <v>1218</v>
      </c>
      <c r="F105" s="11" t="str">
        <f t="shared" si="12"/>
        <v>N/A</v>
      </c>
      <c r="G105" s="43">
        <v>3</v>
      </c>
      <c r="H105" s="11" t="str">
        <f t="shared" si="13"/>
        <v>N/A</v>
      </c>
      <c r="I105" s="12">
        <v>-87.5</v>
      </c>
      <c r="J105" s="12">
        <v>-99.8</v>
      </c>
      <c r="K105" s="41" t="s">
        <v>732</v>
      </c>
      <c r="L105" s="9" t="str">
        <f t="shared" si="14"/>
        <v>No</v>
      </c>
    </row>
    <row r="106" spans="1:12" x14ac:dyDescent="0.25">
      <c r="A106" s="42" t="s">
        <v>632</v>
      </c>
      <c r="B106" s="33" t="s">
        <v>217</v>
      </c>
      <c r="C106" s="34">
        <v>199</v>
      </c>
      <c r="D106" s="11" t="str">
        <f t="shared" si="11"/>
        <v>N/A</v>
      </c>
      <c r="E106" s="34">
        <v>11</v>
      </c>
      <c r="F106" s="11" t="str">
        <f t="shared" si="12"/>
        <v>N/A</v>
      </c>
      <c r="G106" s="34">
        <v>11</v>
      </c>
      <c r="H106" s="11" t="str">
        <f t="shared" si="13"/>
        <v>N/A</v>
      </c>
      <c r="I106" s="12">
        <v>-99.5</v>
      </c>
      <c r="J106" s="12">
        <v>0</v>
      </c>
      <c r="K106" s="41" t="s">
        <v>732</v>
      </c>
      <c r="L106" s="9" t="str">
        <f t="shared" si="14"/>
        <v>Yes</v>
      </c>
    </row>
    <row r="107" spans="1:12" ht="25" x14ac:dyDescent="0.25">
      <c r="A107" s="42" t="s">
        <v>1457</v>
      </c>
      <c r="B107" s="33" t="s">
        <v>217</v>
      </c>
      <c r="C107" s="43">
        <v>49.040201005</v>
      </c>
      <c r="D107" s="11" t="str">
        <f t="shared" si="11"/>
        <v>N/A</v>
      </c>
      <c r="E107" s="43">
        <v>1218</v>
      </c>
      <c r="F107" s="11" t="str">
        <f t="shared" si="12"/>
        <v>N/A</v>
      </c>
      <c r="G107" s="43">
        <v>3</v>
      </c>
      <c r="H107" s="11" t="str">
        <f t="shared" si="13"/>
        <v>N/A</v>
      </c>
      <c r="I107" s="12">
        <v>2384</v>
      </c>
      <c r="J107" s="12">
        <v>-99.8</v>
      </c>
      <c r="K107" s="41" t="s">
        <v>732</v>
      </c>
      <c r="L107" s="9" t="str">
        <f t="shared" si="14"/>
        <v>No</v>
      </c>
    </row>
    <row r="108" spans="1:12" ht="25" x14ac:dyDescent="0.25">
      <c r="A108" s="42" t="s">
        <v>633</v>
      </c>
      <c r="B108" s="33" t="s">
        <v>217</v>
      </c>
      <c r="C108" s="43">
        <v>301769</v>
      </c>
      <c r="D108" s="11" t="str">
        <f t="shared" si="11"/>
        <v>N/A</v>
      </c>
      <c r="E108" s="43">
        <v>253156</v>
      </c>
      <c r="F108" s="11" t="str">
        <f t="shared" si="12"/>
        <v>N/A</v>
      </c>
      <c r="G108" s="43">
        <v>110776</v>
      </c>
      <c r="H108" s="11" t="str">
        <f t="shared" si="13"/>
        <v>N/A</v>
      </c>
      <c r="I108" s="12">
        <v>-16.100000000000001</v>
      </c>
      <c r="J108" s="12">
        <v>-56.2</v>
      </c>
      <c r="K108" s="41" t="s">
        <v>732</v>
      </c>
      <c r="L108" s="9" t="str">
        <f t="shared" si="14"/>
        <v>No</v>
      </c>
    </row>
    <row r="109" spans="1:12" x14ac:dyDescent="0.25">
      <c r="A109" s="42" t="s">
        <v>634</v>
      </c>
      <c r="B109" s="33" t="s">
        <v>217</v>
      </c>
      <c r="C109" s="34">
        <v>1137</v>
      </c>
      <c r="D109" s="11" t="str">
        <f t="shared" si="11"/>
        <v>N/A</v>
      </c>
      <c r="E109" s="34">
        <v>912</v>
      </c>
      <c r="F109" s="11" t="str">
        <f t="shared" si="12"/>
        <v>N/A</v>
      </c>
      <c r="G109" s="34">
        <v>413</v>
      </c>
      <c r="H109" s="11" t="str">
        <f t="shared" si="13"/>
        <v>N/A</v>
      </c>
      <c r="I109" s="12">
        <v>-19.8</v>
      </c>
      <c r="J109" s="12">
        <v>-54.7</v>
      </c>
      <c r="K109" s="41" t="s">
        <v>732</v>
      </c>
      <c r="L109" s="9" t="str">
        <f t="shared" si="14"/>
        <v>No</v>
      </c>
    </row>
    <row r="110" spans="1:12" ht="25" x14ac:dyDescent="0.25">
      <c r="A110" s="42" t="s">
        <v>1458</v>
      </c>
      <c r="B110" s="33" t="s">
        <v>217</v>
      </c>
      <c r="C110" s="43">
        <v>265.40809146999999</v>
      </c>
      <c r="D110" s="11" t="str">
        <f t="shared" si="11"/>
        <v>N/A</v>
      </c>
      <c r="E110" s="43">
        <v>277.58333333000002</v>
      </c>
      <c r="F110" s="11" t="str">
        <f t="shared" si="12"/>
        <v>N/A</v>
      </c>
      <c r="G110" s="43">
        <v>268.22276029</v>
      </c>
      <c r="H110" s="11" t="str">
        <f t="shared" si="13"/>
        <v>N/A</v>
      </c>
      <c r="I110" s="12">
        <v>4.5869999999999997</v>
      </c>
      <c r="J110" s="12">
        <v>-3.37</v>
      </c>
      <c r="K110" s="41" t="s">
        <v>732</v>
      </c>
      <c r="L110" s="9" t="str">
        <f t="shared" si="14"/>
        <v>Yes</v>
      </c>
    </row>
    <row r="111" spans="1:12" x14ac:dyDescent="0.25">
      <c r="A111" s="42" t="s">
        <v>635</v>
      </c>
      <c r="B111" s="33" t="s">
        <v>217</v>
      </c>
      <c r="C111" s="43">
        <v>4527</v>
      </c>
      <c r="D111" s="11" t="str">
        <f t="shared" si="11"/>
        <v>N/A</v>
      </c>
      <c r="E111" s="43">
        <v>12203</v>
      </c>
      <c r="F111" s="11" t="str">
        <f t="shared" si="12"/>
        <v>N/A</v>
      </c>
      <c r="G111" s="43">
        <v>8599</v>
      </c>
      <c r="H111" s="11" t="str">
        <f t="shared" si="13"/>
        <v>N/A</v>
      </c>
      <c r="I111" s="12">
        <v>169.6</v>
      </c>
      <c r="J111" s="12">
        <v>-29.5</v>
      </c>
      <c r="K111" s="41" t="s">
        <v>732</v>
      </c>
      <c r="L111" s="9" t="str">
        <f t="shared" si="14"/>
        <v>Yes</v>
      </c>
    </row>
    <row r="112" spans="1:12" x14ac:dyDescent="0.25">
      <c r="A112" s="42" t="s">
        <v>636</v>
      </c>
      <c r="B112" s="33" t="s">
        <v>217</v>
      </c>
      <c r="C112" s="34">
        <v>11</v>
      </c>
      <c r="D112" s="11" t="str">
        <f t="shared" si="11"/>
        <v>N/A</v>
      </c>
      <c r="E112" s="34">
        <v>11</v>
      </c>
      <c r="F112" s="11" t="str">
        <f t="shared" si="12"/>
        <v>N/A</v>
      </c>
      <c r="G112" s="34">
        <v>11</v>
      </c>
      <c r="H112" s="11" t="str">
        <f t="shared" si="13"/>
        <v>N/A</v>
      </c>
      <c r="I112" s="12">
        <v>0</v>
      </c>
      <c r="J112" s="12">
        <v>0</v>
      </c>
      <c r="K112" s="41" t="s">
        <v>732</v>
      </c>
      <c r="L112" s="9" t="str">
        <f t="shared" si="14"/>
        <v>Yes</v>
      </c>
    </row>
    <row r="113" spans="1:12" x14ac:dyDescent="0.25">
      <c r="A113" s="42" t="s">
        <v>1459</v>
      </c>
      <c r="B113" s="33" t="s">
        <v>217</v>
      </c>
      <c r="C113" s="43">
        <v>2263.5</v>
      </c>
      <c r="D113" s="11" t="str">
        <f t="shared" si="11"/>
        <v>N/A</v>
      </c>
      <c r="E113" s="43">
        <v>6101.5</v>
      </c>
      <c r="F113" s="11" t="str">
        <f t="shared" si="12"/>
        <v>N/A</v>
      </c>
      <c r="G113" s="43">
        <v>4299.5</v>
      </c>
      <c r="H113" s="11" t="str">
        <f t="shared" si="13"/>
        <v>N/A</v>
      </c>
      <c r="I113" s="12">
        <v>169.6</v>
      </c>
      <c r="J113" s="12">
        <v>-29.5</v>
      </c>
      <c r="K113" s="41" t="s">
        <v>732</v>
      </c>
      <c r="L113" s="9" t="str">
        <f t="shared" si="14"/>
        <v>Yes</v>
      </c>
    </row>
    <row r="114" spans="1:12" ht="25" x14ac:dyDescent="0.25">
      <c r="A114" s="42" t="s">
        <v>637</v>
      </c>
      <c r="B114" s="33" t="s">
        <v>217</v>
      </c>
      <c r="C114" s="43">
        <v>164880</v>
      </c>
      <c r="D114" s="11" t="str">
        <f t="shared" si="11"/>
        <v>N/A</v>
      </c>
      <c r="E114" s="43">
        <v>154369</v>
      </c>
      <c r="F114" s="11" t="str">
        <f t="shared" si="12"/>
        <v>N/A</v>
      </c>
      <c r="G114" s="43">
        <v>155038</v>
      </c>
      <c r="H114" s="11" t="str">
        <f t="shared" si="13"/>
        <v>N/A</v>
      </c>
      <c r="I114" s="12">
        <v>-6.37</v>
      </c>
      <c r="J114" s="12">
        <v>0.43340000000000001</v>
      </c>
      <c r="K114" s="41" t="s">
        <v>732</v>
      </c>
      <c r="L114" s="9" t="str">
        <f>IF(J114="Div by 0", "N/A", IF(OR(J114="N/A",K114="N/A"),"N/A", IF(J114&gt;VALUE(MID(K114,1,2)), "No", IF(J114&lt;-1*VALUE(MID(K114,1,2)), "No", "Yes"))))</f>
        <v>Yes</v>
      </c>
    </row>
    <row r="115" spans="1:12" x14ac:dyDescent="0.25">
      <c r="A115" s="42" t="s">
        <v>638</v>
      </c>
      <c r="B115" s="33" t="s">
        <v>217</v>
      </c>
      <c r="C115" s="34">
        <v>1649</v>
      </c>
      <c r="D115" s="11" t="str">
        <f t="shared" si="11"/>
        <v>N/A</v>
      </c>
      <c r="E115" s="34">
        <v>872</v>
      </c>
      <c r="F115" s="11" t="str">
        <f t="shared" si="12"/>
        <v>N/A</v>
      </c>
      <c r="G115" s="34">
        <v>578</v>
      </c>
      <c r="H115" s="11" t="str">
        <f t="shared" si="13"/>
        <v>N/A</v>
      </c>
      <c r="I115" s="12">
        <v>-47.1</v>
      </c>
      <c r="J115" s="12">
        <v>-33.700000000000003</v>
      </c>
      <c r="K115" s="41" t="s">
        <v>732</v>
      </c>
      <c r="L115" s="9" t="str">
        <f t="shared" ref="L115:L119" si="15">IF(J115="Div by 0", "N/A", IF(OR(J115="N/A",K115="N/A"),"N/A", IF(J115&gt;VALUE(MID(K115,1,2)), "No", IF(J115&lt;-1*VALUE(MID(K115,1,2)), "No", "Yes"))))</f>
        <v>No</v>
      </c>
    </row>
    <row r="116" spans="1:12" ht="25" x14ac:dyDescent="0.25">
      <c r="A116" s="42" t="s">
        <v>1460</v>
      </c>
      <c r="B116" s="33" t="s">
        <v>217</v>
      </c>
      <c r="C116" s="43">
        <v>99.987871436999995</v>
      </c>
      <c r="D116" s="11" t="str">
        <f t="shared" si="11"/>
        <v>N/A</v>
      </c>
      <c r="E116" s="43">
        <v>177.02866972000001</v>
      </c>
      <c r="F116" s="11" t="str">
        <f t="shared" si="12"/>
        <v>N/A</v>
      </c>
      <c r="G116" s="43">
        <v>268.23183390999998</v>
      </c>
      <c r="H116" s="11" t="str">
        <f t="shared" si="13"/>
        <v>N/A</v>
      </c>
      <c r="I116" s="12">
        <v>77.05</v>
      </c>
      <c r="J116" s="12">
        <v>51.52</v>
      </c>
      <c r="K116" s="41" t="s">
        <v>732</v>
      </c>
      <c r="L116" s="9" t="str">
        <f t="shared" si="15"/>
        <v>No</v>
      </c>
    </row>
    <row r="117" spans="1:12" ht="25" x14ac:dyDescent="0.25">
      <c r="A117" s="42" t="s">
        <v>639</v>
      </c>
      <c r="B117" s="33" t="s">
        <v>217</v>
      </c>
      <c r="C117" s="43">
        <v>59627</v>
      </c>
      <c r="D117" s="11" t="str">
        <f t="shared" si="11"/>
        <v>N/A</v>
      </c>
      <c r="E117" s="43">
        <v>37272</v>
      </c>
      <c r="F117" s="11" t="str">
        <f t="shared" si="12"/>
        <v>N/A</v>
      </c>
      <c r="G117" s="43">
        <v>237588</v>
      </c>
      <c r="H117" s="11" t="str">
        <f t="shared" si="13"/>
        <v>N/A</v>
      </c>
      <c r="I117" s="12">
        <v>-37.5</v>
      </c>
      <c r="J117" s="12">
        <v>537.4</v>
      </c>
      <c r="K117" s="41" t="s">
        <v>732</v>
      </c>
      <c r="L117" s="9" t="str">
        <f t="shared" si="15"/>
        <v>No</v>
      </c>
    </row>
    <row r="118" spans="1:12" x14ac:dyDescent="0.25">
      <c r="A118" s="42" t="s">
        <v>640</v>
      </c>
      <c r="B118" s="33" t="s">
        <v>217</v>
      </c>
      <c r="C118" s="34">
        <v>42</v>
      </c>
      <c r="D118" s="11" t="str">
        <f t="shared" si="11"/>
        <v>N/A</v>
      </c>
      <c r="E118" s="34">
        <v>32</v>
      </c>
      <c r="F118" s="11" t="str">
        <f t="shared" si="12"/>
        <v>N/A</v>
      </c>
      <c r="G118" s="34">
        <v>18</v>
      </c>
      <c r="H118" s="11" t="str">
        <f t="shared" si="13"/>
        <v>N/A</v>
      </c>
      <c r="I118" s="12">
        <v>-23.8</v>
      </c>
      <c r="J118" s="12">
        <v>-43.8</v>
      </c>
      <c r="K118" s="41" t="s">
        <v>732</v>
      </c>
      <c r="L118" s="9" t="str">
        <f t="shared" si="15"/>
        <v>No</v>
      </c>
    </row>
    <row r="119" spans="1:12" ht="25" x14ac:dyDescent="0.25">
      <c r="A119" s="42" t="s">
        <v>1461</v>
      </c>
      <c r="B119" s="33" t="s">
        <v>217</v>
      </c>
      <c r="C119" s="43">
        <v>1419.6904761999999</v>
      </c>
      <c r="D119" s="11" t="str">
        <f t="shared" si="11"/>
        <v>N/A</v>
      </c>
      <c r="E119" s="43">
        <v>1164.75</v>
      </c>
      <c r="F119" s="11" t="str">
        <f t="shared" si="12"/>
        <v>N/A</v>
      </c>
      <c r="G119" s="43">
        <v>13199.333333</v>
      </c>
      <c r="H119" s="11" t="str">
        <f t="shared" si="13"/>
        <v>N/A</v>
      </c>
      <c r="I119" s="12">
        <v>-18</v>
      </c>
      <c r="J119" s="12">
        <v>1033</v>
      </c>
      <c r="K119" s="41" t="s">
        <v>732</v>
      </c>
      <c r="L119" s="9" t="str">
        <f t="shared" si="15"/>
        <v>No</v>
      </c>
    </row>
    <row r="120" spans="1:12" ht="25" x14ac:dyDescent="0.25">
      <c r="A120" s="42" t="s">
        <v>641</v>
      </c>
      <c r="B120" s="33" t="s">
        <v>217</v>
      </c>
      <c r="C120" s="43">
        <v>6264002</v>
      </c>
      <c r="D120" s="11" t="str">
        <f t="shared" si="11"/>
        <v>N/A</v>
      </c>
      <c r="E120" s="43">
        <v>6686997</v>
      </c>
      <c r="F120" s="11" t="str">
        <f t="shared" si="12"/>
        <v>N/A</v>
      </c>
      <c r="G120" s="43">
        <v>7158674</v>
      </c>
      <c r="H120" s="11" t="str">
        <f t="shared" si="13"/>
        <v>N/A</v>
      </c>
      <c r="I120" s="12">
        <v>6.7530000000000001</v>
      </c>
      <c r="J120" s="12">
        <v>7.0540000000000003</v>
      </c>
      <c r="K120" s="41" t="s">
        <v>732</v>
      </c>
      <c r="L120" s="9" t="str">
        <f t="shared" ref="L120:L131" si="16">IF(J120="Div by 0", "N/A", IF(K120="N/A","N/A", IF(J120&gt;VALUE(MID(K120,1,2)), "No", IF(J120&lt;-1*VALUE(MID(K120,1,2)), "No", "Yes"))))</f>
        <v>Yes</v>
      </c>
    </row>
    <row r="121" spans="1:12" x14ac:dyDescent="0.25">
      <c r="A121" s="42" t="s">
        <v>642</v>
      </c>
      <c r="B121" s="33" t="s">
        <v>217</v>
      </c>
      <c r="C121" s="34">
        <v>7514</v>
      </c>
      <c r="D121" s="11" t="str">
        <f t="shared" si="11"/>
        <v>N/A</v>
      </c>
      <c r="E121" s="34">
        <v>7990</v>
      </c>
      <c r="F121" s="11" t="str">
        <f t="shared" si="12"/>
        <v>N/A</v>
      </c>
      <c r="G121" s="34">
        <v>8372</v>
      </c>
      <c r="H121" s="11" t="str">
        <f t="shared" si="13"/>
        <v>N/A</v>
      </c>
      <c r="I121" s="12">
        <v>6.335</v>
      </c>
      <c r="J121" s="12">
        <v>4.7809999999999997</v>
      </c>
      <c r="K121" s="41" t="s">
        <v>732</v>
      </c>
      <c r="L121" s="9" t="str">
        <f t="shared" si="16"/>
        <v>Yes</v>
      </c>
    </row>
    <row r="122" spans="1:12" ht="25" x14ac:dyDescent="0.25">
      <c r="A122" s="42" t="s">
        <v>1462</v>
      </c>
      <c r="B122" s="33" t="s">
        <v>217</v>
      </c>
      <c r="C122" s="43">
        <v>833.64413095999998</v>
      </c>
      <c r="D122" s="11" t="str">
        <f t="shared" si="11"/>
        <v>N/A</v>
      </c>
      <c r="E122" s="43">
        <v>836.92077597000002</v>
      </c>
      <c r="F122" s="11" t="str">
        <f t="shared" si="12"/>
        <v>N/A</v>
      </c>
      <c r="G122" s="43">
        <v>855.07333970000002</v>
      </c>
      <c r="H122" s="11" t="str">
        <f t="shared" si="13"/>
        <v>N/A</v>
      </c>
      <c r="I122" s="12">
        <v>0.3931</v>
      </c>
      <c r="J122" s="12">
        <v>2.169</v>
      </c>
      <c r="K122" s="41" t="s">
        <v>732</v>
      </c>
      <c r="L122" s="9" t="str">
        <f t="shared" si="16"/>
        <v>Yes</v>
      </c>
    </row>
    <row r="123" spans="1:12" ht="25" x14ac:dyDescent="0.25">
      <c r="A123" s="42" t="s">
        <v>643</v>
      </c>
      <c r="B123" s="33" t="s">
        <v>217</v>
      </c>
      <c r="C123" s="43">
        <v>30293954</v>
      </c>
      <c r="D123" s="11" t="str">
        <f t="shared" ref="D123:D131" si="17">IF($B123="N/A","N/A",IF(C123&gt;10,"No",IF(C123&lt;-10,"No","Yes")))</f>
        <v>N/A</v>
      </c>
      <c r="E123" s="43">
        <v>33646577</v>
      </c>
      <c r="F123" s="11" t="str">
        <f t="shared" ref="F123:F131" si="18">IF($B123="N/A","N/A",IF(E123&gt;10,"No",IF(E123&lt;-10,"No","Yes")))</f>
        <v>N/A</v>
      </c>
      <c r="G123" s="43">
        <v>36361327</v>
      </c>
      <c r="H123" s="11" t="str">
        <f t="shared" ref="H123:H131" si="19">IF($B123="N/A","N/A",IF(G123&gt;10,"No",IF(G123&lt;-10,"No","Yes")))</f>
        <v>N/A</v>
      </c>
      <c r="I123" s="12">
        <v>11.07</v>
      </c>
      <c r="J123" s="12">
        <v>8.0679999999999996</v>
      </c>
      <c r="K123" s="41" t="s">
        <v>732</v>
      </c>
      <c r="L123" s="9" t="str">
        <f t="shared" si="16"/>
        <v>Yes</v>
      </c>
    </row>
    <row r="124" spans="1:12" x14ac:dyDescent="0.25">
      <c r="A124" s="42" t="s">
        <v>644</v>
      </c>
      <c r="B124" s="33" t="s">
        <v>217</v>
      </c>
      <c r="C124" s="34">
        <v>425</v>
      </c>
      <c r="D124" s="11" t="str">
        <f t="shared" si="17"/>
        <v>N/A</v>
      </c>
      <c r="E124" s="34">
        <v>464</v>
      </c>
      <c r="F124" s="11" t="str">
        <f t="shared" si="18"/>
        <v>N/A</v>
      </c>
      <c r="G124" s="34">
        <v>498</v>
      </c>
      <c r="H124" s="11" t="str">
        <f t="shared" si="19"/>
        <v>N/A</v>
      </c>
      <c r="I124" s="12">
        <v>9.1760000000000002</v>
      </c>
      <c r="J124" s="12">
        <v>7.3280000000000003</v>
      </c>
      <c r="K124" s="41" t="s">
        <v>732</v>
      </c>
      <c r="L124" s="9" t="str">
        <f t="shared" si="16"/>
        <v>Yes</v>
      </c>
    </row>
    <row r="125" spans="1:12" ht="25" x14ac:dyDescent="0.25">
      <c r="A125" s="42" t="s">
        <v>1463</v>
      </c>
      <c r="B125" s="33" t="s">
        <v>217</v>
      </c>
      <c r="C125" s="43">
        <v>71279.891764999993</v>
      </c>
      <c r="D125" s="11" t="str">
        <f t="shared" si="17"/>
        <v>N/A</v>
      </c>
      <c r="E125" s="43">
        <v>72514.174568999995</v>
      </c>
      <c r="F125" s="11" t="str">
        <f t="shared" si="18"/>
        <v>N/A</v>
      </c>
      <c r="G125" s="43">
        <v>73014.712851000004</v>
      </c>
      <c r="H125" s="11" t="str">
        <f t="shared" si="19"/>
        <v>N/A</v>
      </c>
      <c r="I125" s="12">
        <v>1.732</v>
      </c>
      <c r="J125" s="12">
        <v>0.69030000000000002</v>
      </c>
      <c r="K125" s="41" t="s">
        <v>732</v>
      </c>
      <c r="L125" s="9" t="str">
        <f t="shared" si="16"/>
        <v>Yes</v>
      </c>
    </row>
    <row r="126" spans="1:12" ht="25" x14ac:dyDescent="0.25">
      <c r="A126" s="42" t="s">
        <v>645</v>
      </c>
      <c r="B126" s="33" t="s">
        <v>217</v>
      </c>
      <c r="C126" s="43">
        <v>8691007</v>
      </c>
      <c r="D126" s="11" t="str">
        <f t="shared" si="17"/>
        <v>N/A</v>
      </c>
      <c r="E126" s="43">
        <v>12403233</v>
      </c>
      <c r="F126" s="11" t="str">
        <f t="shared" si="18"/>
        <v>N/A</v>
      </c>
      <c r="G126" s="43">
        <v>7307056</v>
      </c>
      <c r="H126" s="11" t="str">
        <f t="shared" si="19"/>
        <v>N/A</v>
      </c>
      <c r="I126" s="12">
        <v>42.71</v>
      </c>
      <c r="J126" s="12">
        <v>-41.1</v>
      </c>
      <c r="K126" s="41" t="s">
        <v>732</v>
      </c>
      <c r="L126" s="9" t="str">
        <f t="shared" si="16"/>
        <v>No</v>
      </c>
    </row>
    <row r="127" spans="1:12" x14ac:dyDescent="0.25">
      <c r="A127" s="42" t="s">
        <v>646</v>
      </c>
      <c r="B127" s="33" t="s">
        <v>217</v>
      </c>
      <c r="C127" s="34">
        <v>3225</v>
      </c>
      <c r="D127" s="11" t="str">
        <f t="shared" si="17"/>
        <v>N/A</v>
      </c>
      <c r="E127" s="34">
        <v>3371</v>
      </c>
      <c r="F127" s="11" t="str">
        <f t="shared" si="18"/>
        <v>N/A</v>
      </c>
      <c r="G127" s="34">
        <v>2422</v>
      </c>
      <c r="H127" s="11" t="str">
        <f t="shared" si="19"/>
        <v>N/A</v>
      </c>
      <c r="I127" s="12">
        <v>4.5270000000000001</v>
      </c>
      <c r="J127" s="12">
        <v>-28.2</v>
      </c>
      <c r="K127" s="41" t="s">
        <v>732</v>
      </c>
      <c r="L127" s="9" t="str">
        <f t="shared" si="16"/>
        <v>Yes</v>
      </c>
    </row>
    <row r="128" spans="1:12" ht="25" x14ac:dyDescent="0.25">
      <c r="A128" s="42" t="s">
        <v>1464</v>
      </c>
      <c r="B128" s="33" t="s">
        <v>217</v>
      </c>
      <c r="C128" s="43">
        <v>2694.8858915000001</v>
      </c>
      <c r="D128" s="11" t="str">
        <f t="shared" si="17"/>
        <v>N/A</v>
      </c>
      <c r="E128" s="43">
        <v>3679.3927617999998</v>
      </c>
      <c r="F128" s="11" t="str">
        <f t="shared" si="18"/>
        <v>N/A</v>
      </c>
      <c r="G128" s="43">
        <v>3016.9512798999999</v>
      </c>
      <c r="H128" s="11" t="str">
        <f t="shared" si="19"/>
        <v>N/A</v>
      </c>
      <c r="I128" s="12">
        <v>36.53</v>
      </c>
      <c r="J128" s="12">
        <v>-18</v>
      </c>
      <c r="K128" s="41" t="s">
        <v>732</v>
      </c>
      <c r="L128" s="9" t="str">
        <f t="shared" si="16"/>
        <v>Yes</v>
      </c>
    </row>
    <row r="129" spans="1:12" ht="25" x14ac:dyDescent="0.25">
      <c r="A129" s="42" t="s">
        <v>647</v>
      </c>
      <c r="B129" s="33" t="s">
        <v>217</v>
      </c>
      <c r="C129" s="43">
        <v>1791760</v>
      </c>
      <c r="D129" s="11" t="str">
        <f t="shared" si="17"/>
        <v>N/A</v>
      </c>
      <c r="E129" s="43">
        <v>1976449</v>
      </c>
      <c r="F129" s="11" t="str">
        <f t="shared" si="18"/>
        <v>N/A</v>
      </c>
      <c r="G129" s="43">
        <v>2007215</v>
      </c>
      <c r="H129" s="11" t="str">
        <f t="shared" si="19"/>
        <v>N/A</v>
      </c>
      <c r="I129" s="12">
        <v>10.31</v>
      </c>
      <c r="J129" s="12">
        <v>1.5569999999999999</v>
      </c>
      <c r="K129" s="41" t="s">
        <v>732</v>
      </c>
      <c r="L129" s="9" t="str">
        <f t="shared" si="16"/>
        <v>Yes</v>
      </c>
    </row>
    <row r="130" spans="1:12" x14ac:dyDescent="0.25">
      <c r="A130" s="42" t="s">
        <v>648</v>
      </c>
      <c r="B130" s="33" t="s">
        <v>217</v>
      </c>
      <c r="C130" s="34">
        <v>352</v>
      </c>
      <c r="D130" s="11" t="str">
        <f t="shared" si="17"/>
        <v>N/A</v>
      </c>
      <c r="E130" s="34">
        <v>351</v>
      </c>
      <c r="F130" s="11" t="str">
        <f t="shared" si="18"/>
        <v>N/A</v>
      </c>
      <c r="G130" s="34">
        <v>360</v>
      </c>
      <c r="H130" s="11" t="str">
        <f t="shared" si="19"/>
        <v>N/A</v>
      </c>
      <c r="I130" s="12">
        <v>-0.28399999999999997</v>
      </c>
      <c r="J130" s="12">
        <v>2.5640000000000001</v>
      </c>
      <c r="K130" s="41" t="s">
        <v>732</v>
      </c>
      <c r="L130" s="9" t="str">
        <f t="shared" si="16"/>
        <v>Yes</v>
      </c>
    </row>
    <row r="131" spans="1:12" ht="25" x14ac:dyDescent="0.25">
      <c r="A131" s="42" t="s">
        <v>1465</v>
      </c>
      <c r="B131" s="33" t="s">
        <v>217</v>
      </c>
      <c r="C131" s="43">
        <v>5090.2272727</v>
      </c>
      <c r="D131" s="11" t="str">
        <f t="shared" si="17"/>
        <v>N/A</v>
      </c>
      <c r="E131" s="43">
        <v>5630.9088319000002</v>
      </c>
      <c r="F131" s="11" t="str">
        <f t="shared" si="18"/>
        <v>N/A</v>
      </c>
      <c r="G131" s="43">
        <v>5575.5972222</v>
      </c>
      <c r="H131" s="11" t="str">
        <f t="shared" si="19"/>
        <v>N/A</v>
      </c>
      <c r="I131" s="12">
        <v>10.62</v>
      </c>
      <c r="J131" s="12">
        <v>-0.98199999999999998</v>
      </c>
      <c r="K131" s="41" t="s">
        <v>732</v>
      </c>
      <c r="L131" s="9" t="str">
        <f t="shared" si="16"/>
        <v>Yes</v>
      </c>
    </row>
    <row r="132" spans="1:12" x14ac:dyDescent="0.25">
      <c r="A132" s="42" t="s">
        <v>1466</v>
      </c>
      <c r="B132" s="33" t="s">
        <v>217</v>
      </c>
      <c r="C132" s="43">
        <v>238.46855733999999</v>
      </c>
      <c r="D132" s="11" t="str">
        <f t="shared" ref="D132:D143" si="20">IF($B132="N/A","N/A",IF(C132&gt;10,"No",IF(C132&lt;-10,"No","Yes")))</f>
        <v>N/A</v>
      </c>
      <c r="E132" s="43">
        <v>293.05929691</v>
      </c>
      <c r="F132" s="11" t="str">
        <f t="shared" ref="F132:F143" si="21">IF($B132="N/A","N/A",IF(E132&gt;10,"No",IF(E132&lt;-10,"No","Yes")))</f>
        <v>N/A</v>
      </c>
      <c r="G132" s="43">
        <v>271.38398274000002</v>
      </c>
      <c r="H132" s="11" t="str">
        <f t="shared" ref="H132:H143" si="22">IF($B132="N/A","N/A",IF(G132&gt;10,"No",IF(G132&lt;-10,"No","Yes")))</f>
        <v>N/A</v>
      </c>
      <c r="I132" s="12">
        <v>22.89</v>
      </c>
      <c r="J132" s="12">
        <v>-7.4</v>
      </c>
      <c r="K132" s="41" t="s">
        <v>732</v>
      </c>
      <c r="L132" s="9" t="str">
        <f t="shared" ref="L132:L143" si="23">IF(J132="Div by 0", "N/A", IF(K132="N/A","N/A", IF(J132&gt;VALUE(MID(K132,1,2)), "No", IF(J132&lt;-1*VALUE(MID(K132,1,2)), "No", "Yes"))))</f>
        <v>Yes</v>
      </c>
    </row>
    <row r="133" spans="1:12" x14ac:dyDescent="0.25">
      <c r="A133" s="42" t="s">
        <v>1467</v>
      </c>
      <c r="B133" s="33" t="s">
        <v>217</v>
      </c>
      <c r="C133" s="43">
        <v>190.22990127</v>
      </c>
      <c r="D133" s="11" t="str">
        <f t="shared" si="20"/>
        <v>N/A</v>
      </c>
      <c r="E133" s="43">
        <v>223.69126691</v>
      </c>
      <c r="F133" s="11" t="str">
        <f t="shared" si="21"/>
        <v>N/A</v>
      </c>
      <c r="G133" s="43">
        <v>182.52294257</v>
      </c>
      <c r="H133" s="11" t="str">
        <f t="shared" si="22"/>
        <v>N/A</v>
      </c>
      <c r="I133" s="12">
        <v>17.59</v>
      </c>
      <c r="J133" s="12">
        <v>-18.399999999999999</v>
      </c>
      <c r="K133" s="41" t="s">
        <v>732</v>
      </c>
      <c r="L133" s="9" t="str">
        <f t="shared" si="23"/>
        <v>Yes</v>
      </c>
    </row>
    <row r="134" spans="1:12" x14ac:dyDescent="0.25">
      <c r="A134" s="42" t="s">
        <v>1468</v>
      </c>
      <c r="B134" s="33" t="s">
        <v>217</v>
      </c>
      <c r="C134" s="43">
        <v>250.56845730000001</v>
      </c>
      <c r="D134" s="11" t="str">
        <f t="shared" si="20"/>
        <v>N/A</v>
      </c>
      <c r="E134" s="43">
        <v>293.41759851</v>
      </c>
      <c r="F134" s="11" t="str">
        <f t="shared" si="21"/>
        <v>N/A</v>
      </c>
      <c r="G134" s="43">
        <v>345.33089718000002</v>
      </c>
      <c r="H134" s="11" t="str">
        <f t="shared" si="22"/>
        <v>N/A</v>
      </c>
      <c r="I134" s="12">
        <v>17.100000000000001</v>
      </c>
      <c r="J134" s="12">
        <v>17.690000000000001</v>
      </c>
      <c r="K134" s="41" t="s">
        <v>732</v>
      </c>
      <c r="L134" s="9" t="str">
        <f t="shared" si="23"/>
        <v>Yes</v>
      </c>
    </row>
    <row r="135" spans="1:12" x14ac:dyDescent="0.25">
      <c r="A135" s="42" t="s">
        <v>1469</v>
      </c>
      <c r="B135" s="33" t="s">
        <v>217</v>
      </c>
      <c r="C135" s="43">
        <v>4615.2937549999997</v>
      </c>
      <c r="D135" s="11" t="str">
        <f t="shared" si="20"/>
        <v>N/A</v>
      </c>
      <c r="E135" s="43">
        <v>4806.6098405000002</v>
      </c>
      <c r="F135" s="11" t="str">
        <f t="shared" si="21"/>
        <v>N/A</v>
      </c>
      <c r="G135" s="43">
        <v>4937.9678440999996</v>
      </c>
      <c r="H135" s="11" t="str">
        <f t="shared" si="22"/>
        <v>N/A</v>
      </c>
      <c r="I135" s="12">
        <v>4.1449999999999996</v>
      </c>
      <c r="J135" s="12">
        <v>2.7330000000000001</v>
      </c>
      <c r="K135" s="41" t="s">
        <v>732</v>
      </c>
      <c r="L135" s="9" t="str">
        <f t="shared" si="23"/>
        <v>Yes</v>
      </c>
    </row>
    <row r="136" spans="1:12" x14ac:dyDescent="0.25">
      <c r="A136" s="42" t="s">
        <v>1470</v>
      </c>
      <c r="B136" s="33" t="s">
        <v>217</v>
      </c>
      <c r="C136" s="43">
        <v>7994.6567936000001</v>
      </c>
      <c r="D136" s="11" t="str">
        <f t="shared" si="20"/>
        <v>N/A</v>
      </c>
      <c r="E136" s="43">
        <v>8422.3490160000001</v>
      </c>
      <c r="F136" s="11" t="str">
        <f t="shared" si="21"/>
        <v>N/A</v>
      </c>
      <c r="G136" s="43">
        <v>8862.1197453999994</v>
      </c>
      <c r="H136" s="11" t="str">
        <f t="shared" si="22"/>
        <v>N/A</v>
      </c>
      <c r="I136" s="12">
        <v>5.35</v>
      </c>
      <c r="J136" s="12">
        <v>5.2210000000000001</v>
      </c>
      <c r="K136" s="41" t="s">
        <v>732</v>
      </c>
      <c r="L136" s="9" t="str">
        <f t="shared" si="23"/>
        <v>Yes</v>
      </c>
    </row>
    <row r="137" spans="1:12" x14ac:dyDescent="0.25">
      <c r="A137" s="42" t="s">
        <v>1471</v>
      </c>
      <c r="B137" s="33" t="s">
        <v>217</v>
      </c>
      <c r="C137" s="43">
        <v>1737.899449</v>
      </c>
      <c r="D137" s="11" t="str">
        <f t="shared" si="20"/>
        <v>N/A</v>
      </c>
      <c r="E137" s="43">
        <v>1770.9028221999999</v>
      </c>
      <c r="F137" s="11" t="str">
        <f t="shared" si="21"/>
        <v>N/A</v>
      </c>
      <c r="G137" s="43">
        <v>1685.6519656999999</v>
      </c>
      <c r="H137" s="11" t="str">
        <f t="shared" si="22"/>
        <v>N/A</v>
      </c>
      <c r="I137" s="12">
        <v>1.899</v>
      </c>
      <c r="J137" s="12">
        <v>-4.8099999999999996</v>
      </c>
      <c r="K137" s="41" t="s">
        <v>732</v>
      </c>
      <c r="L137" s="9" t="str">
        <f t="shared" si="23"/>
        <v>Yes</v>
      </c>
    </row>
    <row r="138" spans="1:12" x14ac:dyDescent="0.25">
      <c r="A138" s="42" t="s">
        <v>1472</v>
      </c>
      <c r="B138" s="33" t="s">
        <v>217</v>
      </c>
      <c r="C138" s="43">
        <v>215.92775803000001</v>
      </c>
      <c r="D138" s="11" t="str">
        <f t="shared" si="20"/>
        <v>N/A</v>
      </c>
      <c r="E138" s="43">
        <v>196.93131441</v>
      </c>
      <c r="F138" s="11" t="str">
        <f t="shared" si="21"/>
        <v>N/A</v>
      </c>
      <c r="G138" s="43">
        <v>185.18740731</v>
      </c>
      <c r="H138" s="11" t="str">
        <f t="shared" si="22"/>
        <v>N/A</v>
      </c>
      <c r="I138" s="12">
        <v>-8.8000000000000007</v>
      </c>
      <c r="J138" s="12">
        <v>-5.96</v>
      </c>
      <c r="K138" s="41" t="s">
        <v>732</v>
      </c>
      <c r="L138" s="9" t="str">
        <f t="shared" si="23"/>
        <v>Yes</v>
      </c>
    </row>
    <row r="139" spans="1:12" x14ac:dyDescent="0.25">
      <c r="A139" s="42" t="s">
        <v>1473</v>
      </c>
      <c r="B139" s="33" t="s">
        <v>217</v>
      </c>
      <c r="C139" s="43">
        <v>67.852060805999997</v>
      </c>
      <c r="D139" s="11" t="str">
        <f t="shared" si="20"/>
        <v>N/A</v>
      </c>
      <c r="E139" s="43">
        <v>76.788591636000007</v>
      </c>
      <c r="F139" s="11" t="str">
        <f t="shared" si="21"/>
        <v>N/A</v>
      </c>
      <c r="G139" s="43">
        <v>85.482830077000003</v>
      </c>
      <c r="H139" s="11" t="str">
        <f t="shared" si="22"/>
        <v>N/A</v>
      </c>
      <c r="I139" s="12">
        <v>13.17</v>
      </c>
      <c r="J139" s="12">
        <v>11.32</v>
      </c>
      <c r="K139" s="41" t="s">
        <v>732</v>
      </c>
      <c r="L139" s="9" t="str">
        <f t="shared" si="23"/>
        <v>Yes</v>
      </c>
    </row>
    <row r="140" spans="1:12" x14ac:dyDescent="0.25">
      <c r="A140" s="42" t="s">
        <v>1474</v>
      </c>
      <c r="B140" s="33" t="s">
        <v>217</v>
      </c>
      <c r="C140" s="43">
        <v>288.01418733000003</v>
      </c>
      <c r="D140" s="11" t="str">
        <f t="shared" si="20"/>
        <v>N/A</v>
      </c>
      <c r="E140" s="43">
        <v>263.51530883999999</v>
      </c>
      <c r="F140" s="11" t="str">
        <f t="shared" si="21"/>
        <v>N/A</v>
      </c>
      <c r="G140" s="43">
        <v>257.27557963999999</v>
      </c>
      <c r="H140" s="11" t="str">
        <f t="shared" si="22"/>
        <v>N/A</v>
      </c>
      <c r="I140" s="12">
        <v>-8.51</v>
      </c>
      <c r="J140" s="12">
        <v>-2.37</v>
      </c>
      <c r="K140" s="41" t="s">
        <v>732</v>
      </c>
      <c r="L140" s="9" t="str">
        <f t="shared" si="23"/>
        <v>Yes</v>
      </c>
    </row>
    <row r="141" spans="1:12" x14ac:dyDescent="0.25">
      <c r="A141" s="42" t="s">
        <v>1475</v>
      </c>
      <c r="B141" s="33" t="s">
        <v>217</v>
      </c>
      <c r="C141" s="43">
        <v>13475.700151999999</v>
      </c>
      <c r="D141" s="11" t="str">
        <f t="shared" si="20"/>
        <v>N/A</v>
      </c>
      <c r="E141" s="43">
        <v>15004.107934</v>
      </c>
      <c r="F141" s="11" t="str">
        <f t="shared" si="21"/>
        <v>N/A</v>
      </c>
      <c r="G141" s="43">
        <v>15972.99582</v>
      </c>
      <c r="H141" s="11" t="str">
        <f t="shared" si="22"/>
        <v>N/A</v>
      </c>
      <c r="I141" s="12">
        <v>11.34</v>
      </c>
      <c r="J141" s="12">
        <v>6.4569999999999999</v>
      </c>
      <c r="K141" s="41" t="s">
        <v>732</v>
      </c>
      <c r="L141" s="9" t="str">
        <f t="shared" si="23"/>
        <v>Yes</v>
      </c>
    </row>
    <row r="142" spans="1:12" x14ac:dyDescent="0.25">
      <c r="A142" s="42" t="s">
        <v>1476</v>
      </c>
      <c r="B142" s="33" t="s">
        <v>217</v>
      </c>
      <c r="C142" s="43">
        <v>12304.824322</v>
      </c>
      <c r="D142" s="11" t="str">
        <f t="shared" si="20"/>
        <v>N/A</v>
      </c>
      <c r="E142" s="43">
        <v>13561.665744</v>
      </c>
      <c r="F142" s="11" t="str">
        <f t="shared" si="21"/>
        <v>N/A</v>
      </c>
      <c r="G142" s="43">
        <v>14408.501332</v>
      </c>
      <c r="H142" s="11" t="str">
        <f t="shared" si="22"/>
        <v>N/A</v>
      </c>
      <c r="I142" s="12">
        <v>10.210000000000001</v>
      </c>
      <c r="J142" s="12">
        <v>6.2439999999999998</v>
      </c>
      <c r="K142" s="41" t="s">
        <v>732</v>
      </c>
      <c r="L142" s="9" t="str">
        <f t="shared" si="23"/>
        <v>Yes</v>
      </c>
    </row>
    <row r="143" spans="1:12" x14ac:dyDescent="0.25">
      <c r="A143" s="42" t="s">
        <v>1477</v>
      </c>
      <c r="B143" s="33" t="s">
        <v>217</v>
      </c>
      <c r="C143" s="43">
        <v>14640.816666999999</v>
      </c>
      <c r="D143" s="11" t="str">
        <f t="shared" si="20"/>
        <v>N/A</v>
      </c>
      <c r="E143" s="43">
        <v>16423.784877999999</v>
      </c>
      <c r="F143" s="11" t="str">
        <f t="shared" si="21"/>
        <v>N/A</v>
      </c>
      <c r="G143" s="43">
        <v>17494.326109000001</v>
      </c>
      <c r="H143" s="11" t="str">
        <f t="shared" si="22"/>
        <v>N/A</v>
      </c>
      <c r="I143" s="12">
        <v>12.18</v>
      </c>
      <c r="J143" s="12">
        <v>6.5179999999999998</v>
      </c>
      <c r="K143" s="41" t="s">
        <v>732</v>
      </c>
      <c r="L143" s="9" t="str">
        <f t="shared" si="23"/>
        <v>Yes</v>
      </c>
    </row>
    <row r="144" spans="1:12" x14ac:dyDescent="0.25">
      <c r="A144" s="42" t="s">
        <v>89</v>
      </c>
      <c r="B144" s="33" t="s">
        <v>217</v>
      </c>
      <c r="C144" s="8">
        <v>12.591571771</v>
      </c>
      <c r="D144" s="11" t="str">
        <f t="shared" ref="D144:D161" si="24">IF($B144="N/A","N/A",IF(C144&gt;10,"No",IF(C144&lt;-10,"No","Yes")))</f>
        <v>N/A</v>
      </c>
      <c r="E144" s="8">
        <v>12.487646477</v>
      </c>
      <c r="F144" s="11" t="str">
        <f t="shared" ref="F144:F161" si="25">IF($B144="N/A","N/A",IF(E144&gt;10,"No",IF(E144&lt;-10,"No","Yes")))</f>
        <v>N/A</v>
      </c>
      <c r="G144" s="8">
        <v>10.738843198</v>
      </c>
      <c r="H144" s="11" t="str">
        <f t="shared" ref="H144:H161" si="26">IF($B144="N/A","N/A",IF(G144&gt;10,"No",IF(G144&lt;-10,"No","Yes")))</f>
        <v>N/A</v>
      </c>
      <c r="I144" s="12">
        <v>-0.82499999999999996</v>
      </c>
      <c r="J144" s="12">
        <v>-14</v>
      </c>
      <c r="K144" s="41" t="s">
        <v>732</v>
      </c>
      <c r="L144" s="9" t="str">
        <f t="shared" ref="L144:L161" si="27">IF(J144="Div by 0", "N/A", IF(K144="N/A","N/A", IF(J144&gt;VALUE(MID(K144,1,2)), "No", IF(J144&lt;-1*VALUE(MID(K144,1,2)), "No", "Yes"))))</f>
        <v>Yes</v>
      </c>
    </row>
    <row r="145" spans="1:12" x14ac:dyDescent="0.25">
      <c r="A145" s="42" t="s">
        <v>477</v>
      </c>
      <c r="B145" s="33" t="s">
        <v>217</v>
      </c>
      <c r="C145" s="8">
        <v>13.806613383</v>
      </c>
      <c r="D145" s="11" t="str">
        <f t="shared" si="24"/>
        <v>N/A</v>
      </c>
      <c r="E145" s="8">
        <v>13.514760148000001</v>
      </c>
      <c r="F145" s="11" t="str">
        <f t="shared" si="25"/>
        <v>N/A</v>
      </c>
      <c r="G145" s="8">
        <v>12.300177619999999</v>
      </c>
      <c r="H145" s="11" t="str">
        <f t="shared" si="26"/>
        <v>N/A</v>
      </c>
      <c r="I145" s="12">
        <v>-2.11</v>
      </c>
      <c r="J145" s="12">
        <v>-8.99</v>
      </c>
      <c r="K145" s="41" t="s">
        <v>732</v>
      </c>
      <c r="L145" s="9" t="str">
        <f t="shared" si="27"/>
        <v>Yes</v>
      </c>
    </row>
    <row r="146" spans="1:12" x14ac:dyDescent="0.25">
      <c r="A146" s="42" t="s">
        <v>478</v>
      </c>
      <c r="B146" s="33" t="s">
        <v>217</v>
      </c>
      <c r="C146" s="8">
        <v>11.460055096</v>
      </c>
      <c r="D146" s="11" t="str">
        <f t="shared" si="24"/>
        <v>N/A</v>
      </c>
      <c r="E146" s="8">
        <v>11.421725240000001</v>
      </c>
      <c r="F146" s="11" t="str">
        <f t="shared" si="25"/>
        <v>N/A</v>
      </c>
      <c r="G146" s="8">
        <v>9.4254032258000002</v>
      </c>
      <c r="H146" s="11" t="str">
        <f t="shared" si="26"/>
        <v>N/A</v>
      </c>
      <c r="I146" s="12">
        <v>-0.33400000000000002</v>
      </c>
      <c r="J146" s="12">
        <v>-17.5</v>
      </c>
      <c r="K146" s="41" t="s">
        <v>732</v>
      </c>
      <c r="L146" s="9" t="str">
        <f t="shared" si="27"/>
        <v>Yes</v>
      </c>
    </row>
    <row r="147" spans="1:12" x14ac:dyDescent="0.25">
      <c r="A147" s="42" t="s">
        <v>1478</v>
      </c>
      <c r="B147" s="33" t="s">
        <v>217</v>
      </c>
      <c r="C147" s="8">
        <v>5.4616667875999996</v>
      </c>
      <c r="D147" s="11" t="str">
        <f t="shared" si="24"/>
        <v>N/A</v>
      </c>
      <c r="E147" s="8">
        <v>5.1531836791999996</v>
      </c>
      <c r="F147" s="11" t="str">
        <f t="shared" si="25"/>
        <v>N/A</v>
      </c>
      <c r="G147" s="8">
        <v>4.9076446002000003</v>
      </c>
      <c r="H147" s="11" t="str">
        <f t="shared" si="26"/>
        <v>N/A</v>
      </c>
      <c r="I147" s="12">
        <v>-5.65</v>
      </c>
      <c r="J147" s="12">
        <v>-4.76</v>
      </c>
      <c r="K147" s="41" t="s">
        <v>732</v>
      </c>
      <c r="L147" s="9" t="str">
        <f t="shared" si="27"/>
        <v>Yes</v>
      </c>
    </row>
    <row r="148" spans="1:12" x14ac:dyDescent="0.25">
      <c r="A148" s="42" t="s">
        <v>1479</v>
      </c>
      <c r="B148" s="33" t="s">
        <v>217</v>
      </c>
      <c r="C148" s="8">
        <v>9.0267983075</v>
      </c>
      <c r="D148" s="11" t="str">
        <f t="shared" si="24"/>
        <v>N/A</v>
      </c>
      <c r="E148" s="8">
        <v>8.5793357934000003</v>
      </c>
      <c r="F148" s="11" t="str">
        <f t="shared" si="25"/>
        <v>N/A</v>
      </c>
      <c r="G148" s="8">
        <v>8.4221432800000002</v>
      </c>
      <c r="H148" s="11" t="str">
        <f t="shared" si="26"/>
        <v>N/A</v>
      </c>
      <c r="I148" s="12">
        <v>-4.96</v>
      </c>
      <c r="J148" s="12">
        <v>-1.83</v>
      </c>
      <c r="K148" s="41" t="s">
        <v>732</v>
      </c>
      <c r="L148" s="9" t="str">
        <f t="shared" si="27"/>
        <v>Yes</v>
      </c>
    </row>
    <row r="149" spans="1:12" x14ac:dyDescent="0.25">
      <c r="A149" s="42" t="s">
        <v>1480</v>
      </c>
      <c r="B149" s="33" t="s">
        <v>217</v>
      </c>
      <c r="C149" s="8">
        <v>2.4380165289</v>
      </c>
      <c r="D149" s="11" t="str">
        <f t="shared" si="24"/>
        <v>N/A</v>
      </c>
      <c r="E149" s="8">
        <v>2.2763578275</v>
      </c>
      <c r="F149" s="11" t="str">
        <f t="shared" si="25"/>
        <v>N/A</v>
      </c>
      <c r="G149" s="8">
        <v>2.0035282257999998</v>
      </c>
      <c r="H149" s="11" t="str">
        <f t="shared" si="26"/>
        <v>N/A</v>
      </c>
      <c r="I149" s="12">
        <v>-6.63</v>
      </c>
      <c r="J149" s="12">
        <v>-12</v>
      </c>
      <c r="K149" s="41" t="s">
        <v>732</v>
      </c>
      <c r="L149" s="9" t="str">
        <f t="shared" si="27"/>
        <v>Yes</v>
      </c>
    </row>
    <row r="150" spans="1:12" x14ac:dyDescent="0.25">
      <c r="A150" s="42" t="s">
        <v>90</v>
      </c>
      <c r="B150" s="33" t="s">
        <v>217</v>
      </c>
      <c r="C150" s="8">
        <v>28.933052876000001</v>
      </c>
      <c r="D150" s="11" t="str">
        <f t="shared" si="24"/>
        <v>N/A</v>
      </c>
      <c r="E150" s="8">
        <v>28.420160949</v>
      </c>
      <c r="F150" s="11" t="str">
        <f t="shared" si="25"/>
        <v>N/A</v>
      </c>
      <c r="G150" s="8">
        <v>29.924497774999999</v>
      </c>
      <c r="H150" s="11" t="str">
        <f t="shared" si="26"/>
        <v>N/A</v>
      </c>
      <c r="I150" s="12">
        <v>-1.77</v>
      </c>
      <c r="J150" s="12">
        <v>5.2930000000000001</v>
      </c>
      <c r="K150" s="41" t="s">
        <v>732</v>
      </c>
      <c r="L150" s="9" t="str">
        <f t="shared" si="27"/>
        <v>Yes</v>
      </c>
    </row>
    <row r="151" spans="1:12" x14ac:dyDescent="0.25">
      <c r="A151" s="42" t="s">
        <v>479</v>
      </c>
      <c r="B151" s="33" t="s">
        <v>217</v>
      </c>
      <c r="C151" s="8">
        <v>22.849083216</v>
      </c>
      <c r="D151" s="11" t="str">
        <f t="shared" si="24"/>
        <v>N/A</v>
      </c>
      <c r="E151" s="8">
        <v>21.67896679</v>
      </c>
      <c r="F151" s="11" t="str">
        <f t="shared" si="25"/>
        <v>N/A</v>
      </c>
      <c r="G151" s="8">
        <v>22.942569568</v>
      </c>
      <c r="H151" s="11" t="str">
        <f t="shared" si="26"/>
        <v>N/A</v>
      </c>
      <c r="I151" s="12">
        <v>-5.12</v>
      </c>
      <c r="J151" s="12">
        <v>5.8289999999999997</v>
      </c>
      <c r="K151" s="41" t="s">
        <v>732</v>
      </c>
      <c r="L151" s="9" t="str">
        <f t="shared" si="27"/>
        <v>Yes</v>
      </c>
    </row>
    <row r="152" spans="1:12" x14ac:dyDescent="0.25">
      <c r="A152" s="42" t="s">
        <v>480</v>
      </c>
      <c r="B152" s="33" t="s">
        <v>217</v>
      </c>
      <c r="C152" s="8">
        <v>33.787878788</v>
      </c>
      <c r="D152" s="11" t="str">
        <f t="shared" si="24"/>
        <v>N/A</v>
      </c>
      <c r="E152" s="8">
        <v>33.839190627999997</v>
      </c>
      <c r="F152" s="11" t="str">
        <f t="shared" si="25"/>
        <v>N/A</v>
      </c>
      <c r="G152" s="8">
        <v>35.622479839</v>
      </c>
      <c r="H152" s="11" t="str">
        <f t="shared" si="26"/>
        <v>N/A</v>
      </c>
      <c r="I152" s="12">
        <v>0.15190000000000001</v>
      </c>
      <c r="J152" s="12">
        <v>5.27</v>
      </c>
      <c r="K152" s="41" t="s">
        <v>732</v>
      </c>
      <c r="L152" s="9" t="str">
        <f t="shared" si="27"/>
        <v>Yes</v>
      </c>
    </row>
    <row r="153" spans="1:12" x14ac:dyDescent="0.25">
      <c r="A153" s="42" t="s">
        <v>117</v>
      </c>
      <c r="B153" s="33" t="s">
        <v>217</v>
      </c>
      <c r="C153" s="8">
        <v>92.833828968999995</v>
      </c>
      <c r="D153" s="11" t="str">
        <f t="shared" si="24"/>
        <v>N/A</v>
      </c>
      <c r="E153" s="8">
        <v>92.587886488999999</v>
      </c>
      <c r="F153" s="11" t="str">
        <f t="shared" si="25"/>
        <v>N/A</v>
      </c>
      <c r="G153" s="8">
        <v>93.251988675000007</v>
      </c>
      <c r="H153" s="11" t="str">
        <f t="shared" si="26"/>
        <v>N/A</v>
      </c>
      <c r="I153" s="12">
        <v>-0.26500000000000001</v>
      </c>
      <c r="J153" s="12">
        <v>0.71730000000000005</v>
      </c>
      <c r="K153" s="41" t="s">
        <v>732</v>
      </c>
      <c r="L153" s="9" t="str">
        <f t="shared" si="27"/>
        <v>Yes</v>
      </c>
    </row>
    <row r="154" spans="1:12" x14ac:dyDescent="0.25">
      <c r="A154" s="42" t="s">
        <v>481</v>
      </c>
      <c r="B154" s="33" t="s">
        <v>217</v>
      </c>
      <c r="C154" s="8">
        <v>92.571697225999998</v>
      </c>
      <c r="D154" s="11" t="str">
        <f t="shared" si="24"/>
        <v>N/A</v>
      </c>
      <c r="E154" s="8">
        <v>92.435424354000006</v>
      </c>
      <c r="F154" s="11" t="str">
        <f t="shared" si="25"/>
        <v>N/A</v>
      </c>
      <c r="G154" s="8">
        <v>93.146832445000001</v>
      </c>
      <c r="H154" s="11" t="str">
        <f t="shared" si="26"/>
        <v>N/A</v>
      </c>
      <c r="I154" s="12">
        <v>-0.14699999999999999</v>
      </c>
      <c r="J154" s="12">
        <v>0.76959999999999995</v>
      </c>
      <c r="K154" s="41" t="s">
        <v>732</v>
      </c>
      <c r="L154" s="9" t="str">
        <f t="shared" si="27"/>
        <v>Yes</v>
      </c>
    </row>
    <row r="155" spans="1:12" x14ac:dyDescent="0.25">
      <c r="A155" s="42" t="s">
        <v>482</v>
      </c>
      <c r="B155" s="33" t="s">
        <v>217</v>
      </c>
      <c r="C155" s="8">
        <v>93.154269971999994</v>
      </c>
      <c r="D155" s="11" t="str">
        <f t="shared" si="24"/>
        <v>N/A</v>
      </c>
      <c r="E155" s="8">
        <v>92.718317358999997</v>
      </c>
      <c r="F155" s="11" t="str">
        <f t="shared" si="25"/>
        <v>N/A</v>
      </c>
      <c r="G155" s="8">
        <v>93.447580645000002</v>
      </c>
      <c r="H155" s="11" t="str">
        <f t="shared" si="26"/>
        <v>N/A</v>
      </c>
      <c r="I155" s="12">
        <v>-0.46800000000000003</v>
      </c>
      <c r="J155" s="12">
        <v>0.78649999999999998</v>
      </c>
      <c r="K155" s="41" t="s">
        <v>732</v>
      </c>
      <c r="L155" s="9" t="str">
        <f t="shared" si="27"/>
        <v>Yes</v>
      </c>
    </row>
    <row r="156" spans="1:12" x14ac:dyDescent="0.25">
      <c r="A156" s="42" t="s">
        <v>1481</v>
      </c>
      <c r="B156" s="33" t="s">
        <v>217</v>
      </c>
      <c r="C156" s="34">
        <v>0.32315668199999997</v>
      </c>
      <c r="D156" s="11" t="str">
        <f t="shared" si="24"/>
        <v>N/A</v>
      </c>
      <c r="E156" s="34">
        <v>0.46466930470000001</v>
      </c>
      <c r="F156" s="11" t="str">
        <f t="shared" si="25"/>
        <v>N/A</v>
      </c>
      <c r="G156" s="34">
        <v>0.39861895790000001</v>
      </c>
      <c r="H156" s="11" t="str">
        <f t="shared" si="26"/>
        <v>N/A</v>
      </c>
      <c r="I156" s="12">
        <v>43.79</v>
      </c>
      <c r="J156" s="12">
        <v>-14.2</v>
      </c>
      <c r="K156" s="41" t="s">
        <v>732</v>
      </c>
      <c r="L156" s="9" t="str">
        <f t="shared" si="27"/>
        <v>Yes</v>
      </c>
    </row>
    <row r="157" spans="1:12" x14ac:dyDescent="0.25">
      <c r="A157" s="42" t="s">
        <v>1482</v>
      </c>
      <c r="B157" s="33" t="s">
        <v>217</v>
      </c>
      <c r="C157" s="34">
        <v>5.5618615199999999E-2</v>
      </c>
      <c r="D157" s="11" t="str">
        <f t="shared" si="24"/>
        <v>N/A</v>
      </c>
      <c r="E157" s="34">
        <v>0.19453924910000001</v>
      </c>
      <c r="F157" s="11" t="str">
        <f t="shared" si="25"/>
        <v>N/A</v>
      </c>
      <c r="G157" s="34">
        <v>8.1829121500000004E-2</v>
      </c>
      <c r="H157" s="11" t="str">
        <f t="shared" si="26"/>
        <v>N/A</v>
      </c>
      <c r="I157" s="12">
        <v>249.8</v>
      </c>
      <c r="J157" s="12">
        <v>-57.9</v>
      </c>
      <c r="K157" s="41" t="s">
        <v>732</v>
      </c>
      <c r="L157" s="9" t="str">
        <f t="shared" si="27"/>
        <v>No</v>
      </c>
    </row>
    <row r="158" spans="1:12" x14ac:dyDescent="0.25">
      <c r="A158" s="42" t="s">
        <v>1483</v>
      </c>
      <c r="B158" s="33" t="s">
        <v>217</v>
      </c>
      <c r="C158" s="34">
        <v>0.5096153846</v>
      </c>
      <c r="D158" s="11" t="str">
        <f t="shared" si="24"/>
        <v>N/A</v>
      </c>
      <c r="E158" s="34">
        <v>0.52331002329999998</v>
      </c>
      <c r="F158" s="11" t="str">
        <f t="shared" si="25"/>
        <v>N/A</v>
      </c>
      <c r="G158" s="34">
        <v>0.73395721930000002</v>
      </c>
      <c r="H158" s="11" t="str">
        <f t="shared" si="26"/>
        <v>N/A</v>
      </c>
      <c r="I158" s="12">
        <v>2.6869999999999998</v>
      </c>
      <c r="J158" s="12">
        <v>40.25</v>
      </c>
      <c r="K158" s="41" t="s">
        <v>732</v>
      </c>
      <c r="L158" s="9" t="str">
        <f t="shared" si="27"/>
        <v>No</v>
      </c>
    </row>
    <row r="159" spans="1:12" x14ac:dyDescent="0.25">
      <c r="A159" s="42" t="s">
        <v>1484</v>
      </c>
      <c r="B159" s="33" t="s">
        <v>217</v>
      </c>
      <c r="C159" s="34">
        <v>198.62948206999999</v>
      </c>
      <c r="D159" s="11" t="str">
        <f t="shared" si="24"/>
        <v>N/A</v>
      </c>
      <c r="E159" s="34">
        <v>207.88767123</v>
      </c>
      <c r="F159" s="11" t="str">
        <f t="shared" si="25"/>
        <v>N/A</v>
      </c>
      <c r="G159" s="34">
        <v>211.82692308</v>
      </c>
      <c r="H159" s="11" t="str">
        <f t="shared" si="26"/>
        <v>N/A</v>
      </c>
      <c r="I159" s="12">
        <v>4.6609999999999996</v>
      </c>
      <c r="J159" s="12">
        <v>1.895</v>
      </c>
      <c r="K159" s="41" t="s">
        <v>732</v>
      </c>
      <c r="L159" s="9" t="str">
        <f t="shared" si="27"/>
        <v>Yes</v>
      </c>
    </row>
    <row r="160" spans="1:12" x14ac:dyDescent="0.25">
      <c r="A160" s="42" t="s">
        <v>1485</v>
      </c>
      <c r="B160" s="33" t="s">
        <v>217</v>
      </c>
      <c r="C160" s="34">
        <v>206.84548611</v>
      </c>
      <c r="D160" s="11" t="str">
        <f t="shared" si="24"/>
        <v>N/A</v>
      </c>
      <c r="E160" s="34">
        <v>214.27419355000001</v>
      </c>
      <c r="F160" s="11" t="str">
        <f t="shared" si="25"/>
        <v>N/A</v>
      </c>
      <c r="G160" s="34">
        <v>219.00878735000001</v>
      </c>
      <c r="H160" s="11" t="str">
        <f t="shared" si="26"/>
        <v>N/A</v>
      </c>
      <c r="I160" s="12">
        <v>3.5910000000000002</v>
      </c>
      <c r="J160" s="12">
        <v>2.21</v>
      </c>
      <c r="K160" s="41" t="s">
        <v>732</v>
      </c>
      <c r="L160" s="9" t="str">
        <f t="shared" si="27"/>
        <v>Yes</v>
      </c>
    </row>
    <row r="161" spans="1:12" x14ac:dyDescent="0.25">
      <c r="A161" s="42" t="s">
        <v>1486</v>
      </c>
      <c r="B161" s="33" t="s">
        <v>217</v>
      </c>
      <c r="C161" s="34">
        <v>171.89265537</v>
      </c>
      <c r="D161" s="11" t="str">
        <f t="shared" si="24"/>
        <v>N/A</v>
      </c>
      <c r="E161" s="34">
        <v>188.12280702000001</v>
      </c>
      <c r="F161" s="11" t="str">
        <f t="shared" si="25"/>
        <v>N/A</v>
      </c>
      <c r="G161" s="34">
        <v>186.12578615999999</v>
      </c>
      <c r="H161" s="11" t="str">
        <f t="shared" si="26"/>
        <v>N/A</v>
      </c>
      <c r="I161" s="12">
        <v>9.4420000000000002</v>
      </c>
      <c r="J161" s="12">
        <v>-1.06</v>
      </c>
      <c r="K161" s="41" t="s">
        <v>732</v>
      </c>
      <c r="L161" s="9" t="str">
        <f t="shared" si="27"/>
        <v>Yes</v>
      </c>
    </row>
    <row r="162" spans="1:12" x14ac:dyDescent="0.25">
      <c r="A162" s="42" t="s">
        <v>1619</v>
      </c>
      <c r="B162" s="33" t="s">
        <v>217</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1742</v>
      </c>
      <c r="J162" s="12" t="s">
        <v>1742</v>
      </c>
      <c r="K162" s="14" t="s">
        <v>217</v>
      </c>
      <c r="L162" s="9" t="str">
        <f t="shared" ref="L162:L172" si="31">IF(J162="Div by 0", "N/A", IF(K162="N/A","N/A", IF(J162&gt;VALUE(MID(K162,1,2)), "No", IF(J162&lt;-1*VALUE(MID(K162,1,2)), "No", "Yes"))))</f>
        <v>N/A</v>
      </c>
    </row>
    <row r="163" spans="1:12" x14ac:dyDescent="0.25">
      <c r="A163" s="42" t="s">
        <v>126</v>
      </c>
      <c r="B163" s="33" t="s">
        <v>217</v>
      </c>
      <c r="C163" s="34">
        <v>0</v>
      </c>
      <c r="D163" s="11" t="str">
        <f t="shared" si="28"/>
        <v>N/A</v>
      </c>
      <c r="E163" s="34">
        <v>11</v>
      </c>
      <c r="F163" s="11" t="str">
        <f t="shared" si="29"/>
        <v>N/A</v>
      </c>
      <c r="G163" s="34">
        <v>0</v>
      </c>
      <c r="H163" s="11" t="str">
        <f t="shared" si="30"/>
        <v>N/A</v>
      </c>
      <c r="I163" s="12" t="s">
        <v>1742</v>
      </c>
      <c r="J163" s="12">
        <v>-100</v>
      </c>
      <c r="K163" s="14" t="s">
        <v>217</v>
      </c>
      <c r="L163" s="9" t="str">
        <f t="shared" si="31"/>
        <v>N/A</v>
      </c>
    </row>
    <row r="164" spans="1:12" ht="25" x14ac:dyDescent="0.25">
      <c r="A164" s="42" t="s">
        <v>1620</v>
      </c>
      <c r="B164" s="33" t="s">
        <v>217</v>
      </c>
      <c r="C164" s="34">
        <v>0</v>
      </c>
      <c r="D164" s="11" t="str">
        <f t="shared" si="28"/>
        <v>N/A</v>
      </c>
      <c r="E164" s="34">
        <v>0</v>
      </c>
      <c r="F164" s="11" t="str">
        <f t="shared" si="29"/>
        <v>N/A</v>
      </c>
      <c r="G164" s="34">
        <v>0</v>
      </c>
      <c r="H164" s="11" t="str">
        <f t="shared" si="30"/>
        <v>N/A</v>
      </c>
      <c r="I164" s="12" t="s">
        <v>1742</v>
      </c>
      <c r="J164" s="12" t="s">
        <v>1742</v>
      </c>
      <c r="K164" s="14" t="s">
        <v>217</v>
      </c>
      <c r="L164" s="9" t="str">
        <f t="shared" si="31"/>
        <v>N/A</v>
      </c>
    </row>
    <row r="165" spans="1:12" ht="25" x14ac:dyDescent="0.25">
      <c r="A165" s="42" t="s">
        <v>1487</v>
      </c>
      <c r="B165" s="33" t="s">
        <v>217</v>
      </c>
      <c r="C165" s="34">
        <v>45</v>
      </c>
      <c r="D165" s="11" t="str">
        <f t="shared" si="28"/>
        <v>N/A</v>
      </c>
      <c r="E165" s="34">
        <v>46</v>
      </c>
      <c r="F165" s="11" t="str">
        <f t="shared" si="29"/>
        <v>N/A</v>
      </c>
      <c r="G165" s="34">
        <v>81</v>
      </c>
      <c r="H165" s="11" t="str">
        <f t="shared" si="30"/>
        <v>N/A</v>
      </c>
      <c r="I165" s="12">
        <v>2.222</v>
      </c>
      <c r="J165" s="12">
        <v>76.09</v>
      </c>
      <c r="K165" s="14" t="s">
        <v>217</v>
      </c>
      <c r="L165" s="9" t="str">
        <f t="shared" si="31"/>
        <v>N/A</v>
      </c>
    </row>
    <row r="166" spans="1:12" x14ac:dyDescent="0.25">
      <c r="A166" s="42" t="s">
        <v>1621</v>
      </c>
      <c r="B166" s="33" t="s">
        <v>217</v>
      </c>
      <c r="C166" s="34">
        <v>0</v>
      </c>
      <c r="D166" s="11" t="str">
        <f t="shared" si="28"/>
        <v>N/A</v>
      </c>
      <c r="E166" s="34">
        <v>0</v>
      </c>
      <c r="F166" s="11" t="str">
        <f t="shared" si="29"/>
        <v>N/A</v>
      </c>
      <c r="G166" s="34">
        <v>0</v>
      </c>
      <c r="H166" s="11" t="str">
        <f t="shared" si="30"/>
        <v>N/A</v>
      </c>
      <c r="I166" s="12" t="s">
        <v>1742</v>
      </c>
      <c r="J166" s="12" t="s">
        <v>1742</v>
      </c>
      <c r="K166" s="14" t="s">
        <v>217</v>
      </c>
      <c r="L166" s="9" t="str">
        <f t="shared" si="31"/>
        <v>N/A</v>
      </c>
    </row>
    <row r="167" spans="1:12" x14ac:dyDescent="0.25">
      <c r="A167" s="42" t="s">
        <v>1622</v>
      </c>
      <c r="B167" s="33" t="s">
        <v>217</v>
      </c>
      <c r="C167" s="34">
        <v>31</v>
      </c>
      <c r="D167" s="11" t="str">
        <f t="shared" si="28"/>
        <v>N/A</v>
      </c>
      <c r="E167" s="34">
        <v>39</v>
      </c>
      <c r="F167" s="11" t="str">
        <f t="shared" si="29"/>
        <v>N/A</v>
      </c>
      <c r="G167" s="34">
        <v>44</v>
      </c>
      <c r="H167" s="11" t="str">
        <f t="shared" si="30"/>
        <v>N/A</v>
      </c>
      <c r="I167" s="12">
        <v>25.81</v>
      </c>
      <c r="J167" s="12">
        <v>12.82</v>
      </c>
      <c r="K167" s="14" t="s">
        <v>217</v>
      </c>
      <c r="L167" s="9" t="str">
        <f t="shared" si="31"/>
        <v>N/A</v>
      </c>
    </row>
    <row r="168" spans="1:12" x14ac:dyDescent="0.25">
      <c r="A168" s="42" t="s">
        <v>125</v>
      </c>
      <c r="B168" s="33" t="s">
        <v>217</v>
      </c>
      <c r="C168" s="43">
        <v>302442</v>
      </c>
      <c r="D168" s="11" t="str">
        <f t="shared" si="28"/>
        <v>N/A</v>
      </c>
      <c r="E168" s="43">
        <v>516812</v>
      </c>
      <c r="F168" s="11" t="str">
        <f t="shared" si="29"/>
        <v>N/A</v>
      </c>
      <c r="G168" s="43">
        <v>358051</v>
      </c>
      <c r="H168" s="11" t="str">
        <f t="shared" si="30"/>
        <v>N/A</v>
      </c>
      <c r="I168" s="12">
        <v>70.88</v>
      </c>
      <c r="J168" s="12">
        <v>-30.7</v>
      </c>
      <c r="K168" s="14" t="s">
        <v>217</v>
      </c>
      <c r="L168" s="9" t="str">
        <f t="shared" si="31"/>
        <v>N/A</v>
      </c>
    </row>
    <row r="169" spans="1:12" x14ac:dyDescent="0.25">
      <c r="A169" s="42" t="s">
        <v>1623</v>
      </c>
      <c r="B169" s="33" t="s">
        <v>217</v>
      </c>
      <c r="C169" s="43">
        <v>186705</v>
      </c>
      <c r="D169" s="11" t="str">
        <f t="shared" si="28"/>
        <v>N/A</v>
      </c>
      <c r="E169" s="43">
        <v>339722</v>
      </c>
      <c r="F169" s="11" t="str">
        <f t="shared" si="29"/>
        <v>N/A</v>
      </c>
      <c r="G169" s="43">
        <v>308488</v>
      </c>
      <c r="H169" s="11" t="str">
        <f t="shared" si="30"/>
        <v>N/A</v>
      </c>
      <c r="I169" s="12">
        <v>81.96</v>
      </c>
      <c r="J169" s="12">
        <v>-9.19</v>
      </c>
      <c r="K169" s="14" t="s">
        <v>217</v>
      </c>
      <c r="L169" s="9" t="str">
        <f t="shared" si="31"/>
        <v>N/A</v>
      </c>
    </row>
    <row r="170" spans="1:12" x14ac:dyDescent="0.25">
      <c r="A170" s="42" t="s">
        <v>1380</v>
      </c>
      <c r="B170" s="33" t="s">
        <v>217</v>
      </c>
      <c r="C170" s="43">
        <v>298122</v>
      </c>
      <c r="D170" s="11" t="str">
        <f t="shared" si="28"/>
        <v>N/A</v>
      </c>
      <c r="E170" s="43">
        <v>297655</v>
      </c>
      <c r="F170" s="11" t="str">
        <f t="shared" si="29"/>
        <v>N/A</v>
      </c>
      <c r="G170" s="43">
        <v>307618</v>
      </c>
      <c r="H170" s="11" t="str">
        <f t="shared" si="30"/>
        <v>N/A</v>
      </c>
      <c r="I170" s="12">
        <v>-0.157</v>
      </c>
      <c r="J170" s="12">
        <v>3.347</v>
      </c>
      <c r="K170" s="14" t="s">
        <v>217</v>
      </c>
      <c r="L170" s="9" t="str">
        <f t="shared" si="31"/>
        <v>N/A</v>
      </c>
    </row>
    <row r="171" spans="1:12" x14ac:dyDescent="0.25">
      <c r="A171" s="42" t="s">
        <v>1617</v>
      </c>
      <c r="B171" s="33" t="s">
        <v>217</v>
      </c>
      <c r="C171" s="43">
        <v>75370</v>
      </c>
      <c r="D171" s="11" t="str">
        <f t="shared" si="28"/>
        <v>N/A</v>
      </c>
      <c r="E171" s="43">
        <v>74097</v>
      </c>
      <c r="F171" s="11" t="str">
        <f t="shared" si="29"/>
        <v>N/A</v>
      </c>
      <c r="G171" s="43">
        <v>54435</v>
      </c>
      <c r="H171" s="11" t="str">
        <f t="shared" si="30"/>
        <v>N/A</v>
      </c>
      <c r="I171" s="12">
        <v>-1.69</v>
      </c>
      <c r="J171" s="12">
        <v>-26.5</v>
      </c>
      <c r="K171" s="14" t="s">
        <v>217</v>
      </c>
      <c r="L171" s="9" t="str">
        <f t="shared" si="31"/>
        <v>N/A</v>
      </c>
    </row>
    <row r="172" spans="1:12" x14ac:dyDescent="0.25">
      <c r="A172" s="42" t="s">
        <v>1618</v>
      </c>
      <c r="B172" s="33" t="s">
        <v>217</v>
      </c>
      <c r="C172" s="43">
        <v>285707</v>
      </c>
      <c r="D172" s="11" t="str">
        <f t="shared" si="28"/>
        <v>N/A</v>
      </c>
      <c r="E172" s="43">
        <v>468818</v>
      </c>
      <c r="F172" s="11" t="str">
        <f t="shared" si="29"/>
        <v>N/A</v>
      </c>
      <c r="G172" s="43">
        <v>345015</v>
      </c>
      <c r="H172" s="11" t="str">
        <f t="shared" si="30"/>
        <v>N/A</v>
      </c>
      <c r="I172" s="12">
        <v>64.09</v>
      </c>
      <c r="J172" s="12">
        <v>-26.4</v>
      </c>
      <c r="K172" s="14" t="s">
        <v>217</v>
      </c>
      <c r="L172" s="9" t="str">
        <f t="shared" si="31"/>
        <v>N/A</v>
      </c>
    </row>
    <row r="173" spans="1:12" ht="25" x14ac:dyDescent="0.25">
      <c r="A173" s="42" t="s">
        <v>1381</v>
      </c>
      <c r="B173" s="33" t="s">
        <v>217</v>
      </c>
      <c r="C173" s="43">
        <v>15523</v>
      </c>
      <c r="D173" s="11" t="str">
        <f t="shared" ref="D173:D187" si="32">IF($B173="N/A","N/A",IF(C173&gt;10,"No",IF(C173&lt;-10,"No","Yes")))</f>
        <v>N/A</v>
      </c>
      <c r="E173" s="43">
        <v>21937</v>
      </c>
      <c r="F173" s="11" t="str">
        <f t="shared" ref="F173:F187" si="33">IF($B173="N/A","N/A",IF(E173&gt;10,"No",IF(E173&lt;-10,"No","Yes")))</f>
        <v>N/A</v>
      </c>
      <c r="G173" s="43">
        <v>27203</v>
      </c>
      <c r="H173" s="11" t="str">
        <f t="shared" ref="H173:H187" si="34">IF($B173="N/A","N/A",IF(G173&gt;10,"No",IF(G173&lt;-10,"No","Yes")))</f>
        <v>N/A</v>
      </c>
      <c r="I173" s="12">
        <v>41.32</v>
      </c>
      <c r="J173" s="12">
        <v>24.01</v>
      </c>
      <c r="K173" s="41" t="s">
        <v>732</v>
      </c>
      <c r="L173" s="9" t="str">
        <f t="shared" ref="L173:L187" si="35">IF(J173="Div by 0", "N/A", IF(K173="N/A","N/A", IF(J173&gt;VALUE(MID(K173,1,2)), "No", IF(J173&lt;-1*VALUE(MID(K173,1,2)), "No", "Yes"))))</f>
        <v>Yes</v>
      </c>
    </row>
    <row r="174" spans="1:12" x14ac:dyDescent="0.25">
      <c r="A174" s="42" t="s">
        <v>649</v>
      </c>
      <c r="B174" s="33" t="s">
        <v>217</v>
      </c>
      <c r="C174" s="34">
        <v>73</v>
      </c>
      <c r="D174" s="11" t="str">
        <f t="shared" si="32"/>
        <v>N/A</v>
      </c>
      <c r="E174" s="34">
        <v>84</v>
      </c>
      <c r="F174" s="11" t="str">
        <f t="shared" si="33"/>
        <v>N/A</v>
      </c>
      <c r="G174" s="34">
        <v>87</v>
      </c>
      <c r="H174" s="11" t="str">
        <f t="shared" si="34"/>
        <v>N/A</v>
      </c>
      <c r="I174" s="12">
        <v>15.07</v>
      </c>
      <c r="J174" s="12">
        <v>3.5710000000000002</v>
      </c>
      <c r="K174" s="41" t="s">
        <v>732</v>
      </c>
      <c r="L174" s="9" t="str">
        <f t="shared" si="35"/>
        <v>Yes</v>
      </c>
    </row>
    <row r="175" spans="1:12" x14ac:dyDescent="0.25">
      <c r="A175" s="42" t="s">
        <v>1382</v>
      </c>
      <c r="B175" s="33" t="s">
        <v>217</v>
      </c>
      <c r="C175" s="43">
        <v>212.64383562</v>
      </c>
      <c r="D175" s="11" t="str">
        <f t="shared" si="32"/>
        <v>N/A</v>
      </c>
      <c r="E175" s="43">
        <v>261.15476189999998</v>
      </c>
      <c r="F175" s="11" t="str">
        <f t="shared" si="33"/>
        <v>N/A</v>
      </c>
      <c r="G175" s="43">
        <v>312.67816091999998</v>
      </c>
      <c r="H175" s="11" t="str">
        <f t="shared" si="34"/>
        <v>N/A</v>
      </c>
      <c r="I175" s="12">
        <v>22.81</v>
      </c>
      <c r="J175" s="12">
        <v>19.73</v>
      </c>
      <c r="K175" s="41" t="s">
        <v>732</v>
      </c>
      <c r="L175" s="9" t="str">
        <f t="shared" si="35"/>
        <v>Yes</v>
      </c>
    </row>
    <row r="176" spans="1:12" ht="25" x14ac:dyDescent="0.25">
      <c r="A176" s="42" t="s">
        <v>1383</v>
      </c>
      <c r="B176" s="33" t="s">
        <v>217</v>
      </c>
      <c r="C176" s="43">
        <v>0</v>
      </c>
      <c r="D176" s="11" t="str">
        <f t="shared" si="32"/>
        <v>N/A</v>
      </c>
      <c r="E176" s="43">
        <v>0</v>
      </c>
      <c r="F176" s="11" t="str">
        <f t="shared" si="33"/>
        <v>N/A</v>
      </c>
      <c r="G176" s="43">
        <v>1083</v>
      </c>
      <c r="H176" s="11" t="str">
        <f t="shared" si="34"/>
        <v>N/A</v>
      </c>
      <c r="I176" s="12" t="s">
        <v>1742</v>
      </c>
      <c r="J176" s="12" t="s">
        <v>1742</v>
      </c>
      <c r="K176" s="41" t="s">
        <v>732</v>
      </c>
      <c r="L176" s="9" t="str">
        <f t="shared" si="35"/>
        <v>N/A</v>
      </c>
    </row>
    <row r="177" spans="1:12" x14ac:dyDescent="0.25">
      <c r="A177" s="42" t="s">
        <v>516</v>
      </c>
      <c r="B177" s="33" t="s">
        <v>217</v>
      </c>
      <c r="C177" s="34">
        <v>0</v>
      </c>
      <c r="D177" s="11" t="str">
        <f t="shared" si="32"/>
        <v>N/A</v>
      </c>
      <c r="E177" s="34">
        <v>0</v>
      </c>
      <c r="F177" s="11" t="str">
        <f t="shared" si="33"/>
        <v>N/A</v>
      </c>
      <c r="G177" s="34">
        <v>17</v>
      </c>
      <c r="H177" s="11" t="str">
        <f t="shared" si="34"/>
        <v>N/A</v>
      </c>
      <c r="I177" s="12" t="s">
        <v>1742</v>
      </c>
      <c r="J177" s="12" t="s">
        <v>1742</v>
      </c>
      <c r="K177" s="41" t="s">
        <v>732</v>
      </c>
      <c r="L177" s="9" t="str">
        <f t="shared" si="35"/>
        <v>N/A</v>
      </c>
    </row>
    <row r="178" spans="1:12" x14ac:dyDescent="0.25">
      <c r="A178" s="42" t="s">
        <v>1384</v>
      </c>
      <c r="B178" s="33" t="s">
        <v>217</v>
      </c>
      <c r="C178" s="43" t="s">
        <v>1742</v>
      </c>
      <c r="D178" s="11" t="str">
        <f t="shared" si="32"/>
        <v>N/A</v>
      </c>
      <c r="E178" s="43" t="s">
        <v>1742</v>
      </c>
      <c r="F178" s="11" t="str">
        <f t="shared" si="33"/>
        <v>N/A</v>
      </c>
      <c r="G178" s="43">
        <v>63.705882353</v>
      </c>
      <c r="H178" s="11" t="str">
        <f t="shared" si="34"/>
        <v>N/A</v>
      </c>
      <c r="I178" s="12" t="s">
        <v>1742</v>
      </c>
      <c r="J178" s="12" t="s">
        <v>1742</v>
      </c>
      <c r="K178" s="41" t="s">
        <v>732</v>
      </c>
      <c r="L178" s="9" t="str">
        <f t="shared" si="35"/>
        <v>N/A</v>
      </c>
    </row>
    <row r="179" spans="1:12" ht="25" x14ac:dyDescent="0.25">
      <c r="A179" s="42" t="s">
        <v>1385</v>
      </c>
      <c r="B179" s="33" t="s">
        <v>217</v>
      </c>
      <c r="C179" s="43">
        <v>345102</v>
      </c>
      <c r="D179" s="11" t="str">
        <f t="shared" si="32"/>
        <v>N/A</v>
      </c>
      <c r="E179" s="43">
        <v>422134</v>
      </c>
      <c r="F179" s="11" t="str">
        <f t="shared" si="33"/>
        <v>N/A</v>
      </c>
      <c r="G179" s="43">
        <v>452553</v>
      </c>
      <c r="H179" s="11" t="str">
        <f t="shared" si="34"/>
        <v>N/A</v>
      </c>
      <c r="I179" s="12">
        <v>22.32</v>
      </c>
      <c r="J179" s="12">
        <v>7.2060000000000004</v>
      </c>
      <c r="K179" s="41" t="s">
        <v>732</v>
      </c>
      <c r="L179" s="9" t="str">
        <f t="shared" si="35"/>
        <v>Yes</v>
      </c>
    </row>
    <row r="180" spans="1:12" x14ac:dyDescent="0.25">
      <c r="A180" s="42" t="s">
        <v>517</v>
      </c>
      <c r="B180" s="33" t="s">
        <v>217</v>
      </c>
      <c r="C180" s="34">
        <v>1834</v>
      </c>
      <c r="D180" s="11" t="str">
        <f t="shared" si="32"/>
        <v>N/A</v>
      </c>
      <c r="E180" s="34">
        <v>2086</v>
      </c>
      <c r="F180" s="11" t="str">
        <f t="shared" si="33"/>
        <v>N/A</v>
      </c>
      <c r="G180" s="34">
        <v>2198</v>
      </c>
      <c r="H180" s="11" t="str">
        <f t="shared" si="34"/>
        <v>N/A</v>
      </c>
      <c r="I180" s="12">
        <v>13.74</v>
      </c>
      <c r="J180" s="12">
        <v>5.3689999999999998</v>
      </c>
      <c r="K180" s="41" t="s">
        <v>732</v>
      </c>
      <c r="L180" s="9" t="str">
        <f t="shared" si="35"/>
        <v>Yes</v>
      </c>
    </row>
    <row r="181" spans="1:12" ht="25" x14ac:dyDescent="0.25">
      <c r="A181" s="42" t="s">
        <v>1386</v>
      </c>
      <c r="B181" s="33" t="s">
        <v>217</v>
      </c>
      <c r="C181" s="43">
        <v>188.16902944</v>
      </c>
      <c r="D181" s="11" t="str">
        <f t="shared" si="32"/>
        <v>N/A</v>
      </c>
      <c r="E181" s="43">
        <v>202.36529243000001</v>
      </c>
      <c r="F181" s="11" t="str">
        <f t="shared" si="33"/>
        <v>N/A</v>
      </c>
      <c r="G181" s="43">
        <v>205.89308462</v>
      </c>
      <c r="H181" s="11" t="str">
        <f t="shared" si="34"/>
        <v>N/A</v>
      </c>
      <c r="I181" s="12">
        <v>7.5439999999999996</v>
      </c>
      <c r="J181" s="12">
        <v>1.7430000000000001</v>
      </c>
      <c r="K181" s="41" t="s">
        <v>732</v>
      </c>
      <c r="L181" s="9" t="str">
        <f t="shared" si="35"/>
        <v>Yes</v>
      </c>
    </row>
    <row r="182" spans="1:12" ht="25" x14ac:dyDescent="0.25">
      <c r="A182" s="42" t="s">
        <v>1387</v>
      </c>
      <c r="B182" s="33" t="s">
        <v>217</v>
      </c>
      <c r="C182" s="43">
        <v>1525769</v>
      </c>
      <c r="D182" s="11" t="str">
        <f t="shared" si="32"/>
        <v>N/A</v>
      </c>
      <c r="E182" s="43">
        <v>1966746</v>
      </c>
      <c r="F182" s="11" t="str">
        <f t="shared" si="33"/>
        <v>N/A</v>
      </c>
      <c r="G182" s="43">
        <v>1699050</v>
      </c>
      <c r="H182" s="11" t="str">
        <f t="shared" si="34"/>
        <v>N/A</v>
      </c>
      <c r="I182" s="12">
        <v>28.9</v>
      </c>
      <c r="J182" s="12">
        <v>-13.6</v>
      </c>
      <c r="K182" s="41" t="s">
        <v>732</v>
      </c>
      <c r="L182" s="9" t="str">
        <f t="shared" si="35"/>
        <v>Yes</v>
      </c>
    </row>
    <row r="183" spans="1:12" x14ac:dyDescent="0.25">
      <c r="A183" s="42" t="s">
        <v>518</v>
      </c>
      <c r="B183" s="33" t="s">
        <v>217</v>
      </c>
      <c r="C183" s="34">
        <v>1197</v>
      </c>
      <c r="D183" s="11" t="str">
        <f t="shared" si="32"/>
        <v>N/A</v>
      </c>
      <c r="E183" s="34">
        <v>1263</v>
      </c>
      <c r="F183" s="11" t="str">
        <f t="shared" si="33"/>
        <v>N/A</v>
      </c>
      <c r="G183" s="34">
        <v>1233</v>
      </c>
      <c r="H183" s="11" t="str">
        <f t="shared" si="34"/>
        <v>N/A</v>
      </c>
      <c r="I183" s="12">
        <v>5.5140000000000002</v>
      </c>
      <c r="J183" s="12">
        <v>-2.38</v>
      </c>
      <c r="K183" s="41" t="s">
        <v>732</v>
      </c>
      <c r="L183" s="9" t="str">
        <f t="shared" si="35"/>
        <v>Yes</v>
      </c>
    </row>
    <row r="184" spans="1:12" x14ac:dyDescent="0.25">
      <c r="A184" s="42" t="s">
        <v>1388</v>
      </c>
      <c r="B184" s="33" t="s">
        <v>217</v>
      </c>
      <c r="C184" s="43">
        <v>1274.6608186999999</v>
      </c>
      <c r="D184" s="11" t="str">
        <f t="shared" si="32"/>
        <v>N/A</v>
      </c>
      <c r="E184" s="43">
        <v>1557.2019002</v>
      </c>
      <c r="F184" s="11" t="str">
        <f t="shared" si="33"/>
        <v>N/A</v>
      </c>
      <c r="G184" s="43">
        <v>1377.9805352999999</v>
      </c>
      <c r="H184" s="11" t="str">
        <f t="shared" si="34"/>
        <v>N/A</v>
      </c>
      <c r="I184" s="12">
        <v>22.17</v>
      </c>
      <c r="J184" s="12">
        <v>-11.5</v>
      </c>
      <c r="K184" s="41" t="s">
        <v>732</v>
      </c>
      <c r="L184" s="9" t="str">
        <f t="shared" si="35"/>
        <v>Yes</v>
      </c>
    </row>
    <row r="185" spans="1:12" ht="25" x14ac:dyDescent="0.25">
      <c r="A185" s="42" t="s">
        <v>1389</v>
      </c>
      <c r="B185" s="33" t="s">
        <v>217</v>
      </c>
      <c r="C185" s="43">
        <v>94222097</v>
      </c>
      <c r="D185" s="11" t="str">
        <f t="shared" si="32"/>
        <v>N/A</v>
      </c>
      <c r="E185" s="43">
        <v>104137714</v>
      </c>
      <c r="F185" s="11" t="str">
        <f t="shared" si="33"/>
        <v>N/A</v>
      </c>
      <c r="G185" s="43">
        <v>112142113</v>
      </c>
      <c r="H185" s="11" t="str">
        <f t="shared" si="34"/>
        <v>N/A</v>
      </c>
      <c r="I185" s="12">
        <v>10.52</v>
      </c>
      <c r="J185" s="12">
        <v>7.6859999999999999</v>
      </c>
      <c r="K185" s="41" t="s">
        <v>732</v>
      </c>
      <c r="L185" s="9" t="str">
        <f t="shared" si="35"/>
        <v>Yes</v>
      </c>
    </row>
    <row r="186" spans="1:12" ht="25" x14ac:dyDescent="0.25">
      <c r="A186" s="42" t="s">
        <v>519</v>
      </c>
      <c r="B186" s="33" t="s">
        <v>217</v>
      </c>
      <c r="C186" s="34">
        <v>2828</v>
      </c>
      <c r="D186" s="11" t="str">
        <f t="shared" si="32"/>
        <v>N/A</v>
      </c>
      <c r="E186" s="34">
        <v>2898</v>
      </c>
      <c r="F186" s="11" t="str">
        <f t="shared" si="33"/>
        <v>N/A</v>
      </c>
      <c r="G186" s="34">
        <v>3064</v>
      </c>
      <c r="H186" s="11" t="str">
        <f t="shared" si="34"/>
        <v>N/A</v>
      </c>
      <c r="I186" s="12">
        <v>2.4750000000000001</v>
      </c>
      <c r="J186" s="12">
        <v>5.7279999999999998</v>
      </c>
      <c r="K186" s="41" t="s">
        <v>732</v>
      </c>
      <c r="L186" s="9" t="str">
        <f t="shared" si="35"/>
        <v>Yes</v>
      </c>
    </row>
    <row r="187" spans="1:12" ht="25" x14ac:dyDescent="0.25">
      <c r="A187" s="42" t="s">
        <v>1390</v>
      </c>
      <c r="B187" s="33" t="s">
        <v>217</v>
      </c>
      <c r="C187" s="43">
        <v>33317.573196999998</v>
      </c>
      <c r="D187" s="11" t="str">
        <f t="shared" si="32"/>
        <v>N/A</v>
      </c>
      <c r="E187" s="43">
        <v>35934.338854000001</v>
      </c>
      <c r="F187" s="11" t="str">
        <f t="shared" si="33"/>
        <v>N/A</v>
      </c>
      <c r="G187" s="43">
        <v>36599.906331999999</v>
      </c>
      <c r="H187" s="11" t="str">
        <f t="shared" si="34"/>
        <v>N/A</v>
      </c>
      <c r="I187" s="12">
        <v>7.8540000000000001</v>
      </c>
      <c r="J187" s="12">
        <v>1.8520000000000001</v>
      </c>
      <c r="K187" s="41" t="s">
        <v>732</v>
      </c>
      <c r="L187" s="9" t="str">
        <f t="shared" si="35"/>
        <v>Yes</v>
      </c>
    </row>
    <row r="188" spans="1:12" x14ac:dyDescent="0.25">
      <c r="A188" s="4" t="s">
        <v>1391</v>
      </c>
      <c r="B188" s="33" t="s">
        <v>217</v>
      </c>
      <c r="C188" s="43">
        <v>144120645</v>
      </c>
      <c r="D188" s="11" t="str">
        <f t="shared" ref="D188:D203" si="36">IF($B188="N/A","N/A",IF(C188&gt;10,"No",IF(C188&lt;-10,"No","Yes")))</f>
        <v>N/A</v>
      </c>
      <c r="E188" s="43">
        <v>161627152</v>
      </c>
      <c r="F188" s="11" t="str">
        <f t="shared" ref="F188:F203" si="37">IF($B188="N/A","N/A",IF(E188&gt;10,"No",IF(E188&lt;-10,"No","Yes")))</f>
        <v>N/A</v>
      </c>
      <c r="G188" s="43">
        <v>181379886</v>
      </c>
      <c r="H188" s="11" t="str">
        <f t="shared" ref="H188:H203" si="38">IF($B188="N/A","N/A",IF(G188&gt;10,"No",IF(G188&lt;-10,"No","Yes")))</f>
        <v>N/A</v>
      </c>
      <c r="I188" s="12">
        <v>12.15</v>
      </c>
      <c r="J188" s="12">
        <v>12.22</v>
      </c>
      <c r="K188" s="41" t="s">
        <v>732</v>
      </c>
      <c r="L188" s="9" t="str">
        <f t="shared" ref="L188:L203" si="39">IF(J188="Div by 0", "N/A", IF(K188="N/A","N/A", IF(J188&gt;VALUE(MID(K188,1,2)), "No", IF(J188&lt;-1*VALUE(MID(K188,1,2)), "No", "Yes"))))</f>
        <v>Yes</v>
      </c>
    </row>
    <row r="189" spans="1:12" x14ac:dyDescent="0.25">
      <c r="A189" s="4" t="s">
        <v>1488</v>
      </c>
      <c r="B189" s="33" t="s">
        <v>217</v>
      </c>
      <c r="C189" s="34">
        <v>3998</v>
      </c>
      <c r="D189" s="11" t="str">
        <f t="shared" si="36"/>
        <v>N/A</v>
      </c>
      <c r="E189" s="34">
        <v>4187</v>
      </c>
      <c r="F189" s="11" t="str">
        <f t="shared" si="37"/>
        <v>N/A</v>
      </c>
      <c r="G189" s="34">
        <v>4597</v>
      </c>
      <c r="H189" s="11" t="str">
        <f t="shared" si="38"/>
        <v>N/A</v>
      </c>
      <c r="I189" s="12">
        <v>4.7270000000000003</v>
      </c>
      <c r="J189" s="12">
        <v>9.7919999999999998</v>
      </c>
      <c r="K189" s="41" t="s">
        <v>732</v>
      </c>
      <c r="L189" s="9" t="str">
        <f t="shared" si="39"/>
        <v>Yes</v>
      </c>
    </row>
    <row r="190" spans="1:12" x14ac:dyDescent="0.25">
      <c r="A190" s="4" t="s">
        <v>1489</v>
      </c>
      <c r="B190" s="33" t="s">
        <v>217</v>
      </c>
      <c r="C190" s="43">
        <v>36048.185342999997</v>
      </c>
      <c r="D190" s="11" t="str">
        <f t="shared" si="36"/>
        <v>N/A</v>
      </c>
      <c r="E190" s="43">
        <v>38602.138046</v>
      </c>
      <c r="F190" s="11" t="str">
        <f t="shared" si="37"/>
        <v>N/A</v>
      </c>
      <c r="G190" s="43">
        <v>39456.142267000003</v>
      </c>
      <c r="H190" s="11" t="str">
        <f t="shared" si="38"/>
        <v>N/A</v>
      </c>
      <c r="I190" s="12">
        <v>7.085</v>
      </c>
      <c r="J190" s="12">
        <v>2.2120000000000002</v>
      </c>
      <c r="K190" s="41" t="s">
        <v>732</v>
      </c>
      <c r="L190" s="9" t="str">
        <f t="shared" si="39"/>
        <v>Yes</v>
      </c>
    </row>
    <row r="191" spans="1:12" x14ac:dyDescent="0.25">
      <c r="A191" s="4" t="s">
        <v>1490</v>
      </c>
      <c r="B191" s="33" t="s">
        <v>217</v>
      </c>
      <c r="C191" s="43">
        <v>28465.581746</v>
      </c>
      <c r="D191" s="11" t="str">
        <f t="shared" si="36"/>
        <v>N/A</v>
      </c>
      <c r="E191" s="43">
        <v>30616.297516999999</v>
      </c>
      <c r="F191" s="11" t="str">
        <f t="shared" si="37"/>
        <v>N/A</v>
      </c>
      <c r="G191" s="43">
        <v>31251.426993000001</v>
      </c>
      <c r="H191" s="11" t="str">
        <f t="shared" si="38"/>
        <v>N/A</v>
      </c>
      <c r="I191" s="12">
        <v>7.5549999999999997</v>
      </c>
      <c r="J191" s="12">
        <v>2.0739999999999998</v>
      </c>
      <c r="K191" s="41" t="s">
        <v>732</v>
      </c>
      <c r="L191" s="9" t="str">
        <f t="shared" si="39"/>
        <v>Yes</v>
      </c>
    </row>
    <row r="192" spans="1:12" x14ac:dyDescent="0.25">
      <c r="A192" s="4" t="s">
        <v>1491</v>
      </c>
      <c r="B192" s="33" t="s">
        <v>217</v>
      </c>
      <c r="C192" s="43">
        <v>45973.461982000001</v>
      </c>
      <c r="D192" s="11" t="str">
        <f t="shared" si="36"/>
        <v>N/A</v>
      </c>
      <c r="E192" s="43">
        <v>48764.210725999998</v>
      </c>
      <c r="F192" s="11" t="str">
        <f t="shared" si="37"/>
        <v>N/A</v>
      </c>
      <c r="G192" s="43">
        <v>49616.628279999997</v>
      </c>
      <c r="H192" s="11" t="str">
        <f t="shared" si="38"/>
        <v>N/A</v>
      </c>
      <c r="I192" s="12">
        <v>6.07</v>
      </c>
      <c r="J192" s="12">
        <v>1.748</v>
      </c>
      <c r="K192" s="41" t="s">
        <v>732</v>
      </c>
      <c r="L192" s="9" t="str">
        <f t="shared" si="39"/>
        <v>Yes</v>
      </c>
    </row>
    <row r="193" spans="1:12" x14ac:dyDescent="0.25">
      <c r="A193" s="42" t="s">
        <v>1492</v>
      </c>
      <c r="B193" s="33" t="s">
        <v>217</v>
      </c>
      <c r="C193" s="9">
        <v>28.998331761999999</v>
      </c>
      <c r="D193" s="11" t="str">
        <f t="shared" si="36"/>
        <v>N/A</v>
      </c>
      <c r="E193" s="9">
        <v>29.55668502</v>
      </c>
      <c r="F193" s="11" t="str">
        <f t="shared" si="37"/>
        <v>N/A</v>
      </c>
      <c r="G193" s="9">
        <v>30.989618444000001</v>
      </c>
      <c r="H193" s="11" t="str">
        <f t="shared" si="38"/>
        <v>N/A</v>
      </c>
      <c r="I193" s="12">
        <v>1.925</v>
      </c>
      <c r="J193" s="12">
        <v>4.8479999999999999</v>
      </c>
      <c r="K193" s="41" t="s">
        <v>732</v>
      </c>
      <c r="L193" s="9" t="str">
        <f t="shared" si="39"/>
        <v>Yes</v>
      </c>
    </row>
    <row r="194" spans="1:12" x14ac:dyDescent="0.25">
      <c r="A194" s="42" t="s">
        <v>1493</v>
      </c>
      <c r="B194" s="33" t="s">
        <v>217</v>
      </c>
      <c r="C194" s="9">
        <v>35.370631562</v>
      </c>
      <c r="D194" s="11" t="str">
        <f t="shared" si="36"/>
        <v>N/A</v>
      </c>
      <c r="E194" s="9">
        <v>35.916359163999999</v>
      </c>
      <c r="F194" s="11" t="str">
        <f t="shared" si="37"/>
        <v>N/A</v>
      </c>
      <c r="G194" s="9">
        <v>37.507400828999998</v>
      </c>
      <c r="H194" s="11" t="str">
        <f t="shared" si="38"/>
        <v>N/A</v>
      </c>
      <c r="I194" s="12">
        <v>1.5429999999999999</v>
      </c>
      <c r="J194" s="12">
        <v>4.43</v>
      </c>
      <c r="K194" s="41" t="s">
        <v>732</v>
      </c>
      <c r="L194" s="9" t="str">
        <f t="shared" si="39"/>
        <v>Yes</v>
      </c>
    </row>
    <row r="195" spans="1:12" x14ac:dyDescent="0.25">
      <c r="A195" s="42" t="s">
        <v>1494</v>
      </c>
      <c r="B195" s="33" t="s">
        <v>217</v>
      </c>
      <c r="C195" s="9">
        <v>23.91184573</v>
      </c>
      <c r="D195" s="11" t="str">
        <f t="shared" si="36"/>
        <v>N/A</v>
      </c>
      <c r="E195" s="9">
        <v>24.574014908999999</v>
      </c>
      <c r="F195" s="11" t="str">
        <f t="shared" si="37"/>
        <v>N/A</v>
      </c>
      <c r="G195" s="9">
        <v>25.932459677000001</v>
      </c>
      <c r="H195" s="11" t="str">
        <f t="shared" si="38"/>
        <v>N/A</v>
      </c>
      <c r="I195" s="12">
        <v>2.7690000000000001</v>
      </c>
      <c r="J195" s="12">
        <v>5.5279999999999996</v>
      </c>
      <c r="K195" s="41" t="s">
        <v>732</v>
      </c>
      <c r="L195" s="9" t="str">
        <f t="shared" si="39"/>
        <v>Yes</v>
      </c>
    </row>
    <row r="196" spans="1:12" x14ac:dyDescent="0.25">
      <c r="A196" s="4" t="s">
        <v>1403</v>
      </c>
      <c r="B196" s="33" t="s">
        <v>217</v>
      </c>
      <c r="C196" s="43">
        <v>94222097</v>
      </c>
      <c r="D196" s="11" t="str">
        <f t="shared" si="36"/>
        <v>N/A</v>
      </c>
      <c r="E196" s="43">
        <v>104137714</v>
      </c>
      <c r="F196" s="11" t="str">
        <f t="shared" si="37"/>
        <v>N/A</v>
      </c>
      <c r="G196" s="43">
        <v>112142113</v>
      </c>
      <c r="H196" s="11" t="str">
        <f t="shared" si="38"/>
        <v>N/A</v>
      </c>
      <c r="I196" s="12">
        <v>10.52</v>
      </c>
      <c r="J196" s="12">
        <v>7.6859999999999999</v>
      </c>
      <c r="K196" s="41" t="s">
        <v>732</v>
      </c>
      <c r="L196" s="9" t="str">
        <f t="shared" si="39"/>
        <v>Yes</v>
      </c>
    </row>
    <row r="197" spans="1:12" x14ac:dyDescent="0.25">
      <c r="A197" s="4" t="s">
        <v>1495</v>
      </c>
      <c r="B197" s="33" t="s">
        <v>217</v>
      </c>
      <c r="C197" s="34">
        <v>2828</v>
      </c>
      <c r="D197" s="11" t="str">
        <f t="shared" si="36"/>
        <v>N/A</v>
      </c>
      <c r="E197" s="34">
        <v>2898</v>
      </c>
      <c r="F197" s="11" t="str">
        <f t="shared" si="37"/>
        <v>N/A</v>
      </c>
      <c r="G197" s="34">
        <v>3064</v>
      </c>
      <c r="H197" s="11" t="str">
        <f t="shared" si="38"/>
        <v>N/A</v>
      </c>
      <c r="I197" s="12">
        <v>2.4750000000000001</v>
      </c>
      <c r="J197" s="12">
        <v>5.7279999999999998</v>
      </c>
      <c r="K197" s="41" t="s">
        <v>732</v>
      </c>
      <c r="L197" s="9" t="str">
        <f t="shared" si="39"/>
        <v>Yes</v>
      </c>
    </row>
    <row r="198" spans="1:12" ht="25" x14ac:dyDescent="0.25">
      <c r="A198" s="4" t="s">
        <v>1496</v>
      </c>
      <c r="B198" s="33" t="s">
        <v>217</v>
      </c>
      <c r="C198" s="43">
        <v>33317.573196999998</v>
      </c>
      <c r="D198" s="11" t="str">
        <f t="shared" si="36"/>
        <v>N/A</v>
      </c>
      <c r="E198" s="43">
        <v>35934.338854000001</v>
      </c>
      <c r="F198" s="11" t="str">
        <f t="shared" si="37"/>
        <v>N/A</v>
      </c>
      <c r="G198" s="43">
        <v>36599.906331999999</v>
      </c>
      <c r="H198" s="11" t="str">
        <f t="shared" si="38"/>
        <v>N/A</v>
      </c>
      <c r="I198" s="12">
        <v>7.8540000000000001</v>
      </c>
      <c r="J198" s="12">
        <v>1.8520000000000001</v>
      </c>
      <c r="K198" s="41" t="s">
        <v>732</v>
      </c>
      <c r="L198" s="9" t="str">
        <f t="shared" si="39"/>
        <v>Yes</v>
      </c>
    </row>
    <row r="199" spans="1:12" ht="25" x14ac:dyDescent="0.25">
      <c r="A199" s="4" t="s">
        <v>1497</v>
      </c>
      <c r="B199" s="33" t="s">
        <v>217</v>
      </c>
      <c r="C199" s="43">
        <v>22657.594078999999</v>
      </c>
      <c r="D199" s="11" t="str">
        <f t="shared" si="36"/>
        <v>N/A</v>
      </c>
      <c r="E199" s="43">
        <v>24626.326143999999</v>
      </c>
      <c r="F199" s="11" t="str">
        <f t="shared" si="37"/>
        <v>N/A</v>
      </c>
      <c r="G199" s="43">
        <v>24600.027603999999</v>
      </c>
      <c r="H199" s="11" t="str">
        <f t="shared" si="38"/>
        <v>N/A</v>
      </c>
      <c r="I199" s="12">
        <v>8.6890000000000001</v>
      </c>
      <c r="J199" s="12">
        <v>-0.107</v>
      </c>
      <c r="K199" s="41" t="s">
        <v>732</v>
      </c>
      <c r="L199" s="9" t="str">
        <f t="shared" si="39"/>
        <v>Yes</v>
      </c>
    </row>
    <row r="200" spans="1:12" ht="25" x14ac:dyDescent="0.25">
      <c r="A200" s="4" t="s">
        <v>1498</v>
      </c>
      <c r="B200" s="33" t="s">
        <v>217</v>
      </c>
      <c r="C200" s="43">
        <v>45740.224943000001</v>
      </c>
      <c r="D200" s="11" t="str">
        <f t="shared" si="36"/>
        <v>N/A</v>
      </c>
      <c r="E200" s="43">
        <v>48616.937819999999</v>
      </c>
      <c r="F200" s="11" t="str">
        <f t="shared" si="37"/>
        <v>N/A</v>
      </c>
      <c r="G200" s="43">
        <v>49612.019727999999</v>
      </c>
      <c r="H200" s="11" t="str">
        <f t="shared" si="38"/>
        <v>N/A</v>
      </c>
      <c r="I200" s="12">
        <v>6.2889999999999997</v>
      </c>
      <c r="J200" s="12">
        <v>2.0470000000000002</v>
      </c>
      <c r="K200" s="41" t="s">
        <v>732</v>
      </c>
      <c r="L200" s="9" t="str">
        <f t="shared" si="39"/>
        <v>Yes</v>
      </c>
    </row>
    <row r="201" spans="1:12" ht="25" x14ac:dyDescent="0.25">
      <c r="A201" s="4" t="s">
        <v>1499</v>
      </c>
      <c r="B201" s="33" t="s">
        <v>217</v>
      </c>
      <c r="C201" s="9">
        <v>20.512076594</v>
      </c>
      <c r="D201" s="11" t="str">
        <f t="shared" si="36"/>
        <v>N/A</v>
      </c>
      <c r="E201" s="9">
        <v>20.457433291000001</v>
      </c>
      <c r="F201" s="11" t="str">
        <f t="shared" si="37"/>
        <v>N/A</v>
      </c>
      <c r="G201" s="9">
        <v>20.655251449000001</v>
      </c>
      <c r="H201" s="11" t="str">
        <f t="shared" si="38"/>
        <v>N/A</v>
      </c>
      <c r="I201" s="12">
        <v>-0.26600000000000001</v>
      </c>
      <c r="J201" s="12">
        <v>0.96699999999999997</v>
      </c>
      <c r="K201" s="41" t="s">
        <v>732</v>
      </c>
      <c r="L201" s="9" t="str">
        <f t="shared" si="39"/>
        <v>Yes</v>
      </c>
    </row>
    <row r="202" spans="1:12" ht="25" x14ac:dyDescent="0.25">
      <c r="A202" s="4" t="s">
        <v>1500</v>
      </c>
      <c r="B202" s="33" t="s">
        <v>217</v>
      </c>
      <c r="C202" s="9">
        <v>23.820717756000001</v>
      </c>
      <c r="D202" s="11" t="str">
        <f t="shared" si="36"/>
        <v>N/A</v>
      </c>
      <c r="E202" s="9">
        <v>23.523985239999998</v>
      </c>
      <c r="F202" s="11" t="str">
        <f t="shared" si="37"/>
        <v>N/A</v>
      </c>
      <c r="G202" s="9">
        <v>23.593842510000002</v>
      </c>
      <c r="H202" s="11" t="str">
        <f t="shared" si="38"/>
        <v>N/A</v>
      </c>
      <c r="I202" s="12">
        <v>-1.25</v>
      </c>
      <c r="J202" s="12">
        <v>0.29699999999999999</v>
      </c>
      <c r="K202" s="41" t="s">
        <v>732</v>
      </c>
      <c r="L202" s="9" t="str">
        <f t="shared" si="39"/>
        <v>Yes</v>
      </c>
    </row>
    <row r="203" spans="1:12" ht="25" x14ac:dyDescent="0.25">
      <c r="A203" s="4" t="s">
        <v>1501</v>
      </c>
      <c r="B203" s="33" t="s">
        <v>217</v>
      </c>
      <c r="C203" s="9">
        <v>18.002754821</v>
      </c>
      <c r="D203" s="11" t="str">
        <f t="shared" si="36"/>
        <v>N/A</v>
      </c>
      <c r="E203" s="9">
        <v>18.197550585999998</v>
      </c>
      <c r="F203" s="11" t="str">
        <f t="shared" si="37"/>
        <v>N/A</v>
      </c>
      <c r="G203" s="9">
        <v>18.523185483999999</v>
      </c>
      <c r="H203" s="11" t="str">
        <f t="shared" si="38"/>
        <v>N/A</v>
      </c>
      <c r="I203" s="12">
        <v>1.0820000000000001</v>
      </c>
      <c r="J203" s="12">
        <v>1.7889999999999999</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127487</v>
      </c>
      <c r="D6" s="11" t="str">
        <f>IF($B6="N/A","N/A",IF(C6&gt;10,"No",IF(C6&lt;-10,"No","Yes")))</f>
        <v>N/A</v>
      </c>
      <c r="E6" s="34">
        <v>132110</v>
      </c>
      <c r="F6" s="11" t="str">
        <f>IF($B6="N/A","N/A",IF(E6&gt;10,"No",IF(E6&lt;-10,"No","Yes")))</f>
        <v>N/A</v>
      </c>
      <c r="G6" s="34">
        <v>142145</v>
      </c>
      <c r="H6" s="11" t="str">
        <f>IF($B6="N/A","N/A",IF(G6&gt;10,"No",IF(G6&lt;-10,"No","Yes")))</f>
        <v>N/A</v>
      </c>
      <c r="I6" s="12">
        <v>3.6259999999999999</v>
      </c>
      <c r="J6" s="12">
        <v>7.5960000000000001</v>
      </c>
      <c r="K6" s="41" t="s">
        <v>732</v>
      </c>
      <c r="L6" s="9" t="str">
        <f t="shared" ref="L6:L46" si="0">IF(J6="Div by 0", "N/A", IF(K6="N/A","N/A", IF(J6&gt;VALUE(MID(K6,1,2)), "No", IF(J6&lt;-1*VALUE(MID(K6,1,2)), "No", "Yes"))))</f>
        <v>Yes</v>
      </c>
    </row>
    <row r="7" spans="1:12" x14ac:dyDescent="0.25">
      <c r="A7" s="42" t="s">
        <v>10</v>
      </c>
      <c r="B7" s="33" t="s">
        <v>217</v>
      </c>
      <c r="C7" s="34">
        <v>108977</v>
      </c>
      <c r="D7" s="11" t="str">
        <f>IF($B7="N/A","N/A",IF(C7&gt;10,"No",IF(C7&lt;-10,"No","Yes")))</f>
        <v>N/A</v>
      </c>
      <c r="E7" s="34">
        <v>114559</v>
      </c>
      <c r="F7" s="11" t="str">
        <f>IF($B7="N/A","N/A",IF(E7&gt;10,"No",IF(E7&lt;-10,"No","Yes")))</f>
        <v>N/A</v>
      </c>
      <c r="G7" s="34">
        <v>124392</v>
      </c>
      <c r="H7" s="11" t="str">
        <f>IF($B7="N/A","N/A",IF(G7&gt;10,"No",IF(G7&lt;-10,"No","Yes")))</f>
        <v>N/A</v>
      </c>
      <c r="I7" s="12">
        <v>5.1219999999999999</v>
      </c>
      <c r="J7" s="12">
        <v>8.5830000000000002</v>
      </c>
      <c r="K7" s="41" t="s">
        <v>732</v>
      </c>
      <c r="L7" s="9" t="str">
        <f t="shared" si="0"/>
        <v>Yes</v>
      </c>
    </row>
    <row r="8" spans="1:12" x14ac:dyDescent="0.25">
      <c r="A8" s="42" t="s">
        <v>91</v>
      </c>
      <c r="B8" s="9" t="s">
        <v>301</v>
      </c>
      <c r="C8" s="8">
        <v>85.480872559999995</v>
      </c>
      <c r="D8" s="11" t="str">
        <f>IF($B8="N/A","N/A",IF(C8&gt;90,"No",IF(C8&lt;65,"No","Yes")))</f>
        <v>Yes</v>
      </c>
      <c r="E8" s="8">
        <v>86.714858829999997</v>
      </c>
      <c r="F8" s="11" t="str">
        <f>IF($B8="N/A","N/A",IF(E8&gt;90,"No",IF(E8&lt;65,"No","Yes")))</f>
        <v>Yes</v>
      </c>
      <c r="G8" s="8">
        <v>87.510640542999994</v>
      </c>
      <c r="H8" s="11" t="str">
        <f>IF($B8="N/A","N/A",IF(G8&gt;90,"No",IF(G8&lt;65,"No","Yes")))</f>
        <v>Yes</v>
      </c>
      <c r="I8" s="12">
        <v>1.444</v>
      </c>
      <c r="J8" s="12">
        <v>0.91769999999999996</v>
      </c>
      <c r="K8" s="41" t="s">
        <v>732</v>
      </c>
      <c r="L8" s="9" t="str">
        <f t="shared" si="0"/>
        <v>Yes</v>
      </c>
    </row>
    <row r="9" spans="1:12" x14ac:dyDescent="0.25">
      <c r="A9" s="42" t="s">
        <v>92</v>
      </c>
      <c r="B9" s="9" t="s">
        <v>302</v>
      </c>
      <c r="C9" s="8">
        <v>93.162033136999995</v>
      </c>
      <c r="D9" s="11" t="str">
        <f>IF($B9="N/A","N/A",IF(C9&gt;100,"No",IF(C9&lt;90,"No","Yes")))</f>
        <v>Yes</v>
      </c>
      <c r="E9" s="8">
        <v>93.074371025999994</v>
      </c>
      <c r="F9" s="11" t="str">
        <f>IF($B9="N/A","N/A",IF(E9&gt;100,"No",IF(E9&lt;90,"No","Yes")))</f>
        <v>Yes</v>
      </c>
      <c r="G9" s="8">
        <v>93.678006964999994</v>
      </c>
      <c r="H9" s="11" t="str">
        <f>IF($B9="N/A","N/A",IF(G9&gt;100,"No",IF(G9&lt;90,"No","Yes")))</f>
        <v>Yes</v>
      </c>
      <c r="I9" s="12">
        <v>-9.4E-2</v>
      </c>
      <c r="J9" s="12">
        <v>0.64859999999999995</v>
      </c>
      <c r="K9" s="41" t="s">
        <v>732</v>
      </c>
      <c r="L9" s="9" t="str">
        <f t="shared" si="0"/>
        <v>Yes</v>
      </c>
    </row>
    <row r="10" spans="1:12" x14ac:dyDescent="0.25">
      <c r="A10" s="42" t="s">
        <v>93</v>
      </c>
      <c r="B10" s="9" t="s">
        <v>303</v>
      </c>
      <c r="C10" s="8">
        <v>93.134746589000002</v>
      </c>
      <c r="D10" s="11" t="str">
        <f>IF($B10="N/A","N/A",IF(C10&gt;100,"No",IF(C10&lt;85,"No","Yes")))</f>
        <v>Yes</v>
      </c>
      <c r="E10" s="8">
        <v>92.952746740999999</v>
      </c>
      <c r="F10" s="11" t="str">
        <f>IF($B10="N/A","N/A",IF(E10&gt;100,"No",IF(E10&lt;85,"No","Yes")))</f>
        <v>Yes</v>
      </c>
      <c r="G10" s="8">
        <v>93.438839432999998</v>
      </c>
      <c r="H10" s="11" t="str">
        <f>IF($B10="N/A","N/A",IF(G10&gt;100,"No",IF(G10&lt;85,"No","Yes")))</f>
        <v>Yes</v>
      </c>
      <c r="I10" s="12">
        <v>-0.19500000000000001</v>
      </c>
      <c r="J10" s="12">
        <v>0.52290000000000003</v>
      </c>
      <c r="K10" s="41" t="s">
        <v>732</v>
      </c>
      <c r="L10" s="9" t="str">
        <f t="shared" si="0"/>
        <v>Yes</v>
      </c>
    </row>
    <row r="11" spans="1:12" x14ac:dyDescent="0.25">
      <c r="A11" s="42" t="s">
        <v>94</v>
      </c>
      <c r="B11" s="9" t="s">
        <v>304</v>
      </c>
      <c r="C11" s="8">
        <v>83.373745274000001</v>
      </c>
      <c r="D11" s="11" t="str">
        <f>IF($B11="N/A","N/A",IF(C11&gt;100,"No",IF(C11&lt;80,"No","Yes")))</f>
        <v>Yes</v>
      </c>
      <c r="E11" s="8">
        <v>85.281549951000002</v>
      </c>
      <c r="F11" s="11" t="str">
        <f>IF($B11="N/A","N/A",IF(E11&gt;100,"No",IF(E11&lt;80,"No","Yes")))</f>
        <v>Yes</v>
      </c>
      <c r="G11" s="8">
        <v>86.005053008999994</v>
      </c>
      <c r="H11" s="11" t="str">
        <f>IF($B11="N/A","N/A",IF(G11&gt;100,"No",IF(G11&lt;80,"No","Yes")))</f>
        <v>Yes</v>
      </c>
      <c r="I11" s="12">
        <v>2.2879999999999998</v>
      </c>
      <c r="J11" s="12">
        <v>0.84840000000000004</v>
      </c>
      <c r="K11" s="41" t="s">
        <v>732</v>
      </c>
      <c r="L11" s="9" t="str">
        <f t="shared" si="0"/>
        <v>Yes</v>
      </c>
    </row>
    <row r="12" spans="1:12" x14ac:dyDescent="0.25">
      <c r="A12" s="42" t="s">
        <v>95</v>
      </c>
      <c r="B12" s="9" t="s">
        <v>304</v>
      </c>
      <c r="C12" s="8">
        <v>84.793861742000004</v>
      </c>
      <c r="D12" s="11" t="str">
        <f>IF($B12="N/A","N/A",IF(C12&gt;100,"No",IF(C12&lt;80,"No","Yes")))</f>
        <v>Yes</v>
      </c>
      <c r="E12" s="8">
        <v>85.321769297000003</v>
      </c>
      <c r="F12" s="11" t="str">
        <f>IF($B12="N/A","N/A",IF(E12&gt;100,"No",IF(E12&lt;80,"No","Yes")))</f>
        <v>Yes</v>
      </c>
      <c r="G12" s="8">
        <v>86.679882942000006</v>
      </c>
      <c r="H12" s="11" t="str">
        <f>IF($B12="N/A","N/A",IF(G12&gt;100,"No",IF(G12&lt;80,"No","Yes")))</f>
        <v>Yes</v>
      </c>
      <c r="I12" s="12">
        <v>0.62260000000000004</v>
      </c>
      <c r="J12" s="12">
        <v>1.5920000000000001</v>
      </c>
      <c r="K12" s="41" t="s">
        <v>732</v>
      </c>
      <c r="L12" s="9" t="str">
        <f t="shared" si="0"/>
        <v>Yes</v>
      </c>
    </row>
    <row r="13" spans="1:12" x14ac:dyDescent="0.25">
      <c r="A13" s="3" t="s">
        <v>96</v>
      </c>
      <c r="B13" s="33" t="s">
        <v>217</v>
      </c>
      <c r="C13" s="34">
        <v>96083.12</v>
      </c>
      <c r="D13" s="11" t="str">
        <f t="shared" ref="D13:D44" si="1">IF($B13="N/A","N/A",IF(C13&gt;10,"No",IF(C13&lt;-10,"No","Yes")))</f>
        <v>N/A</v>
      </c>
      <c r="E13" s="34">
        <v>101969.4</v>
      </c>
      <c r="F13" s="11" t="str">
        <f t="shared" ref="F13:F44" si="2">IF($B13="N/A","N/A",IF(E13&gt;10,"No",IF(E13&lt;-10,"No","Yes")))</f>
        <v>N/A</v>
      </c>
      <c r="G13" s="34">
        <v>112995.92</v>
      </c>
      <c r="H13" s="11" t="str">
        <f t="shared" ref="H13:H44" si="3">IF($B13="N/A","N/A",IF(G13&gt;10,"No",IF(G13&lt;-10,"No","Yes")))</f>
        <v>N/A</v>
      </c>
      <c r="I13" s="12">
        <v>6.1260000000000003</v>
      </c>
      <c r="J13" s="12">
        <v>10.81</v>
      </c>
      <c r="K13" s="41" t="s">
        <v>732</v>
      </c>
      <c r="L13" s="9" t="str">
        <f t="shared" si="0"/>
        <v>Yes</v>
      </c>
    </row>
    <row r="14" spans="1:12" x14ac:dyDescent="0.25">
      <c r="A14" s="3" t="s">
        <v>100</v>
      </c>
      <c r="B14" s="33" t="s">
        <v>217</v>
      </c>
      <c r="C14" s="34">
        <v>7122</v>
      </c>
      <c r="D14" s="11" t="str">
        <f t="shared" si="1"/>
        <v>N/A</v>
      </c>
      <c r="E14" s="34">
        <v>7234</v>
      </c>
      <c r="F14" s="11" t="str">
        <f t="shared" si="2"/>
        <v>N/A</v>
      </c>
      <c r="G14" s="34">
        <v>7466</v>
      </c>
      <c r="H14" s="11" t="str">
        <f t="shared" si="3"/>
        <v>N/A</v>
      </c>
      <c r="I14" s="12">
        <v>1.573</v>
      </c>
      <c r="J14" s="12">
        <v>3.2069999999999999</v>
      </c>
      <c r="K14" s="41" t="s">
        <v>732</v>
      </c>
      <c r="L14" s="9" t="str">
        <f t="shared" si="0"/>
        <v>Yes</v>
      </c>
    </row>
    <row r="15" spans="1:12" x14ac:dyDescent="0.25">
      <c r="A15" s="3" t="s">
        <v>983</v>
      </c>
      <c r="B15" s="33" t="s">
        <v>217</v>
      </c>
      <c r="C15" s="34">
        <v>6131</v>
      </c>
      <c r="D15" s="11" t="str">
        <f t="shared" si="1"/>
        <v>N/A</v>
      </c>
      <c r="E15" s="34">
        <v>6233</v>
      </c>
      <c r="F15" s="11" t="str">
        <f t="shared" si="2"/>
        <v>N/A</v>
      </c>
      <c r="G15" s="34">
        <v>6397</v>
      </c>
      <c r="H15" s="11" t="str">
        <f t="shared" si="3"/>
        <v>N/A</v>
      </c>
      <c r="I15" s="12">
        <v>1.6639999999999999</v>
      </c>
      <c r="J15" s="12">
        <v>2.6309999999999998</v>
      </c>
      <c r="K15" s="41" t="s">
        <v>732</v>
      </c>
      <c r="L15" s="9" t="str">
        <f t="shared" si="0"/>
        <v>Yes</v>
      </c>
    </row>
    <row r="16" spans="1:12" x14ac:dyDescent="0.25">
      <c r="A16" s="3" t="s">
        <v>984</v>
      </c>
      <c r="B16" s="33" t="s">
        <v>217</v>
      </c>
      <c r="C16" s="34">
        <v>0</v>
      </c>
      <c r="D16" s="11" t="str">
        <f t="shared" si="1"/>
        <v>N/A</v>
      </c>
      <c r="E16" s="34">
        <v>0</v>
      </c>
      <c r="F16" s="11" t="str">
        <f t="shared" si="2"/>
        <v>N/A</v>
      </c>
      <c r="G16" s="34">
        <v>0</v>
      </c>
      <c r="H16" s="11" t="str">
        <f t="shared" si="3"/>
        <v>N/A</v>
      </c>
      <c r="I16" s="12" t="s">
        <v>1742</v>
      </c>
      <c r="J16" s="12" t="s">
        <v>1742</v>
      </c>
      <c r="K16" s="41" t="s">
        <v>732</v>
      </c>
      <c r="L16" s="9" t="str">
        <f t="shared" si="0"/>
        <v>N/A</v>
      </c>
    </row>
    <row r="17" spans="1:12" x14ac:dyDescent="0.25">
      <c r="A17" s="3" t="s">
        <v>985</v>
      </c>
      <c r="B17" s="33" t="s">
        <v>217</v>
      </c>
      <c r="C17" s="34">
        <v>15</v>
      </c>
      <c r="D17" s="11" t="str">
        <f t="shared" si="1"/>
        <v>N/A</v>
      </c>
      <c r="E17" s="34">
        <v>14</v>
      </c>
      <c r="F17" s="11" t="str">
        <f t="shared" si="2"/>
        <v>N/A</v>
      </c>
      <c r="G17" s="34">
        <v>24</v>
      </c>
      <c r="H17" s="11" t="str">
        <f t="shared" si="3"/>
        <v>N/A</v>
      </c>
      <c r="I17" s="12">
        <v>-6.67</v>
      </c>
      <c r="J17" s="12">
        <v>71.430000000000007</v>
      </c>
      <c r="K17" s="41" t="s">
        <v>732</v>
      </c>
      <c r="L17" s="9" t="str">
        <f t="shared" si="0"/>
        <v>No</v>
      </c>
    </row>
    <row r="18" spans="1:12" x14ac:dyDescent="0.25">
      <c r="A18" s="3" t="s">
        <v>986</v>
      </c>
      <c r="B18" s="33" t="s">
        <v>217</v>
      </c>
      <c r="C18" s="34">
        <v>976</v>
      </c>
      <c r="D18" s="11" t="str">
        <f t="shared" si="1"/>
        <v>N/A</v>
      </c>
      <c r="E18" s="34">
        <v>987</v>
      </c>
      <c r="F18" s="11" t="str">
        <f t="shared" si="2"/>
        <v>N/A</v>
      </c>
      <c r="G18" s="34">
        <v>1045</v>
      </c>
      <c r="H18" s="11" t="str">
        <f t="shared" si="3"/>
        <v>N/A</v>
      </c>
      <c r="I18" s="12">
        <v>1.127</v>
      </c>
      <c r="J18" s="12">
        <v>5.8760000000000003</v>
      </c>
      <c r="K18" s="41" t="s">
        <v>732</v>
      </c>
      <c r="L18" s="9" t="str">
        <f t="shared" si="0"/>
        <v>Yes</v>
      </c>
    </row>
    <row r="19" spans="1:12" x14ac:dyDescent="0.25">
      <c r="A19" s="3" t="s">
        <v>987</v>
      </c>
      <c r="B19" s="33" t="s">
        <v>217</v>
      </c>
      <c r="C19" s="34">
        <v>0</v>
      </c>
      <c r="D19" s="11" t="str">
        <f t="shared" si="1"/>
        <v>N/A</v>
      </c>
      <c r="E19" s="34">
        <v>0</v>
      </c>
      <c r="F19" s="11" t="str">
        <f t="shared" si="2"/>
        <v>N/A</v>
      </c>
      <c r="G19" s="34">
        <v>0</v>
      </c>
      <c r="H19" s="11" t="str">
        <f t="shared" si="3"/>
        <v>N/A</v>
      </c>
      <c r="I19" s="12" t="s">
        <v>1742</v>
      </c>
      <c r="J19" s="12" t="s">
        <v>1742</v>
      </c>
      <c r="K19" s="41" t="s">
        <v>732</v>
      </c>
      <c r="L19" s="9" t="str">
        <f t="shared" si="0"/>
        <v>N/A</v>
      </c>
    </row>
    <row r="20" spans="1:12" x14ac:dyDescent="0.25">
      <c r="A20" s="3" t="s">
        <v>101</v>
      </c>
      <c r="B20" s="33" t="s">
        <v>217</v>
      </c>
      <c r="C20" s="34">
        <v>16416</v>
      </c>
      <c r="D20" s="11" t="str">
        <f t="shared" si="1"/>
        <v>N/A</v>
      </c>
      <c r="E20" s="34">
        <v>17184</v>
      </c>
      <c r="F20" s="11" t="str">
        <f t="shared" si="2"/>
        <v>N/A</v>
      </c>
      <c r="G20" s="34">
        <v>18198</v>
      </c>
      <c r="H20" s="11" t="str">
        <f t="shared" si="3"/>
        <v>N/A</v>
      </c>
      <c r="I20" s="12">
        <v>4.6779999999999999</v>
      </c>
      <c r="J20" s="12">
        <v>5.9009999999999998</v>
      </c>
      <c r="K20" s="41" t="s">
        <v>732</v>
      </c>
      <c r="L20" s="9" t="str">
        <f t="shared" si="0"/>
        <v>Yes</v>
      </c>
    </row>
    <row r="21" spans="1:12" x14ac:dyDescent="0.25">
      <c r="A21" s="3" t="s">
        <v>988</v>
      </c>
      <c r="B21" s="33" t="s">
        <v>217</v>
      </c>
      <c r="C21" s="34">
        <v>14643</v>
      </c>
      <c r="D21" s="11" t="str">
        <f t="shared" si="1"/>
        <v>N/A</v>
      </c>
      <c r="E21" s="34">
        <v>15318</v>
      </c>
      <c r="F21" s="11" t="str">
        <f t="shared" si="2"/>
        <v>N/A</v>
      </c>
      <c r="G21" s="34">
        <v>16219</v>
      </c>
      <c r="H21" s="11" t="str">
        <f t="shared" si="3"/>
        <v>N/A</v>
      </c>
      <c r="I21" s="12">
        <v>4.6100000000000003</v>
      </c>
      <c r="J21" s="12">
        <v>5.8819999999999997</v>
      </c>
      <c r="K21" s="41" t="s">
        <v>732</v>
      </c>
      <c r="L21" s="9" t="str">
        <f t="shared" si="0"/>
        <v>Yes</v>
      </c>
    </row>
    <row r="22" spans="1:12" x14ac:dyDescent="0.25">
      <c r="A22" s="3" t="s">
        <v>989</v>
      </c>
      <c r="B22" s="33" t="s">
        <v>217</v>
      </c>
      <c r="C22" s="34">
        <v>0</v>
      </c>
      <c r="D22" s="11" t="str">
        <f t="shared" si="1"/>
        <v>N/A</v>
      </c>
      <c r="E22" s="34">
        <v>0</v>
      </c>
      <c r="F22" s="11" t="str">
        <f t="shared" si="2"/>
        <v>N/A</v>
      </c>
      <c r="G22" s="34">
        <v>0</v>
      </c>
      <c r="H22" s="11" t="str">
        <f t="shared" si="3"/>
        <v>N/A</v>
      </c>
      <c r="I22" s="12" t="s">
        <v>1742</v>
      </c>
      <c r="J22" s="12" t="s">
        <v>1742</v>
      </c>
      <c r="K22" s="41" t="s">
        <v>732</v>
      </c>
      <c r="L22" s="9" t="str">
        <f t="shared" si="0"/>
        <v>N/A</v>
      </c>
    </row>
    <row r="23" spans="1:12" x14ac:dyDescent="0.25">
      <c r="A23" s="3" t="s">
        <v>990</v>
      </c>
      <c r="B23" s="33" t="s">
        <v>217</v>
      </c>
      <c r="C23" s="34">
        <v>177</v>
      </c>
      <c r="D23" s="11" t="str">
        <f t="shared" si="1"/>
        <v>N/A</v>
      </c>
      <c r="E23" s="34">
        <v>173</v>
      </c>
      <c r="F23" s="11" t="str">
        <f t="shared" si="2"/>
        <v>N/A</v>
      </c>
      <c r="G23" s="34">
        <v>167</v>
      </c>
      <c r="H23" s="11" t="str">
        <f t="shared" si="3"/>
        <v>N/A</v>
      </c>
      <c r="I23" s="12">
        <v>-2.2599999999999998</v>
      </c>
      <c r="J23" s="12">
        <v>-3.47</v>
      </c>
      <c r="K23" s="41" t="s">
        <v>732</v>
      </c>
      <c r="L23" s="9" t="str">
        <f t="shared" si="0"/>
        <v>Yes</v>
      </c>
    </row>
    <row r="24" spans="1:12" x14ac:dyDescent="0.25">
      <c r="A24" s="3" t="s">
        <v>991</v>
      </c>
      <c r="B24" s="33" t="s">
        <v>217</v>
      </c>
      <c r="C24" s="34">
        <v>1596</v>
      </c>
      <c r="D24" s="11" t="str">
        <f t="shared" si="1"/>
        <v>N/A</v>
      </c>
      <c r="E24" s="34">
        <v>1693</v>
      </c>
      <c r="F24" s="11" t="str">
        <f t="shared" si="2"/>
        <v>N/A</v>
      </c>
      <c r="G24" s="34">
        <v>1812</v>
      </c>
      <c r="H24" s="11" t="str">
        <f t="shared" si="3"/>
        <v>N/A</v>
      </c>
      <c r="I24" s="12">
        <v>6.0780000000000003</v>
      </c>
      <c r="J24" s="12">
        <v>7.0289999999999999</v>
      </c>
      <c r="K24" s="41" t="s">
        <v>732</v>
      </c>
      <c r="L24" s="9" t="str">
        <f t="shared" si="0"/>
        <v>Yes</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76710</v>
      </c>
      <c r="D26" s="11" t="str">
        <f t="shared" si="1"/>
        <v>N/A</v>
      </c>
      <c r="E26" s="34">
        <v>78867</v>
      </c>
      <c r="F26" s="11" t="str">
        <f t="shared" si="2"/>
        <v>N/A</v>
      </c>
      <c r="G26" s="34">
        <v>84702</v>
      </c>
      <c r="H26" s="11" t="str">
        <f t="shared" si="3"/>
        <v>N/A</v>
      </c>
      <c r="I26" s="12">
        <v>2.8119999999999998</v>
      </c>
      <c r="J26" s="12">
        <v>7.399</v>
      </c>
      <c r="K26" s="41" t="s">
        <v>732</v>
      </c>
      <c r="L26" s="9" t="str">
        <f t="shared" si="0"/>
        <v>Yes</v>
      </c>
    </row>
    <row r="27" spans="1:12" x14ac:dyDescent="0.25">
      <c r="A27" s="3" t="s">
        <v>993</v>
      </c>
      <c r="B27" s="33" t="s">
        <v>217</v>
      </c>
      <c r="C27" s="34">
        <v>18104</v>
      </c>
      <c r="D27" s="11" t="str">
        <f t="shared" si="1"/>
        <v>N/A</v>
      </c>
      <c r="E27" s="34">
        <v>19899</v>
      </c>
      <c r="F27" s="11" t="str">
        <f t="shared" si="2"/>
        <v>N/A</v>
      </c>
      <c r="G27" s="34">
        <v>21536</v>
      </c>
      <c r="H27" s="11" t="str">
        <f t="shared" si="3"/>
        <v>N/A</v>
      </c>
      <c r="I27" s="12">
        <v>9.9149999999999991</v>
      </c>
      <c r="J27" s="12">
        <v>8.2270000000000003</v>
      </c>
      <c r="K27" s="41" t="s">
        <v>732</v>
      </c>
      <c r="L27" s="9" t="str">
        <f t="shared" si="0"/>
        <v>Yes</v>
      </c>
    </row>
    <row r="28" spans="1:12" x14ac:dyDescent="0.25">
      <c r="A28" s="3" t="s">
        <v>994</v>
      </c>
      <c r="B28" s="33" t="s">
        <v>217</v>
      </c>
      <c r="C28" s="34">
        <v>311</v>
      </c>
      <c r="D28" s="11" t="str">
        <f t="shared" si="1"/>
        <v>N/A</v>
      </c>
      <c r="E28" s="34">
        <v>298</v>
      </c>
      <c r="F28" s="11" t="str">
        <f t="shared" si="2"/>
        <v>N/A</v>
      </c>
      <c r="G28" s="34">
        <v>331</v>
      </c>
      <c r="H28" s="11" t="str">
        <f t="shared" si="3"/>
        <v>N/A</v>
      </c>
      <c r="I28" s="12">
        <v>-4.18</v>
      </c>
      <c r="J28" s="12">
        <v>11.07</v>
      </c>
      <c r="K28" s="41" t="s">
        <v>732</v>
      </c>
      <c r="L28" s="9" t="str">
        <f t="shared" si="0"/>
        <v>Yes</v>
      </c>
    </row>
    <row r="29" spans="1:12" x14ac:dyDescent="0.25">
      <c r="A29" s="3" t="s">
        <v>995</v>
      </c>
      <c r="B29" s="33" t="s">
        <v>217</v>
      </c>
      <c r="C29" s="34">
        <v>0</v>
      </c>
      <c r="D29" s="11" t="str">
        <f t="shared" si="1"/>
        <v>N/A</v>
      </c>
      <c r="E29" s="34">
        <v>0</v>
      </c>
      <c r="F29" s="11" t="str">
        <f t="shared" si="2"/>
        <v>N/A</v>
      </c>
      <c r="G29" s="101">
        <v>0</v>
      </c>
      <c r="H29" s="11" t="str">
        <f t="shared" si="3"/>
        <v>N/A</v>
      </c>
      <c r="I29" s="12" t="s">
        <v>1742</v>
      </c>
      <c r="J29" s="12" t="s">
        <v>1742</v>
      </c>
      <c r="K29" s="41" t="s">
        <v>732</v>
      </c>
      <c r="L29" s="9" t="str">
        <f t="shared" si="0"/>
        <v>N/A</v>
      </c>
    </row>
    <row r="30" spans="1:12" x14ac:dyDescent="0.25">
      <c r="A30" s="3" t="s">
        <v>996</v>
      </c>
      <c r="B30" s="33" t="s">
        <v>217</v>
      </c>
      <c r="C30" s="34">
        <v>50846</v>
      </c>
      <c r="D30" s="11" t="str">
        <f t="shared" si="1"/>
        <v>N/A</v>
      </c>
      <c r="E30" s="34">
        <v>50906</v>
      </c>
      <c r="F30" s="11" t="str">
        <f t="shared" si="2"/>
        <v>N/A</v>
      </c>
      <c r="G30" s="34">
        <v>54151</v>
      </c>
      <c r="H30" s="11" t="str">
        <f t="shared" si="3"/>
        <v>N/A</v>
      </c>
      <c r="I30" s="12">
        <v>0.11799999999999999</v>
      </c>
      <c r="J30" s="12">
        <v>6.3739999999999997</v>
      </c>
      <c r="K30" s="41" t="s">
        <v>732</v>
      </c>
      <c r="L30" s="9" t="str">
        <f t="shared" si="0"/>
        <v>Yes</v>
      </c>
    </row>
    <row r="31" spans="1:12" x14ac:dyDescent="0.25">
      <c r="A31" s="3" t="s">
        <v>997</v>
      </c>
      <c r="B31" s="33" t="s">
        <v>217</v>
      </c>
      <c r="C31" s="34">
        <v>4225</v>
      </c>
      <c r="D31" s="11" t="str">
        <f t="shared" si="1"/>
        <v>N/A</v>
      </c>
      <c r="E31" s="34">
        <v>4502</v>
      </c>
      <c r="F31" s="11" t="str">
        <f t="shared" si="2"/>
        <v>N/A</v>
      </c>
      <c r="G31" s="34">
        <v>5288</v>
      </c>
      <c r="H31" s="11" t="str">
        <f t="shared" si="3"/>
        <v>N/A</v>
      </c>
      <c r="I31" s="12">
        <v>6.556</v>
      </c>
      <c r="J31" s="12">
        <v>17.46</v>
      </c>
      <c r="K31" s="41" t="s">
        <v>732</v>
      </c>
      <c r="L31" s="9" t="str">
        <f t="shared" si="0"/>
        <v>Yes</v>
      </c>
    </row>
    <row r="32" spans="1:12" x14ac:dyDescent="0.25">
      <c r="A32" s="3" t="s">
        <v>998</v>
      </c>
      <c r="B32" s="33" t="s">
        <v>217</v>
      </c>
      <c r="C32" s="34">
        <v>3224</v>
      </c>
      <c r="D32" s="11" t="str">
        <f t="shared" si="1"/>
        <v>N/A</v>
      </c>
      <c r="E32" s="34">
        <v>3262</v>
      </c>
      <c r="F32" s="11" t="str">
        <f t="shared" si="2"/>
        <v>N/A</v>
      </c>
      <c r="G32" s="34">
        <v>3396</v>
      </c>
      <c r="H32" s="11" t="str">
        <f t="shared" si="3"/>
        <v>N/A</v>
      </c>
      <c r="I32" s="12">
        <v>1.179</v>
      </c>
      <c r="J32" s="12">
        <v>4.1079999999999997</v>
      </c>
      <c r="K32" s="41" t="s">
        <v>732</v>
      </c>
      <c r="L32" s="9" t="str">
        <f t="shared" si="0"/>
        <v>Yes</v>
      </c>
    </row>
    <row r="33" spans="1:12" x14ac:dyDescent="0.25">
      <c r="A33" s="3" t="s">
        <v>999</v>
      </c>
      <c r="B33" s="33" t="s">
        <v>217</v>
      </c>
      <c r="C33" s="34">
        <v>0</v>
      </c>
      <c r="D33" s="11" t="str">
        <f t="shared" si="1"/>
        <v>N/A</v>
      </c>
      <c r="E33" s="34">
        <v>0</v>
      </c>
      <c r="F33" s="11" t="str">
        <f t="shared" si="2"/>
        <v>N/A</v>
      </c>
      <c r="G33" s="34">
        <v>0</v>
      </c>
      <c r="H33" s="11" t="str">
        <f t="shared" si="3"/>
        <v>N/A</v>
      </c>
      <c r="I33" s="12" t="s">
        <v>1742</v>
      </c>
      <c r="J33" s="12" t="s">
        <v>1742</v>
      </c>
      <c r="K33" s="41" t="s">
        <v>732</v>
      </c>
      <c r="L33" s="9" t="str">
        <f t="shared" si="0"/>
        <v>N/A</v>
      </c>
    </row>
    <row r="34" spans="1:12" x14ac:dyDescent="0.25">
      <c r="A34" s="3" t="s">
        <v>105</v>
      </c>
      <c r="B34" s="33" t="s">
        <v>217</v>
      </c>
      <c r="C34" s="34">
        <v>27239</v>
      </c>
      <c r="D34" s="11" t="str">
        <f t="shared" si="1"/>
        <v>N/A</v>
      </c>
      <c r="E34" s="34">
        <v>28825</v>
      </c>
      <c r="F34" s="11" t="str">
        <f t="shared" si="2"/>
        <v>N/A</v>
      </c>
      <c r="G34" s="34">
        <v>31779</v>
      </c>
      <c r="H34" s="11" t="str">
        <f t="shared" si="3"/>
        <v>N/A</v>
      </c>
      <c r="I34" s="12">
        <v>5.8230000000000004</v>
      </c>
      <c r="J34" s="12">
        <v>10.25</v>
      </c>
      <c r="K34" s="41" t="s">
        <v>732</v>
      </c>
      <c r="L34" s="9" t="str">
        <f t="shared" si="0"/>
        <v>Yes</v>
      </c>
    </row>
    <row r="35" spans="1:12" x14ac:dyDescent="0.25">
      <c r="A35" s="3" t="s">
        <v>1000</v>
      </c>
      <c r="B35" s="33" t="s">
        <v>217</v>
      </c>
      <c r="C35" s="34">
        <v>14932</v>
      </c>
      <c r="D35" s="11" t="str">
        <f t="shared" si="1"/>
        <v>N/A</v>
      </c>
      <c r="E35" s="34">
        <v>16627</v>
      </c>
      <c r="F35" s="11" t="str">
        <f t="shared" si="2"/>
        <v>N/A</v>
      </c>
      <c r="G35" s="34">
        <v>18659</v>
      </c>
      <c r="H35" s="11" t="str">
        <f t="shared" si="3"/>
        <v>N/A</v>
      </c>
      <c r="I35" s="12">
        <v>11.35</v>
      </c>
      <c r="J35" s="12">
        <v>12.22</v>
      </c>
      <c r="K35" s="41" t="s">
        <v>732</v>
      </c>
      <c r="L35" s="9" t="str">
        <f t="shared" si="0"/>
        <v>Yes</v>
      </c>
    </row>
    <row r="36" spans="1:12" x14ac:dyDescent="0.25">
      <c r="A36" s="3" t="s">
        <v>1001</v>
      </c>
      <c r="B36" s="33" t="s">
        <v>217</v>
      </c>
      <c r="C36" s="34">
        <v>610</v>
      </c>
      <c r="D36" s="11" t="str">
        <f t="shared" si="1"/>
        <v>N/A</v>
      </c>
      <c r="E36" s="34">
        <v>552</v>
      </c>
      <c r="F36" s="11" t="str">
        <f t="shared" si="2"/>
        <v>N/A</v>
      </c>
      <c r="G36" s="34">
        <v>705</v>
      </c>
      <c r="H36" s="11" t="str">
        <f t="shared" si="3"/>
        <v>N/A</v>
      </c>
      <c r="I36" s="12">
        <v>-9.51</v>
      </c>
      <c r="J36" s="12">
        <v>27.72</v>
      </c>
      <c r="K36" s="41" t="s">
        <v>732</v>
      </c>
      <c r="L36" s="9" t="str">
        <f t="shared" si="0"/>
        <v>Yes</v>
      </c>
    </row>
    <row r="37" spans="1:12" x14ac:dyDescent="0.25">
      <c r="A37" s="3" t="s">
        <v>1002</v>
      </c>
      <c r="B37" s="33" t="s">
        <v>217</v>
      </c>
      <c r="C37" s="34">
        <v>0</v>
      </c>
      <c r="D37" s="11" t="str">
        <f t="shared" si="1"/>
        <v>N/A</v>
      </c>
      <c r="E37" s="34">
        <v>0</v>
      </c>
      <c r="F37" s="11" t="str">
        <f t="shared" si="2"/>
        <v>N/A</v>
      </c>
      <c r="G37" s="34">
        <v>0</v>
      </c>
      <c r="H37" s="11" t="str">
        <f t="shared" si="3"/>
        <v>N/A</v>
      </c>
      <c r="I37" s="12" t="s">
        <v>1742</v>
      </c>
      <c r="J37" s="12" t="s">
        <v>1742</v>
      </c>
      <c r="K37" s="41" t="s">
        <v>732</v>
      </c>
      <c r="L37" s="9" t="str">
        <f t="shared" si="0"/>
        <v>N/A</v>
      </c>
    </row>
    <row r="38" spans="1:12" x14ac:dyDescent="0.25">
      <c r="A38" s="3" t="s">
        <v>1003</v>
      </c>
      <c r="B38" s="33" t="s">
        <v>217</v>
      </c>
      <c r="C38" s="34">
        <v>9695</v>
      </c>
      <c r="D38" s="11" t="str">
        <f t="shared" si="1"/>
        <v>N/A</v>
      </c>
      <c r="E38" s="34">
        <v>9744</v>
      </c>
      <c r="F38" s="11" t="str">
        <f t="shared" si="2"/>
        <v>N/A</v>
      </c>
      <c r="G38" s="34">
        <v>10005</v>
      </c>
      <c r="H38" s="11" t="str">
        <f t="shared" si="3"/>
        <v>N/A</v>
      </c>
      <c r="I38" s="12">
        <v>0.50539999999999996</v>
      </c>
      <c r="J38" s="12">
        <v>2.6789999999999998</v>
      </c>
      <c r="K38" s="41" t="s">
        <v>732</v>
      </c>
      <c r="L38" s="9" t="str">
        <f t="shared" si="0"/>
        <v>Yes</v>
      </c>
    </row>
    <row r="39" spans="1:12" x14ac:dyDescent="0.25">
      <c r="A39" s="3" t="s">
        <v>1004</v>
      </c>
      <c r="B39" s="33" t="s">
        <v>217</v>
      </c>
      <c r="C39" s="34">
        <v>2002</v>
      </c>
      <c r="D39" s="11" t="str">
        <f t="shared" si="1"/>
        <v>N/A</v>
      </c>
      <c r="E39" s="34">
        <v>1902</v>
      </c>
      <c r="F39" s="11" t="str">
        <f t="shared" si="2"/>
        <v>N/A</v>
      </c>
      <c r="G39" s="34">
        <v>2410</v>
      </c>
      <c r="H39" s="11" t="str">
        <f t="shared" si="3"/>
        <v>N/A</v>
      </c>
      <c r="I39" s="12">
        <v>-5</v>
      </c>
      <c r="J39" s="12">
        <v>26.71</v>
      </c>
      <c r="K39" s="41" t="s">
        <v>732</v>
      </c>
      <c r="L39" s="9" t="str">
        <f t="shared" si="0"/>
        <v>Yes</v>
      </c>
    </row>
    <row r="40" spans="1:12" x14ac:dyDescent="0.25">
      <c r="A40" s="3" t="s">
        <v>1005</v>
      </c>
      <c r="B40" s="33" t="s">
        <v>217</v>
      </c>
      <c r="C40" s="34">
        <v>0</v>
      </c>
      <c r="D40" s="11" t="str">
        <f t="shared" si="1"/>
        <v>N/A</v>
      </c>
      <c r="E40" s="34">
        <v>0</v>
      </c>
      <c r="F40" s="11" t="str">
        <f t="shared" si="2"/>
        <v>N/A</v>
      </c>
      <c r="G40" s="34">
        <v>0</v>
      </c>
      <c r="H40" s="11" t="str">
        <f t="shared" si="3"/>
        <v>N/A</v>
      </c>
      <c r="I40" s="12" t="s">
        <v>1742</v>
      </c>
      <c r="J40" s="12" t="s">
        <v>1742</v>
      </c>
      <c r="K40" s="41" t="s">
        <v>732</v>
      </c>
      <c r="L40" s="9" t="str">
        <f t="shared" si="0"/>
        <v>N/A</v>
      </c>
    </row>
    <row r="41" spans="1:12" x14ac:dyDescent="0.25">
      <c r="A41" s="42" t="s">
        <v>84</v>
      </c>
      <c r="B41" s="33" t="s">
        <v>217</v>
      </c>
      <c r="C41" s="43">
        <v>977273305</v>
      </c>
      <c r="D41" s="11" t="str">
        <f t="shared" si="1"/>
        <v>N/A</v>
      </c>
      <c r="E41" s="43">
        <v>1101239953</v>
      </c>
      <c r="F41" s="11" t="str">
        <f t="shared" si="2"/>
        <v>N/A</v>
      </c>
      <c r="G41" s="43">
        <v>1221585116</v>
      </c>
      <c r="H41" s="11" t="str">
        <f t="shared" si="3"/>
        <v>N/A</v>
      </c>
      <c r="I41" s="12">
        <v>12.68</v>
      </c>
      <c r="J41" s="12">
        <v>10.93</v>
      </c>
      <c r="K41" s="41" t="s">
        <v>732</v>
      </c>
      <c r="L41" s="9" t="str">
        <f t="shared" si="0"/>
        <v>Yes</v>
      </c>
    </row>
    <row r="42" spans="1:12" x14ac:dyDescent="0.25">
      <c r="A42" s="42" t="s">
        <v>1502</v>
      </c>
      <c r="B42" s="33" t="s">
        <v>217</v>
      </c>
      <c r="C42" s="43">
        <v>7665.6702643999997</v>
      </c>
      <c r="D42" s="11" t="str">
        <f t="shared" si="1"/>
        <v>N/A</v>
      </c>
      <c r="E42" s="43">
        <v>8335.7804329999999</v>
      </c>
      <c r="F42" s="11" t="str">
        <f t="shared" si="2"/>
        <v>N/A</v>
      </c>
      <c r="G42" s="43">
        <v>8593.9365859000009</v>
      </c>
      <c r="H42" s="11" t="str">
        <f t="shared" si="3"/>
        <v>N/A</v>
      </c>
      <c r="I42" s="12">
        <v>8.7420000000000009</v>
      </c>
      <c r="J42" s="12">
        <v>3.097</v>
      </c>
      <c r="K42" s="41" t="s">
        <v>732</v>
      </c>
      <c r="L42" s="9" t="str">
        <f t="shared" si="0"/>
        <v>Yes</v>
      </c>
    </row>
    <row r="43" spans="1:12" x14ac:dyDescent="0.25">
      <c r="A43" s="42" t="s">
        <v>1503</v>
      </c>
      <c r="B43" s="33" t="s">
        <v>217</v>
      </c>
      <c r="C43" s="43">
        <v>8967.7024051000008</v>
      </c>
      <c r="D43" s="11" t="str">
        <f t="shared" si="1"/>
        <v>N/A</v>
      </c>
      <c r="E43" s="43">
        <v>9612.8628305000002</v>
      </c>
      <c r="F43" s="11" t="str">
        <f t="shared" si="2"/>
        <v>N/A</v>
      </c>
      <c r="G43" s="43">
        <v>9820.4475851000007</v>
      </c>
      <c r="H43" s="11" t="str">
        <f t="shared" si="3"/>
        <v>N/A</v>
      </c>
      <c r="I43" s="12">
        <v>7.194</v>
      </c>
      <c r="J43" s="12">
        <v>2.1589999999999998</v>
      </c>
      <c r="K43" s="41" t="s">
        <v>732</v>
      </c>
      <c r="L43" s="9" t="str">
        <f t="shared" si="0"/>
        <v>Yes</v>
      </c>
    </row>
    <row r="44" spans="1:12" x14ac:dyDescent="0.25">
      <c r="A44" s="4" t="s">
        <v>107</v>
      </c>
      <c r="B44" s="33" t="s">
        <v>217</v>
      </c>
      <c r="C44" s="43">
        <v>0</v>
      </c>
      <c r="D44" s="11" t="str">
        <f t="shared" si="1"/>
        <v>N/A</v>
      </c>
      <c r="E44" s="43">
        <v>0</v>
      </c>
      <c r="F44" s="11" t="str">
        <f t="shared" si="2"/>
        <v>N/A</v>
      </c>
      <c r="G44" s="43">
        <v>0</v>
      </c>
      <c r="H44" s="11" t="str">
        <f t="shared" si="3"/>
        <v>N/A</v>
      </c>
      <c r="I44" s="12" t="s">
        <v>1742</v>
      </c>
      <c r="J44" s="12" t="s">
        <v>1742</v>
      </c>
      <c r="K44" s="41" t="s">
        <v>732</v>
      </c>
      <c r="L44" s="9" t="str">
        <f t="shared" si="0"/>
        <v>N/A</v>
      </c>
    </row>
    <row r="45" spans="1:12" x14ac:dyDescent="0.25">
      <c r="A45" s="42" t="s">
        <v>162</v>
      </c>
      <c r="B45" s="41" t="s">
        <v>221</v>
      </c>
      <c r="C45" s="1">
        <v>0</v>
      </c>
      <c r="D45" s="11" t="str">
        <f>IF($B45="N/A","N/A",IF(C45&gt;0,"No",IF(C45&lt;0,"No","Yes")))</f>
        <v>Yes</v>
      </c>
      <c r="E45" s="1">
        <v>0</v>
      </c>
      <c r="F45" s="11" t="str">
        <f>IF($B45="N/A","N/A",IF(E45&gt;0,"No",IF(E45&lt;0,"No","Yes")))</f>
        <v>Yes</v>
      </c>
      <c r="G45" s="1">
        <v>0</v>
      </c>
      <c r="H45" s="11" t="str">
        <f>IF($B45="N/A","N/A",IF(G45&gt;0,"No",IF(G45&lt;0,"No","Yes")))</f>
        <v>Yes</v>
      </c>
      <c r="I45" s="12" t="s">
        <v>1742</v>
      </c>
      <c r="J45" s="12" t="s">
        <v>1742</v>
      </c>
      <c r="K45" s="41" t="s">
        <v>732</v>
      </c>
      <c r="L45" s="9" t="str">
        <f t="shared" si="0"/>
        <v>N/A</v>
      </c>
    </row>
    <row r="46" spans="1:12" x14ac:dyDescent="0.25">
      <c r="A46" s="42" t="s">
        <v>160</v>
      </c>
      <c r="B46" s="33" t="s">
        <v>217</v>
      </c>
      <c r="C46" s="43">
        <v>0</v>
      </c>
      <c r="D46" s="11" t="str">
        <f t="shared" ref="D46:D47" si="4">IF($B46="N/A","N/A",IF(C46&gt;10,"No",IF(C46&lt;-10,"No","Yes")))</f>
        <v>N/A</v>
      </c>
      <c r="E46" s="43">
        <v>0</v>
      </c>
      <c r="F46" s="11" t="str">
        <f t="shared" ref="F46:F47" si="5">IF($B46="N/A","N/A",IF(E46&gt;10,"No",IF(E46&lt;-10,"No","Yes")))</f>
        <v>N/A</v>
      </c>
      <c r="G46" s="43">
        <v>0</v>
      </c>
      <c r="H46" s="11" t="str">
        <f t="shared" ref="H46:H47" si="6">IF($B46="N/A","N/A",IF(G46&gt;10,"No",IF(G46&lt;-10,"No","Yes")))</f>
        <v>N/A</v>
      </c>
      <c r="I46" s="12" t="s">
        <v>1742</v>
      </c>
      <c r="J46" s="12" t="s">
        <v>1742</v>
      </c>
      <c r="K46" s="41" t="s">
        <v>732</v>
      </c>
      <c r="L46" s="9" t="str">
        <f t="shared" si="0"/>
        <v>N/A</v>
      </c>
    </row>
    <row r="47" spans="1:12" x14ac:dyDescent="0.25">
      <c r="A47" s="42" t="s">
        <v>1289</v>
      </c>
      <c r="B47" s="33" t="s">
        <v>217</v>
      </c>
      <c r="C47" s="43" t="s">
        <v>1742</v>
      </c>
      <c r="D47" s="11" t="str">
        <f t="shared" si="4"/>
        <v>N/A</v>
      </c>
      <c r="E47" s="43" t="s">
        <v>1742</v>
      </c>
      <c r="F47" s="11" t="str">
        <f t="shared" si="5"/>
        <v>N/A</v>
      </c>
      <c r="G47" s="43" t="s">
        <v>1742</v>
      </c>
      <c r="H47" s="11" t="str">
        <f t="shared" si="6"/>
        <v>N/A</v>
      </c>
      <c r="I47" s="12" t="s">
        <v>1742</v>
      </c>
      <c r="J47" s="12" t="s">
        <v>1742</v>
      </c>
      <c r="K47" s="41" t="s">
        <v>732</v>
      </c>
      <c r="L47" s="9" t="str">
        <f>IF(J47="Div by 0", "N/A", IF(OR(J47="N/A",K47="N/A"),"N/A", IF(J47&gt;VALUE(MID(K47,1,2)), "No", IF(J47&lt;-1*VALUE(MID(K47,1,2)), "No", "Yes"))))</f>
        <v>N/A</v>
      </c>
    </row>
    <row r="48" spans="1:12" x14ac:dyDescent="0.25">
      <c r="A48" s="42" t="s">
        <v>1504</v>
      </c>
      <c r="B48" s="33" t="s">
        <v>217</v>
      </c>
      <c r="C48" s="43">
        <v>20736.412383999999</v>
      </c>
      <c r="D48" s="11" t="str">
        <f t="shared" ref="D48:D74" si="7">IF($B48="N/A","N/A",IF(C48&gt;10,"No",IF(C48&lt;-10,"No","Yes")))</f>
        <v>N/A</v>
      </c>
      <c r="E48" s="43">
        <v>22601.868261</v>
      </c>
      <c r="F48" s="11" t="str">
        <f t="shared" ref="F48:F74" si="8">IF($B48="N/A","N/A",IF(E48&gt;10,"No",IF(E48&lt;-10,"No","Yes")))</f>
        <v>N/A</v>
      </c>
      <c r="G48" s="43">
        <v>24087.740958999999</v>
      </c>
      <c r="H48" s="11" t="str">
        <f t="shared" ref="H48:H74" si="9">IF($B48="N/A","N/A",IF(G48&gt;10,"No",IF(G48&lt;-10,"No","Yes")))</f>
        <v>N/A</v>
      </c>
      <c r="I48" s="12">
        <v>8.9960000000000004</v>
      </c>
      <c r="J48" s="12">
        <v>6.5739999999999998</v>
      </c>
      <c r="K48" s="41" t="s">
        <v>732</v>
      </c>
      <c r="L48" s="9" t="str">
        <f t="shared" ref="L48:L74" si="10">IF(J48="Div by 0", "N/A", IF(K48="N/A","N/A", IF(J48&gt;VALUE(MID(K48,1,2)), "No", IF(J48&lt;-1*VALUE(MID(K48,1,2)), "No", "Yes"))))</f>
        <v>Yes</v>
      </c>
    </row>
    <row r="49" spans="1:12" x14ac:dyDescent="0.25">
      <c r="A49" s="42" t="s">
        <v>1505</v>
      </c>
      <c r="B49" s="33" t="s">
        <v>217</v>
      </c>
      <c r="C49" s="43">
        <v>13053.631545</v>
      </c>
      <c r="D49" s="11" t="str">
        <f t="shared" si="7"/>
        <v>N/A</v>
      </c>
      <c r="E49" s="43">
        <v>14905.627788</v>
      </c>
      <c r="F49" s="11" t="str">
        <f t="shared" si="8"/>
        <v>N/A</v>
      </c>
      <c r="G49" s="43">
        <v>16000.217758000001</v>
      </c>
      <c r="H49" s="11" t="str">
        <f t="shared" si="9"/>
        <v>N/A</v>
      </c>
      <c r="I49" s="12">
        <v>14.19</v>
      </c>
      <c r="J49" s="12">
        <v>7.343</v>
      </c>
      <c r="K49" s="41" t="s">
        <v>732</v>
      </c>
      <c r="L49" s="9" t="str">
        <f t="shared" si="10"/>
        <v>Yes</v>
      </c>
    </row>
    <row r="50" spans="1:12" x14ac:dyDescent="0.25">
      <c r="A50" s="42" t="s">
        <v>1506</v>
      </c>
      <c r="B50" s="33" t="s">
        <v>217</v>
      </c>
      <c r="C50" s="43" t="s">
        <v>1742</v>
      </c>
      <c r="D50" s="11" t="str">
        <f t="shared" si="7"/>
        <v>N/A</v>
      </c>
      <c r="E50" s="43" t="s">
        <v>1742</v>
      </c>
      <c r="F50" s="11" t="str">
        <f t="shared" si="8"/>
        <v>N/A</v>
      </c>
      <c r="G50" s="43" t="s">
        <v>1742</v>
      </c>
      <c r="H50" s="11" t="str">
        <f t="shared" si="9"/>
        <v>N/A</v>
      </c>
      <c r="I50" s="12" t="s">
        <v>1742</v>
      </c>
      <c r="J50" s="12" t="s">
        <v>1742</v>
      </c>
      <c r="K50" s="41" t="s">
        <v>732</v>
      </c>
      <c r="L50" s="9" t="str">
        <f t="shared" si="10"/>
        <v>N/A</v>
      </c>
    </row>
    <row r="51" spans="1:12" x14ac:dyDescent="0.25">
      <c r="A51" s="42" t="s">
        <v>1507</v>
      </c>
      <c r="B51" s="33" t="s">
        <v>217</v>
      </c>
      <c r="C51" s="43">
        <v>661.33333332999996</v>
      </c>
      <c r="D51" s="11" t="str">
        <f t="shared" si="7"/>
        <v>N/A</v>
      </c>
      <c r="E51" s="43">
        <v>972.28571428999999</v>
      </c>
      <c r="F51" s="11" t="str">
        <f t="shared" si="8"/>
        <v>N/A</v>
      </c>
      <c r="G51" s="43">
        <v>2175.6666667</v>
      </c>
      <c r="H51" s="11" t="str">
        <f t="shared" si="9"/>
        <v>N/A</v>
      </c>
      <c r="I51" s="12">
        <v>47.02</v>
      </c>
      <c r="J51" s="12">
        <v>123.8</v>
      </c>
      <c r="K51" s="41" t="s">
        <v>732</v>
      </c>
      <c r="L51" s="9" t="str">
        <f t="shared" si="10"/>
        <v>No</v>
      </c>
    </row>
    <row r="52" spans="1:12" x14ac:dyDescent="0.25">
      <c r="A52" s="42" t="s">
        <v>1508</v>
      </c>
      <c r="B52" s="33" t="s">
        <v>217</v>
      </c>
      <c r="C52" s="43">
        <v>69306.346311000001</v>
      </c>
      <c r="D52" s="11" t="str">
        <f t="shared" si="7"/>
        <v>N/A</v>
      </c>
      <c r="E52" s="43">
        <v>71511.170213000005</v>
      </c>
      <c r="F52" s="11" t="str">
        <f t="shared" si="8"/>
        <v>N/A</v>
      </c>
      <c r="G52" s="43">
        <v>74099.009569000002</v>
      </c>
      <c r="H52" s="11" t="str">
        <f t="shared" si="9"/>
        <v>N/A</v>
      </c>
      <c r="I52" s="12">
        <v>3.181</v>
      </c>
      <c r="J52" s="12">
        <v>3.6190000000000002</v>
      </c>
      <c r="K52" s="41" t="s">
        <v>732</v>
      </c>
      <c r="L52" s="9" t="str">
        <f t="shared" si="10"/>
        <v>Yes</v>
      </c>
    </row>
    <row r="53" spans="1:12" x14ac:dyDescent="0.25">
      <c r="A53" s="42" t="s">
        <v>1509</v>
      </c>
      <c r="B53" s="33" t="s">
        <v>217</v>
      </c>
      <c r="C53" s="43" t="s">
        <v>1742</v>
      </c>
      <c r="D53" s="11" t="str">
        <f t="shared" si="7"/>
        <v>N/A</v>
      </c>
      <c r="E53" s="43" t="s">
        <v>1742</v>
      </c>
      <c r="F53" s="11" t="str">
        <f t="shared" si="8"/>
        <v>N/A</v>
      </c>
      <c r="G53" s="43" t="s">
        <v>1742</v>
      </c>
      <c r="H53" s="11" t="str">
        <f t="shared" si="9"/>
        <v>N/A</v>
      </c>
      <c r="I53" s="12" t="s">
        <v>1742</v>
      </c>
      <c r="J53" s="12" t="s">
        <v>1742</v>
      </c>
      <c r="K53" s="41" t="s">
        <v>732</v>
      </c>
      <c r="L53" s="9" t="str">
        <f t="shared" si="10"/>
        <v>N/A</v>
      </c>
    </row>
    <row r="54" spans="1:12" x14ac:dyDescent="0.25">
      <c r="A54" s="42" t="s">
        <v>1510</v>
      </c>
      <c r="B54" s="33" t="s">
        <v>217</v>
      </c>
      <c r="C54" s="43">
        <v>23249.704557000001</v>
      </c>
      <c r="D54" s="11" t="str">
        <f t="shared" si="7"/>
        <v>N/A</v>
      </c>
      <c r="E54" s="43">
        <v>24982.661778000002</v>
      </c>
      <c r="F54" s="11" t="str">
        <f t="shared" si="8"/>
        <v>N/A</v>
      </c>
      <c r="G54" s="43">
        <v>26330.079184999999</v>
      </c>
      <c r="H54" s="11" t="str">
        <f t="shared" si="9"/>
        <v>N/A</v>
      </c>
      <c r="I54" s="12">
        <v>7.4539999999999997</v>
      </c>
      <c r="J54" s="12">
        <v>5.3929999999999998</v>
      </c>
      <c r="K54" s="41" t="s">
        <v>732</v>
      </c>
      <c r="L54" s="9" t="str">
        <f t="shared" si="10"/>
        <v>Yes</v>
      </c>
    </row>
    <row r="55" spans="1:12" x14ac:dyDescent="0.25">
      <c r="A55" s="42" t="s">
        <v>1511</v>
      </c>
      <c r="B55" s="33" t="s">
        <v>217</v>
      </c>
      <c r="C55" s="43">
        <v>22384.218193000001</v>
      </c>
      <c r="D55" s="11" t="str">
        <f t="shared" si="7"/>
        <v>N/A</v>
      </c>
      <c r="E55" s="43">
        <v>24497.675284000001</v>
      </c>
      <c r="F55" s="11" t="str">
        <f t="shared" si="8"/>
        <v>N/A</v>
      </c>
      <c r="G55" s="43">
        <v>25784.705469</v>
      </c>
      <c r="H55" s="11" t="str">
        <f t="shared" si="9"/>
        <v>N/A</v>
      </c>
      <c r="I55" s="12">
        <v>9.4420000000000002</v>
      </c>
      <c r="J55" s="12">
        <v>5.2539999999999996</v>
      </c>
      <c r="K55" s="41" t="s">
        <v>732</v>
      </c>
      <c r="L55" s="9" t="str">
        <f t="shared" si="10"/>
        <v>Yes</v>
      </c>
    </row>
    <row r="56" spans="1:12" x14ac:dyDescent="0.25">
      <c r="A56" s="42" t="s">
        <v>1512</v>
      </c>
      <c r="B56" s="33" t="s">
        <v>217</v>
      </c>
      <c r="C56" s="43" t="s">
        <v>1742</v>
      </c>
      <c r="D56" s="11" t="str">
        <f t="shared" si="7"/>
        <v>N/A</v>
      </c>
      <c r="E56" s="43" t="s">
        <v>1742</v>
      </c>
      <c r="F56" s="11" t="str">
        <f t="shared" si="8"/>
        <v>N/A</v>
      </c>
      <c r="G56" s="43" t="s">
        <v>1742</v>
      </c>
      <c r="H56" s="11" t="str">
        <f t="shared" si="9"/>
        <v>N/A</v>
      </c>
      <c r="I56" s="12" t="s">
        <v>1742</v>
      </c>
      <c r="J56" s="12" t="s">
        <v>1742</v>
      </c>
      <c r="K56" s="41" t="s">
        <v>732</v>
      </c>
      <c r="L56" s="9" t="str">
        <f t="shared" si="10"/>
        <v>N/A</v>
      </c>
    </row>
    <row r="57" spans="1:12" x14ac:dyDescent="0.25">
      <c r="A57" s="42" t="s">
        <v>1513</v>
      </c>
      <c r="B57" s="33" t="s">
        <v>217</v>
      </c>
      <c r="C57" s="43">
        <v>14156.005649999999</v>
      </c>
      <c r="D57" s="11" t="str">
        <f t="shared" si="7"/>
        <v>N/A</v>
      </c>
      <c r="E57" s="43">
        <v>15110.890173</v>
      </c>
      <c r="F57" s="11" t="str">
        <f t="shared" si="8"/>
        <v>N/A</v>
      </c>
      <c r="G57" s="43">
        <v>20498.083832</v>
      </c>
      <c r="H57" s="11" t="str">
        <f t="shared" si="9"/>
        <v>N/A</v>
      </c>
      <c r="I57" s="12">
        <v>6.7450000000000001</v>
      </c>
      <c r="J57" s="12">
        <v>35.65</v>
      </c>
      <c r="K57" s="41" t="s">
        <v>732</v>
      </c>
      <c r="L57" s="9" t="str">
        <f t="shared" si="10"/>
        <v>No</v>
      </c>
    </row>
    <row r="58" spans="1:12" x14ac:dyDescent="0.25">
      <c r="A58" s="42" t="s">
        <v>1514</v>
      </c>
      <c r="B58" s="33" t="s">
        <v>217</v>
      </c>
      <c r="C58" s="43">
        <v>32198.890976999999</v>
      </c>
      <c r="D58" s="11" t="str">
        <f t="shared" si="7"/>
        <v>N/A</v>
      </c>
      <c r="E58" s="43">
        <v>30379.495569999999</v>
      </c>
      <c r="F58" s="11" t="str">
        <f t="shared" si="8"/>
        <v>N/A</v>
      </c>
      <c r="G58" s="43">
        <v>31749.151765999999</v>
      </c>
      <c r="H58" s="11" t="str">
        <f t="shared" si="9"/>
        <v>N/A</v>
      </c>
      <c r="I58" s="12">
        <v>-5.65</v>
      </c>
      <c r="J58" s="12">
        <v>4.508</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3970.6978881999999</v>
      </c>
      <c r="D60" s="11" t="str">
        <f t="shared" si="7"/>
        <v>N/A</v>
      </c>
      <c r="E60" s="43">
        <v>4300.7823297000004</v>
      </c>
      <c r="F60" s="11" t="str">
        <f t="shared" si="8"/>
        <v>N/A</v>
      </c>
      <c r="G60" s="43">
        <v>4346.6473636999999</v>
      </c>
      <c r="H60" s="11" t="str">
        <f t="shared" si="9"/>
        <v>N/A</v>
      </c>
      <c r="I60" s="12">
        <v>8.3130000000000006</v>
      </c>
      <c r="J60" s="12">
        <v>1.0660000000000001</v>
      </c>
      <c r="K60" s="41" t="s">
        <v>732</v>
      </c>
      <c r="L60" s="9" t="str">
        <f t="shared" si="10"/>
        <v>Yes</v>
      </c>
    </row>
    <row r="61" spans="1:12" x14ac:dyDescent="0.25">
      <c r="A61" s="42" t="s">
        <v>1517</v>
      </c>
      <c r="B61" s="33" t="s">
        <v>217</v>
      </c>
      <c r="C61" s="43">
        <v>2614.3296509000002</v>
      </c>
      <c r="D61" s="11" t="str">
        <f t="shared" si="7"/>
        <v>N/A</v>
      </c>
      <c r="E61" s="43">
        <v>3034.5958590999999</v>
      </c>
      <c r="F61" s="11" t="str">
        <f t="shared" si="8"/>
        <v>N/A</v>
      </c>
      <c r="G61" s="43">
        <v>3231.4570487000001</v>
      </c>
      <c r="H61" s="11" t="str">
        <f t="shared" si="9"/>
        <v>N/A</v>
      </c>
      <c r="I61" s="12">
        <v>16.079999999999998</v>
      </c>
      <c r="J61" s="12">
        <v>6.4870000000000001</v>
      </c>
      <c r="K61" s="41" t="s">
        <v>732</v>
      </c>
      <c r="L61" s="9" t="str">
        <f t="shared" si="10"/>
        <v>Yes</v>
      </c>
    </row>
    <row r="62" spans="1:12" x14ac:dyDescent="0.25">
      <c r="A62" s="42" t="s">
        <v>1518</v>
      </c>
      <c r="B62" s="33" t="s">
        <v>217</v>
      </c>
      <c r="C62" s="43">
        <v>1847.4115756000001</v>
      </c>
      <c r="D62" s="11" t="str">
        <f t="shared" si="7"/>
        <v>N/A</v>
      </c>
      <c r="E62" s="43">
        <v>2304.7013422999999</v>
      </c>
      <c r="F62" s="11" t="str">
        <f t="shared" si="8"/>
        <v>N/A</v>
      </c>
      <c r="G62" s="43">
        <v>2834.9848943000002</v>
      </c>
      <c r="H62" s="11" t="str">
        <f t="shared" si="9"/>
        <v>N/A</v>
      </c>
      <c r="I62" s="12">
        <v>24.75</v>
      </c>
      <c r="J62" s="12">
        <v>23.01</v>
      </c>
      <c r="K62" s="41" t="s">
        <v>732</v>
      </c>
      <c r="L62" s="9" t="str">
        <f t="shared" si="10"/>
        <v>Yes</v>
      </c>
    </row>
    <row r="63" spans="1:12" ht="25" x14ac:dyDescent="0.25">
      <c r="A63" s="42" t="s">
        <v>1519</v>
      </c>
      <c r="B63" s="33" t="s">
        <v>217</v>
      </c>
      <c r="C63" s="43" t="s">
        <v>1742</v>
      </c>
      <c r="D63" s="11" t="str">
        <f t="shared" si="7"/>
        <v>N/A</v>
      </c>
      <c r="E63" s="43" t="s">
        <v>1742</v>
      </c>
      <c r="F63" s="11" t="str">
        <f t="shared" si="8"/>
        <v>N/A</v>
      </c>
      <c r="G63" s="43" t="s">
        <v>1742</v>
      </c>
      <c r="H63" s="11" t="str">
        <f t="shared" si="9"/>
        <v>N/A</v>
      </c>
      <c r="I63" s="12" t="s">
        <v>1742</v>
      </c>
      <c r="J63" s="12" t="s">
        <v>1742</v>
      </c>
      <c r="K63" s="41" t="s">
        <v>732</v>
      </c>
      <c r="L63" s="9" t="str">
        <f t="shared" si="10"/>
        <v>N/A</v>
      </c>
    </row>
    <row r="64" spans="1:12" x14ac:dyDescent="0.25">
      <c r="A64" s="42" t="s">
        <v>1520</v>
      </c>
      <c r="B64" s="33" t="s">
        <v>217</v>
      </c>
      <c r="C64" s="43">
        <v>3721.5295205000002</v>
      </c>
      <c r="D64" s="11" t="str">
        <f t="shared" si="7"/>
        <v>N/A</v>
      </c>
      <c r="E64" s="43">
        <v>4058.7383215999998</v>
      </c>
      <c r="F64" s="11" t="str">
        <f t="shared" si="8"/>
        <v>N/A</v>
      </c>
      <c r="G64" s="43">
        <v>4135.9946815000003</v>
      </c>
      <c r="H64" s="11" t="str">
        <f t="shared" si="9"/>
        <v>N/A</v>
      </c>
      <c r="I64" s="12">
        <v>9.0609999999999999</v>
      </c>
      <c r="J64" s="12">
        <v>1.903</v>
      </c>
      <c r="K64" s="41" t="s">
        <v>732</v>
      </c>
      <c r="L64" s="9" t="str">
        <f t="shared" si="10"/>
        <v>Yes</v>
      </c>
    </row>
    <row r="65" spans="1:12" x14ac:dyDescent="0.25">
      <c r="A65" s="42" t="s">
        <v>1521</v>
      </c>
      <c r="B65" s="33" t="s">
        <v>217</v>
      </c>
      <c r="C65" s="43">
        <v>7842.4123077000004</v>
      </c>
      <c r="D65" s="11" t="str">
        <f t="shared" si="7"/>
        <v>N/A</v>
      </c>
      <c r="E65" s="43">
        <v>8165.0171035000003</v>
      </c>
      <c r="F65" s="11" t="str">
        <f t="shared" si="8"/>
        <v>N/A</v>
      </c>
      <c r="G65" s="43">
        <v>6574.6730332999996</v>
      </c>
      <c r="H65" s="11" t="str">
        <f t="shared" si="9"/>
        <v>N/A</v>
      </c>
      <c r="I65" s="12">
        <v>4.1139999999999999</v>
      </c>
      <c r="J65" s="12">
        <v>-19.5</v>
      </c>
      <c r="K65" s="41" t="s">
        <v>732</v>
      </c>
      <c r="L65" s="9" t="str">
        <f t="shared" si="10"/>
        <v>Yes</v>
      </c>
    </row>
    <row r="66" spans="1:12" x14ac:dyDescent="0.25">
      <c r="A66" s="42" t="s">
        <v>1522</v>
      </c>
      <c r="B66" s="33" t="s">
        <v>217</v>
      </c>
      <c r="C66" s="43">
        <v>10647.885856000001</v>
      </c>
      <c r="D66" s="11" t="str">
        <f t="shared" si="7"/>
        <v>N/A</v>
      </c>
      <c r="E66" s="43">
        <v>10651.29859</v>
      </c>
      <c r="F66" s="11" t="str">
        <f t="shared" si="8"/>
        <v>N/A</v>
      </c>
      <c r="G66" s="43">
        <v>11455.702885999999</v>
      </c>
      <c r="H66" s="11" t="str">
        <f t="shared" si="9"/>
        <v>N/A</v>
      </c>
      <c r="I66" s="12">
        <v>3.2099999999999997E-2</v>
      </c>
      <c r="J66" s="12">
        <v>7.5519999999999996</v>
      </c>
      <c r="K66" s="41" t="s">
        <v>732</v>
      </c>
      <c r="L66" s="9" t="str">
        <f t="shared" si="10"/>
        <v>Yes</v>
      </c>
    </row>
    <row r="67" spans="1:12" x14ac:dyDescent="0.25">
      <c r="A67" s="42" t="s">
        <v>1523</v>
      </c>
      <c r="B67" s="33" t="s">
        <v>217</v>
      </c>
      <c r="C67" s="43" t="s">
        <v>1742</v>
      </c>
      <c r="D67" s="11" t="str">
        <f t="shared" si="7"/>
        <v>N/A</v>
      </c>
      <c r="E67" s="43" t="s">
        <v>1742</v>
      </c>
      <c r="F67" s="11" t="str">
        <f t="shared" si="8"/>
        <v>N/A</v>
      </c>
      <c r="G67" s="43" t="s">
        <v>1742</v>
      </c>
      <c r="H67" s="11" t="str">
        <f t="shared" si="9"/>
        <v>N/A</v>
      </c>
      <c r="I67" s="12" t="s">
        <v>1742</v>
      </c>
      <c r="J67" s="12" t="s">
        <v>1742</v>
      </c>
      <c r="K67" s="41" t="s">
        <v>732</v>
      </c>
      <c r="L67" s="9" t="str">
        <f t="shared" si="10"/>
        <v>N/A</v>
      </c>
    </row>
    <row r="68" spans="1:12" x14ac:dyDescent="0.25">
      <c r="A68" s="42" t="s">
        <v>1524</v>
      </c>
      <c r="B68" s="33" t="s">
        <v>217</v>
      </c>
      <c r="C68" s="43">
        <v>5261.9108998000002</v>
      </c>
      <c r="D68" s="11" t="str">
        <f t="shared" si="7"/>
        <v>N/A</v>
      </c>
      <c r="E68" s="43">
        <v>5871.5066088000003</v>
      </c>
      <c r="F68" s="11" t="str">
        <f t="shared" si="8"/>
        <v>N/A</v>
      </c>
      <c r="G68" s="43">
        <v>6117.924919</v>
      </c>
      <c r="H68" s="11" t="str">
        <f t="shared" si="9"/>
        <v>N/A</v>
      </c>
      <c r="I68" s="12">
        <v>11.59</v>
      </c>
      <c r="J68" s="12">
        <v>4.1970000000000001</v>
      </c>
      <c r="K68" s="41" t="s">
        <v>732</v>
      </c>
      <c r="L68" s="9" t="str">
        <f t="shared" si="10"/>
        <v>Yes</v>
      </c>
    </row>
    <row r="69" spans="1:12" x14ac:dyDescent="0.25">
      <c r="A69" s="42" t="s">
        <v>1525</v>
      </c>
      <c r="B69" s="33" t="s">
        <v>217</v>
      </c>
      <c r="C69" s="43">
        <v>5265.6361505000004</v>
      </c>
      <c r="D69" s="11" t="str">
        <f t="shared" si="7"/>
        <v>N/A</v>
      </c>
      <c r="E69" s="43">
        <v>5631.5913274000004</v>
      </c>
      <c r="F69" s="11" t="str">
        <f t="shared" si="8"/>
        <v>N/A</v>
      </c>
      <c r="G69" s="43">
        <v>6149.9979634000001</v>
      </c>
      <c r="H69" s="11" t="str">
        <f t="shared" si="9"/>
        <v>N/A</v>
      </c>
      <c r="I69" s="12">
        <v>6.95</v>
      </c>
      <c r="J69" s="12">
        <v>9.2050000000000001</v>
      </c>
      <c r="K69" s="41" t="s">
        <v>732</v>
      </c>
      <c r="L69" s="9" t="str">
        <f t="shared" si="10"/>
        <v>Yes</v>
      </c>
    </row>
    <row r="70" spans="1:12" x14ac:dyDescent="0.25">
      <c r="A70" s="42" t="s">
        <v>1526</v>
      </c>
      <c r="B70" s="33" t="s">
        <v>217</v>
      </c>
      <c r="C70" s="43">
        <v>3858.4754097999999</v>
      </c>
      <c r="D70" s="11" t="str">
        <f t="shared" si="7"/>
        <v>N/A</v>
      </c>
      <c r="E70" s="43">
        <v>5023.5706522</v>
      </c>
      <c r="F70" s="11" t="str">
        <f t="shared" si="8"/>
        <v>N/A</v>
      </c>
      <c r="G70" s="43">
        <v>4908.7092198999999</v>
      </c>
      <c r="H70" s="11" t="str">
        <f t="shared" si="9"/>
        <v>N/A</v>
      </c>
      <c r="I70" s="12">
        <v>30.2</v>
      </c>
      <c r="J70" s="12">
        <v>-2.29</v>
      </c>
      <c r="K70" s="41" t="s">
        <v>732</v>
      </c>
      <c r="L70" s="9" t="str">
        <f t="shared" si="10"/>
        <v>Yes</v>
      </c>
    </row>
    <row r="71" spans="1:12" ht="25" x14ac:dyDescent="0.25">
      <c r="A71" s="42" t="s">
        <v>1527</v>
      </c>
      <c r="B71" s="33" t="s">
        <v>217</v>
      </c>
      <c r="C71" s="43" t="s">
        <v>1742</v>
      </c>
      <c r="D71" s="11" t="str">
        <f t="shared" si="7"/>
        <v>N/A</v>
      </c>
      <c r="E71" s="43" t="s">
        <v>1742</v>
      </c>
      <c r="F71" s="11" t="str">
        <f t="shared" si="8"/>
        <v>N/A</v>
      </c>
      <c r="G71" s="43" t="s">
        <v>1742</v>
      </c>
      <c r="H71" s="11" t="str">
        <f t="shared" si="9"/>
        <v>N/A</v>
      </c>
      <c r="I71" s="12" t="s">
        <v>1742</v>
      </c>
      <c r="J71" s="12" t="s">
        <v>1742</v>
      </c>
      <c r="K71" s="41" t="s">
        <v>732</v>
      </c>
      <c r="L71" s="9" t="str">
        <f t="shared" si="10"/>
        <v>N/A</v>
      </c>
    </row>
    <row r="72" spans="1:12" x14ac:dyDescent="0.25">
      <c r="A72" s="42" t="s">
        <v>1528</v>
      </c>
      <c r="B72" s="33" t="s">
        <v>217</v>
      </c>
      <c r="C72" s="43">
        <v>5523.5569881000001</v>
      </c>
      <c r="D72" s="11" t="str">
        <f t="shared" si="7"/>
        <v>N/A</v>
      </c>
      <c r="E72" s="43">
        <v>6440.5499794999996</v>
      </c>
      <c r="F72" s="11" t="str">
        <f t="shared" si="8"/>
        <v>N/A</v>
      </c>
      <c r="G72" s="43">
        <v>6378.6358821000003</v>
      </c>
      <c r="H72" s="11" t="str">
        <f t="shared" si="9"/>
        <v>N/A</v>
      </c>
      <c r="I72" s="12">
        <v>16.600000000000001</v>
      </c>
      <c r="J72" s="12">
        <v>-0.96099999999999997</v>
      </c>
      <c r="K72" s="41" t="s">
        <v>732</v>
      </c>
      <c r="L72" s="9" t="str">
        <f t="shared" si="10"/>
        <v>Yes</v>
      </c>
    </row>
    <row r="73" spans="1:12" x14ac:dyDescent="0.25">
      <c r="A73" s="42" t="s">
        <v>1529</v>
      </c>
      <c r="B73" s="33" t="s">
        <v>217</v>
      </c>
      <c r="C73" s="43">
        <v>4394.6838162000004</v>
      </c>
      <c r="D73" s="11" t="str">
        <f t="shared" si="7"/>
        <v>N/A</v>
      </c>
      <c r="E73" s="43">
        <v>5299.6735016000002</v>
      </c>
      <c r="F73" s="11" t="str">
        <f t="shared" si="8"/>
        <v>N/A</v>
      </c>
      <c r="G73" s="43">
        <v>5141.0091285999997</v>
      </c>
      <c r="H73" s="11" t="str">
        <f t="shared" si="9"/>
        <v>N/A</v>
      </c>
      <c r="I73" s="12">
        <v>20.59</v>
      </c>
      <c r="J73" s="12">
        <v>-2.99</v>
      </c>
      <c r="K73" s="41" t="s">
        <v>732</v>
      </c>
      <c r="L73" s="9" t="str">
        <f t="shared" si="10"/>
        <v>Yes</v>
      </c>
    </row>
    <row r="74" spans="1:12" x14ac:dyDescent="0.25">
      <c r="A74" s="42" t="s">
        <v>1530</v>
      </c>
      <c r="B74" s="33" t="s">
        <v>217</v>
      </c>
      <c r="C74" s="43" t="s">
        <v>1742</v>
      </c>
      <c r="D74" s="11" t="str">
        <f t="shared" si="7"/>
        <v>N/A</v>
      </c>
      <c r="E74" s="43" t="s">
        <v>1742</v>
      </c>
      <c r="F74" s="11" t="str">
        <f t="shared" si="8"/>
        <v>N/A</v>
      </c>
      <c r="G74" s="43" t="s">
        <v>1742</v>
      </c>
      <c r="H74" s="11" t="str">
        <f t="shared" si="9"/>
        <v>N/A</v>
      </c>
      <c r="I74" s="12" t="s">
        <v>1742</v>
      </c>
      <c r="J74" s="12" t="s">
        <v>1742</v>
      </c>
      <c r="K74" s="41" t="s">
        <v>732</v>
      </c>
      <c r="L74" s="9" t="str">
        <f t="shared" si="10"/>
        <v>N/A</v>
      </c>
    </row>
    <row r="75" spans="1:12" x14ac:dyDescent="0.25">
      <c r="A75" s="42" t="s">
        <v>1612</v>
      </c>
      <c r="B75" s="33" t="s">
        <v>217</v>
      </c>
      <c r="C75" s="43">
        <v>149611514</v>
      </c>
      <c r="D75" s="11" t="str">
        <f t="shared" ref="D75:D144" si="11">IF($B75="N/A","N/A",IF(C75&gt;10,"No",IF(C75&lt;-10,"No","Yes")))</f>
        <v>N/A</v>
      </c>
      <c r="E75" s="43">
        <v>157730136</v>
      </c>
      <c r="F75" s="11" t="str">
        <f t="shared" ref="F75:F144" si="12">IF($B75="N/A","N/A",IF(E75&gt;10,"No",IF(E75&lt;-10,"No","Yes")))</f>
        <v>N/A</v>
      </c>
      <c r="G75" s="43">
        <v>170748126</v>
      </c>
      <c r="H75" s="11" t="str">
        <f t="shared" ref="H75:H144" si="13">IF($B75="N/A","N/A",IF(G75&gt;10,"No",IF(G75&lt;-10,"No","Yes")))</f>
        <v>N/A</v>
      </c>
      <c r="I75" s="12">
        <v>5.4260000000000002</v>
      </c>
      <c r="J75" s="12">
        <v>8.2530000000000001</v>
      </c>
      <c r="K75" s="41" t="s">
        <v>732</v>
      </c>
      <c r="L75" s="9" t="str">
        <f t="shared" ref="L75:L135" si="14">IF(J75="Div by 0", "N/A", IF(K75="N/A","N/A", IF(J75&gt;VALUE(MID(K75,1,2)), "No", IF(J75&lt;-1*VALUE(MID(K75,1,2)), "No", "Yes"))))</f>
        <v>Yes</v>
      </c>
    </row>
    <row r="76" spans="1:12" x14ac:dyDescent="0.25">
      <c r="A76" s="42" t="s">
        <v>598</v>
      </c>
      <c r="B76" s="33" t="s">
        <v>217</v>
      </c>
      <c r="C76" s="34">
        <v>14850</v>
      </c>
      <c r="D76" s="11" t="str">
        <f t="shared" si="11"/>
        <v>N/A</v>
      </c>
      <c r="E76" s="34">
        <v>15291</v>
      </c>
      <c r="F76" s="11" t="str">
        <f t="shared" si="12"/>
        <v>N/A</v>
      </c>
      <c r="G76" s="34">
        <v>15633</v>
      </c>
      <c r="H76" s="11" t="str">
        <f t="shared" si="13"/>
        <v>N/A</v>
      </c>
      <c r="I76" s="12">
        <v>2.97</v>
      </c>
      <c r="J76" s="12">
        <v>2.2370000000000001</v>
      </c>
      <c r="K76" s="41" t="s">
        <v>732</v>
      </c>
      <c r="L76" s="9" t="str">
        <f t="shared" si="14"/>
        <v>Yes</v>
      </c>
    </row>
    <row r="77" spans="1:12" x14ac:dyDescent="0.25">
      <c r="A77" s="42" t="s">
        <v>1439</v>
      </c>
      <c r="B77" s="33" t="s">
        <v>217</v>
      </c>
      <c r="C77" s="43">
        <v>10074.849428</v>
      </c>
      <c r="D77" s="11" t="str">
        <f t="shared" si="11"/>
        <v>N/A</v>
      </c>
      <c r="E77" s="43">
        <v>10315.226995999999</v>
      </c>
      <c r="F77" s="11" t="str">
        <f t="shared" si="12"/>
        <v>N/A</v>
      </c>
      <c r="G77" s="43">
        <v>10922.287853</v>
      </c>
      <c r="H77" s="11" t="str">
        <f t="shared" si="13"/>
        <v>N/A</v>
      </c>
      <c r="I77" s="12">
        <v>2.3860000000000001</v>
      </c>
      <c r="J77" s="12">
        <v>5.8849999999999998</v>
      </c>
      <c r="K77" s="41" t="s">
        <v>732</v>
      </c>
      <c r="L77" s="9" t="str">
        <f t="shared" si="14"/>
        <v>Yes</v>
      </c>
    </row>
    <row r="78" spans="1:12" x14ac:dyDescent="0.25">
      <c r="A78" s="42" t="s">
        <v>1440</v>
      </c>
      <c r="B78" s="33" t="s">
        <v>217</v>
      </c>
      <c r="C78" s="34">
        <v>4.2693602693999999</v>
      </c>
      <c r="D78" s="11" t="str">
        <f t="shared" si="11"/>
        <v>N/A</v>
      </c>
      <c r="E78" s="34">
        <v>4.2302661696000001</v>
      </c>
      <c r="F78" s="11" t="str">
        <f t="shared" si="12"/>
        <v>N/A</v>
      </c>
      <c r="G78" s="34">
        <v>4.3409454359000001</v>
      </c>
      <c r="H78" s="11" t="str">
        <f t="shared" si="13"/>
        <v>N/A</v>
      </c>
      <c r="I78" s="12">
        <v>-0.91600000000000004</v>
      </c>
      <c r="J78" s="12">
        <v>2.6160000000000001</v>
      </c>
      <c r="K78" s="41" t="s">
        <v>732</v>
      </c>
      <c r="L78" s="9" t="str">
        <f t="shared" si="14"/>
        <v>Yes</v>
      </c>
    </row>
    <row r="79" spans="1:12" x14ac:dyDescent="0.25">
      <c r="A79" s="42" t="s">
        <v>599</v>
      </c>
      <c r="B79" s="33" t="s">
        <v>217</v>
      </c>
      <c r="C79" s="43">
        <v>61288</v>
      </c>
      <c r="D79" s="11" t="str">
        <f t="shared" si="11"/>
        <v>N/A</v>
      </c>
      <c r="E79" s="43">
        <v>180463</v>
      </c>
      <c r="F79" s="11" t="str">
        <f t="shared" si="12"/>
        <v>N/A</v>
      </c>
      <c r="G79" s="43">
        <v>44113</v>
      </c>
      <c r="H79" s="11" t="str">
        <f t="shared" si="13"/>
        <v>N/A</v>
      </c>
      <c r="I79" s="12">
        <v>194.5</v>
      </c>
      <c r="J79" s="12">
        <v>-75.599999999999994</v>
      </c>
      <c r="K79" s="41" t="s">
        <v>732</v>
      </c>
      <c r="L79" s="9" t="str">
        <f t="shared" si="14"/>
        <v>No</v>
      </c>
    </row>
    <row r="80" spans="1:12" x14ac:dyDescent="0.25">
      <c r="A80" s="42" t="s">
        <v>600</v>
      </c>
      <c r="B80" s="33" t="s">
        <v>217</v>
      </c>
      <c r="C80" s="34">
        <v>11</v>
      </c>
      <c r="D80" s="11" t="str">
        <f t="shared" si="11"/>
        <v>N/A</v>
      </c>
      <c r="E80" s="34">
        <v>11</v>
      </c>
      <c r="F80" s="11" t="str">
        <f t="shared" si="12"/>
        <v>N/A</v>
      </c>
      <c r="G80" s="34">
        <v>11</v>
      </c>
      <c r="H80" s="11" t="str">
        <f t="shared" si="13"/>
        <v>N/A</v>
      </c>
      <c r="I80" s="12">
        <v>28.57</v>
      </c>
      <c r="J80" s="12">
        <v>0</v>
      </c>
      <c r="K80" s="41" t="s">
        <v>732</v>
      </c>
      <c r="L80" s="9" t="str">
        <f t="shared" si="14"/>
        <v>Yes</v>
      </c>
    </row>
    <row r="81" spans="1:12" x14ac:dyDescent="0.25">
      <c r="A81" s="42" t="s">
        <v>1441</v>
      </c>
      <c r="B81" s="33" t="s">
        <v>217</v>
      </c>
      <c r="C81" s="43">
        <v>8755.4285713999998</v>
      </c>
      <c r="D81" s="11" t="str">
        <f t="shared" si="11"/>
        <v>N/A</v>
      </c>
      <c r="E81" s="43">
        <v>20051.444444000001</v>
      </c>
      <c r="F81" s="11" t="str">
        <f t="shared" si="12"/>
        <v>N/A</v>
      </c>
      <c r="G81" s="43">
        <v>4901.4444444000001</v>
      </c>
      <c r="H81" s="11" t="str">
        <f t="shared" si="13"/>
        <v>N/A</v>
      </c>
      <c r="I81" s="12">
        <v>129</v>
      </c>
      <c r="J81" s="12">
        <v>-75.599999999999994</v>
      </c>
      <c r="K81" s="41" t="s">
        <v>732</v>
      </c>
      <c r="L81" s="9" t="str">
        <f t="shared" si="14"/>
        <v>No</v>
      </c>
    </row>
    <row r="82" spans="1:12" ht="25" x14ac:dyDescent="0.25">
      <c r="A82" s="42" t="s">
        <v>601</v>
      </c>
      <c r="B82" s="33" t="s">
        <v>217</v>
      </c>
      <c r="C82" s="43">
        <v>60891747</v>
      </c>
      <c r="D82" s="11" t="str">
        <f t="shared" si="11"/>
        <v>N/A</v>
      </c>
      <c r="E82" s="43">
        <v>56416197</v>
      </c>
      <c r="F82" s="11" t="str">
        <f t="shared" si="12"/>
        <v>N/A</v>
      </c>
      <c r="G82" s="43">
        <v>52263089</v>
      </c>
      <c r="H82" s="11" t="str">
        <f t="shared" si="13"/>
        <v>N/A</v>
      </c>
      <c r="I82" s="12">
        <v>-7.35</v>
      </c>
      <c r="J82" s="12">
        <v>-7.36</v>
      </c>
      <c r="K82" s="41" t="s">
        <v>732</v>
      </c>
      <c r="L82" s="9" t="str">
        <f t="shared" si="14"/>
        <v>Yes</v>
      </c>
    </row>
    <row r="83" spans="1:12" x14ac:dyDescent="0.25">
      <c r="A83" s="42" t="s">
        <v>602</v>
      </c>
      <c r="B83" s="33" t="s">
        <v>217</v>
      </c>
      <c r="C83" s="34">
        <v>1263</v>
      </c>
      <c r="D83" s="11" t="str">
        <f t="shared" si="11"/>
        <v>N/A</v>
      </c>
      <c r="E83" s="34">
        <v>1211</v>
      </c>
      <c r="F83" s="11" t="str">
        <f t="shared" si="12"/>
        <v>N/A</v>
      </c>
      <c r="G83" s="34">
        <v>1174</v>
      </c>
      <c r="H83" s="11" t="str">
        <f t="shared" si="13"/>
        <v>N/A</v>
      </c>
      <c r="I83" s="12">
        <v>-4.12</v>
      </c>
      <c r="J83" s="12">
        <v>-3.06</v>
      </c>
      <c r="K83" s="41" t="s">
        <v>732</v>
      </c>
      <c r="L83" s="9" t="str">
        <f t="shared" si="14"/>
        <v>Yes</v>
      </c>
    </row>
    <row r="84" spans="1:12" ht="25" x14ac:dyDescent="0.25">
      <c r="A84" s="4" t="s">
        <v>1442</v>
      </c>
      <c r="B84" s="33" t="s">
        <v>217</v>
      </c>
      <c r="C84" s="43">
        <v>48211.992874000003</v>
      </c>
      <c r="D84" s="11" t="str">
        <f t="shared" si="11"/>
        <v>N/A</v>
      </c>
      <c r="E84" s="43">
        <v>46586.454996</v>
      </c>
      <c r="F84" s="11" t="str">
        <f t="shared" si="12"/>
        <v>N/A</v>
      </c>
      <c r="G84" s="43">
        <v>44517.111583999998</v>
      </c>
      <c r="H84" s="11" t="str">
        <f t="shared" si="13"/>
        <v>N/A</v>
      </c>
      <c r="I84" s="12">
        <v>-3.37</v>
      </c>
      <c r="J84" s="12">
        <v>-4.4400000000000004</v>
      </c>
      <c r="K84" s="41" t="s">
        <v>732</v>
      </c>
      <c r="L84" s="9" t="str">
        <f t="shared" si="14"/>
        <v>Yes</v>
      </c>
    </row>
    <row r="85" spans="1:12" x14ac:dyDescent="0.25">
      <c r="A85" s="4" t="s">
        <v>603</v>
      </c>
      <c r="B85" s="33" t="s">
        <v>217</v>
      </c>
      <c r="C85" s="43">
        <v>1052255</v>
      </c>
      <c r="D85" s="11" t="str">
        <f t="shared" si="11"/>
        <v>N/A</v>
      </c>
      <c r="E85" s="43">
        <v>1583455</v>
      </c>
      <c r="F85" s="11" t="str">
        <f t="shared" si="12"/>
        <v>N/A</v>
      </c>
      <c r="G85" s="43">
        <v>1992481</v>
      </c>
      <c r="H85" s="11" t="str">
        <f t="shared" si="13"/>
        <v>N/A</v>
      </c>
      <c r="I85" s="12">
        <v>50.48</v>
      </c>
      <c r="J85" s="12">
        <v>25.83</v>
      </c>
      <c r="K85" s="41" t="s">
        <v>732</v>
      </c>
      <c r="L85" s="9" t="str">
        <f t="shared" si="14"/>
        <v>Yes</v>
      </c>
    </row>
    <row r="86" spans="1:12" x14ac:dyDescent="0.25">
      <c r="A86" s="4" t="s">
        <v>604</v>
      </c>
      <c r="B86" s="33" t="s">
        <v>217</v>
      </c>
      <c r="C86" s="34">
        <v>11</v>
      </c>
      <c r="D86" s="11" t="str">
        <f t="shared" si="11"/>
        <v>N/A</v>
      </c>
      <c r="E86" s="34">
        <v>11</v>
      </c>
      <c r="F86" s="11" t="str">
        <f t="shared" si="12"/>
        <v>N/A</v>
      </c>
      <c r="G86" s="34">
        <v>12</v>
      </c>
      <c r="H86" s="11" t="str">
        <f t="shared" si="13"/>
        <v>N/A</v>
      </c>
      <c r="I86" s="12">
        <v>12.5</v>
      </c>
      <c r="J86" s="12">
        <v>33.33</v>
      </c>
      <c r="K86" s="41" t="s">
        <v>732</v>
      </c>
      <c r="L86" s="9" t="str">
        <f t="shared" si="14"/>
        <v>No</v>
      </c>
    </row>
    <row r="87" spans="1:12" x14ac:dyDescent="0.25">
      <c r="A87" s="4" t="s">
        <v>1443</v>
      </c>
      <c r="B87" s="33" t="s">
        <v>217</v>
      </c>
      <c r="C87" s="43">
        <v>131531.875</v>
      </c>
      <c r="D87" s="11" t="str">
        <f t="shared" si="11"/>
        <v>N/A</v>
      </c>
      <c r="E87" s="43">
        <v>175939.44443999999</v>
      </c>
      <c r="F87" s="11" t="str">
        <f t="shared" si="12"/>
        <v>N/A</v>
      </c>
      <c r="G87" s="43">
        <v>166040.08332999999</v>
      </c>
      <c r="H87" s="11" t="str">
        <f t="shared" si="13"/>
        <v>N/A</v>
      </c>
      <c r="I87" s="12">
        <v>33.76</v>
      </c>
      <c r="J87" s="12">
        <v>-5.63</v>
      </c>
      <c r="K87" s="41" t="s">
        <v>732</v>
      </c>
      <c r="L87" s="9" t="str">
        <f t="shared" si="14"/>
        <v>Yes</v>
      </c>
    </row>
    <row r="88" spans="1:12" x14ac:dyDescent="0.25">
      <c r="A88" s="42" t="s">
        <v>605</v>
      </c>
      <c r="B88" s="33" t="s">
        <v>217</v>
      </c>
      <c r="C88" s="43">
        <v>76522629</v>
      </c>
      <c r="D88" s="11" t="str">
        <f t="shared" si="11"/>
        <v>N/A</v>
      </c>
      <c r="E88" s="43">
        <v>81190025</v>
      </c>
      <c r="F88" s="11" t="str">
        <f t="shared" si="12"/>
        <v>N/A</v>
      </c>
      <c r="G88" s="43">
        <v>86431178</v>
      </c>
      <c r="H88" s="11" t="str">
        <f t="shared" si="13"/>
        <v>N/A</v>
      </c>
      <c r="I88" s="12">
        <v>6.0990000000000002</v>
      </c>
      <c r="J88" s="12">
        <v>6.4550000000000001</v>
      </c>
      <c r="K88" s="41" t="s">
        <v>732</v>
      </c>
      <c r="L88" s="9" t="str">
        <f t="shared" si="14"/>
        <v>Yes</v>
      </c>
    </row>
    <row r="89" spans="1:12" x14ac:dyDescent="0.25">
      <c r="A89" s="44" t="s">
        <v>606</v>
      </c>
      <c r="B89" s="34" t="s">
        <v>217</v>
      </c>
      <c r="C89" s="34">
        <v>933</v>
      </c>
      <c r="D89" s="11" t="str">
        <f t="shared" si="11"/>
        <v>N/A</v>
      </c>
      <c r="E89" s="34">
        <v>937</v>
      </c>
      <c r="F89" s="11" t="str">
        <f t="shared" si="12"/>
        <v>N/A</v>
      </c>
      <c r="G89" s="34">
        <v>907</v>
      </c>
      <c r="H89" s="11" t="str">
        <f t="shared" si="13"/>
        <v>N/A</v>
      </c>
      <c r="I89" s="12">
        <v>0.42870000000000003</v>
      </c>
      <c r="J89" s="12">
        <v>-3.2</v>
      </c>
      <c r="K89" s="1" t="s">
        <v>732</v>
      </c>
      <c r="L89" s="9" t="str">
        <f t="shared" si="14"/>
        <v>Yes</v>
      </c>
    </row>
    <row r="90" spans="1:12" x14ac:dyDescent="0.25">
      <c r="A90" s="42" t="s">
        <v>1444</v>
      </c>
      <c r="B90" s="33" t="s">
        <v>217</v>
      </c>
      <c r="C90" s="43">
        <v>82017.823151000004</v>
      </c>
      <c r="D90" s="11" t="str">
        <f t="shared" si="11"/>
        <v>N/A</v>
      </c>
      <c r="E90" s="43">
        <v>86648.906082999994</v>
      </c>
      <c r="F90" s="11" t="str">
        <f t="shared" si="12"/>
        <v>N/A</v>
      </c>
      <c r="G90" s="43">
        <v>95293.470782999997</v>
      </c>
      <c r="H90" s="11" t="str">
        <f t="shared" si="13"/>
        <v>N/A</v>
      </c>
      <c r="I90" s="12">
        <v>5.6459999999999999</v>
      </c>
      <c r="J90" s="12">
        <v>9.9770000000000003</v>
      </c>
      <c r="K90" s="41" t="s">
        <v>732</v>
      </c>
      <c r="L90" s="9" t="str">
        <f t="shared" si="14"/>
        <v>Yes</v>
      </c>
    </row>
    <row r="91" spans="1:12" x14ac:dyDescent="0.25">
      <c r="A91" s="42" t="s">
        <v>607</v>
      </c>
      <c r="B91" s="33" t="s">
        <v>217</v>
      </c>
      <c r="C91" s="43">
        <v>66485737</v>
      </c>
      <c r="D91" s="11" t="str">
        <f t="shared" si="11"/>
        <v>N/A</v>
      </c>
      <c r="E91" s="43">
        <v>81930211</v>
      </c>
      <c r="F91" s="11" t="str">
        <f t="shared" si="12"/>
        <v>N/A</v>
      </c>
      <c r="G91" s="43">
        <v>89145955</v>
      </c>
      <c r="H91" s="11" t="str">
        <f t="shared" si="13"/>
        <v>N/A</v>
      </c>
      <c r="I91" s="12">
        <v>23.23</v>
      </c>
      <c r="J91" s="12">
        <v>8.8070000000000004</v>
      </c>
      <c r="K91" s="41" t="s">
        <v>732</v>
      </c>
      <c r="L91" s="9" t="str">
        <f t="shared" si="14"/>
        <v>Yes</v>
      </c>
    </row>
    <row r="92" spans="1:12" x14ac:dyDescent="0.25">
      <c r="A92" s="42" t="s">
        <v>608</v>
      </c>
      <c r="B92" s="33" t="s">
        <v>217</v>
      </c>
      <c r="C92" s="34">
        <v>79723</v>
      </c>
      <c r="D92" s="11" t="str">
        <f t="shared" si="11"/>
        <v>N/A</v>
      </c>
      <c r="E92" s="34">
        <v>85676</v>
      </c>
      <c r="F92" s="11" t="str">
        <f t="shared" si="12"/>
        <v>N/A</v>
      </c>
      <c r="G92" s="34">
        <v>91386</v>
      </c>
      <c r="H92" s="11" t="str">
        <f t="shared" si="13"/>
        <v>N/A</v>
      </c>
      <c r="I92" s="12">
        <v>7.4669999999999996</v>
      </c>
      <c r="J92" s="12">
        <v>6.665</v>
      </c>
      <c r="K92" s="41" t="s">
        <v>732</v>
      </c>
      <c r="L92" s="9" t="str">
        <f t="shared" si="14"/>
        <v>Yes</v>
      </c>
    </row>
    <row r="93" spans="1:12" x14ac:dyDescent="0.25">
      <c r="A93" s="42" t="s">
        <v>1445</v>
      </c>
      <c r="B93" s="33" t="s">
        <v>217</v>
      </c>
      <c r="C93" s="43">
        <v>833.95929655999998</v>
      </c>
      <c r="D93" s="11" t="str">
        <f t="shared" si="11"/>
        <v>N/A</v>
      </c>
      <c r="E93" s="43">
        <v>956.27959988999999</v>
      </c>
      <c r="F93" s="11" t="str">
        <f t="shared" si="12"/>
        <v>N/A</v>
      </c>
      <c r="G93" s="43">
        <v>975.48809445999996</v>
      </c>
      <c r="H93" s="11" t="str">
        <f t="shared" si="13"/>
        <v>N/A</v>
      </c>
      <c r="I93" s="12">
        <v>14.67</v>
      </c>
      <c r="J93" s="12">
        <v>2.0089999999999999</v>
      </c>
      <c r="K93" s="41" t="s">
        <v>732</v>
      </c>
      <c r="L93" s="9" t="str">
        <f t="shared" si="14"/>
        <v>Yes</v>
      </c>
    </row>
    <row r="94" spans="1:12" x14ac:dyDescent="0.25">
      <c r="A94" s="42" t="s">
        <v>609</v>
      </c>
      <c r="B94" s="33" t="s">
        <v>217</v>
      </c>
      <c r="C94" s="43">
        <v>27756434</v>
      </c>
      <c r="D94" s="11" t="str">
        <f t="shared" si="11"/>
        <v>N/A</v>
      </c>
      <c r="E94" s="43">
        <v>37473419</v>
      </c>
      <c r="F94" s="11" t="str">
        <f t="shared" si="12"/>
        <v>N/A</v>
      </c>
      <c r="G94" s="43">
        <v>48727716</v>
      </c>
      <c r="H94" s="11" t="str">
        <f t="shared" si="13"/>
        <v>N/A</v>
      </c>
      <c r="I94" s="12">
        <v>35.01</v>
      </c>
      <c r="J94" s="12">
        <v>30.03</v>
      </c>
      <c r="K94" s="41" t="s">
        <v>732</v>
      </c>
      <c r="L94" s="9" t="str">
        <f t="shared" si="14"/>
        <v>No</v>
      </c>
    </row>
    <row r="95" spans="1:12" x14ac:dyDescent="0.25">
      <c r="A95" s="42" t="s">
        <v>610</v>
      </c>
      <c r="B95" s="33" t="s">
        <v>217</v>
      </c>
      <c r="C95" s="34">
        <v>42389</v>
      </c>
      <c r="D95" s="11" t="str">
        <f t="shared" si="11"/>
        <v>N/A</v>
      </c>
      <c r="E95" s="34">
        <v>46489</v>
      </c>
      <c r="F95" s="11" t="str">
        <f t="shared" si="12"/>
        <v>N/A</v>
      </c>
      <c r="G95" s="34">
        <v>54793</v>
      </c>
      <c r="H95" s="11" t="str">
        <f t="shared" si="13"/>
        <v>N/A</v>
      </c>
      <c r="I95" s="12">
        <v>9.6720000000000006</v>
      </c>
      <c r="J95" s="12">
        <v>17.86</v>
      </c>
      <c r="K95" s="41" t="s">
        <v>732</v>
      </c>
      <c r="L95" s="9" t="str">
        <f t="shared" si="14"/>
        <v>Yes</v>
      </c>
    </row>
    <row r="96" spans="1:12" x14ac:dyDescent="0.25">
      <c r="A96" s="42" t="s">
        <v>1446</v>
      </c>
      <c r="B96" s="33" t="s">
        <v>217</v>
      </c>
      <c r="C96" s="43">
        <v>654.80275543000005</v>
      </c>
      <c r="D96" s="11" t="str">
        <f t="shared" si="11"/>
        <v>N/A</v>
      </c>
      <c r="E96" s="43">
        <v>806.07066187999999</v>
      </c>
      <c r="F96" s="11" t="str">
        <f t="shared" si="12"/>
        <v>N/A</v>
      </c>
      <c r="G96" s="43">
        <v>889.30549523000002</v>
      </c>
      <c r="H96" s="11" t="str">
        <f t="shared" si="13"/>
        <v>N/A</v>
      </c>
      <c r="I96" s="12">
        <v>23.1</v>
      </c>
      <c r="J96" s="12">
        <v>10.33</v>
      </c>
      <c r="K96" s="41" t="s">
        <v>732</v>
      </c>
      <c r="L96" s="9" t="str">
        <f t="shared" si="14"/>
        <v>Yes</v>
      </c>
    </row>
    <row r="97" spans="1:12" ht="25" x14ac:dyDescent="0.25">
      <c r="A97" s="42" t="s">
        <v>611</v>
      </c>
      <c r="B97" s="33" t="s">
        <v>217</v>
      </c>
      <c r="C97" s="43">
        <v>4266338</v>
      </c>
      <c r="D97" s="11" t="str">
        <f t="shared" si="11"/>
        <v>N/A</v>
      </c>
      <c r="E97" s="43">
        <v>5590662</v>
      </c>
      <c r="F97" s="11" t="str">
        <f t="shared" si="12"/>
        <v>N/A</v>
      </c>
      <c r="G97" s="43">
        <v>5151693</v>
      </c>
      <c r="H97" s="11" t="str">
        <f t="shared" si="13"/>
        <v>N/A</v>
      </c>
      <c r="I97" s="12">
        <v>31.04</v>
      </c>
      <c r="J97" s="12">
        <v>-7.85</v>
      </c>
      <c r="K97" s="41" t="s">
        <v>732</v>
      </c>
      <c r="L97" s="9" t="str">
        <f t="shared" si="14"/>
        <v>Yes</v>
      </c>
    </row>
    <row r="98" spans="1:12" x14ac:dyDescent="0.25">
      <c r="A98" s="42" t="s">
        <v>612</v>
      </c>
      <c r="B98" s="33" t="s">
        <v>217</v>
      </c>
      <c r="C98" s="34">
        <v>19465</v>
      </c>
      <c r="D98" s="11" t="str">
        <f t="shared" si="11"/>
        <v>N/A</v>
      </c>
      <c r="E98" s="34">
        <v>20988</v>
      </c>
      <c r="F98" s="11" t="str">
        <f t="shared" si="12"/>
        <v>N/A</v>
      </c>
      <c r="G98" s="34">
        <v>18233</v>
      </c>
      <c r="H98" s="11" t="str">
        <f t="shared" si="13"/>
        <v>N/A</v>
      </c>
      <c r="I98" s="12">
        <v>7.8239999999999998</v>
      </c>
      <c r="J98" s="12">
        <v>-13.1</v>
      </c>
      <c r="K98" s="41" t="s">
        <v>732</v>
      </c>
      <c r="L98" s="9" t="str">
        <f t="shared" si="14"/>
        <v>Yes</v>
      </c>
    </row>
    <row r="99" spans="1:12" ht="25" x14ac:dyDescent="0.25">
      <c r="A99" s="42" t="s">
        <v>1447</v>
      </c>
      <c r="B99" s="33" t="s">
        <v>217</v>
      </c>
      <c r="C99" s="43">
        <v>219.17996403999999</v>
      </c>
      <c r="D99" s="11" t="str">
        <f t="shared" si="11"/>
        <v>N/A</v>
      </c>
      <c r="E99" s="43">
        <v>266.37421383999998</v>
      </c>
      <c r="F99" s="11" t="str">
        <f t="shared" si="12"/>
        <v>N/A</v>
      </c>
      <c r="G99" s="43">
        <v>282.54774309999999</v>
      </c>
      <c r="H99" s="11" t="str">
        <f t="shared" si="13"/>
        <v>N/A</v>
      </c>
      <c r="I99" s="12">
        <v>21.53</v>
      </c>
      <c r="J99" s="12">
        <v>6.0720000000000001</v>
      </c>
      <c r="K99" s="41" t="s">
        <v>732</v>
      </c>
      <c r="L99" s="9" t="str">
        <f t="shared" si="14"/>
        <v>Yes</v>
      </c>
    </row>
    <row r="100" spans="1:12" ht="25" x14ac:dyDescent="0.25">
      <c r="A100" s="42" t="s">
        <v>613</v>
      </c>
      <c r="B100" s="33" t="s">
        <v>217</v>
      </c>
      <c r="C100" s="43">
        <v>50248164</v>
      </c>
      <c r="D100" s="11" t="str">
        <f t="shared" si="11"/>
        <v>N/A</v>
      </c>
      <c r="E100" s="43">
        <v>59046478</v>
      </c>
      <c r="F100" s="11" t="str">
        <f t="shared" si="12"/>
        <v>N/A</v>
      </c>
      <c r="G100" s="43">
        <v>69281687</v>
      </c>
      <c r="H100" s="11" t="str">
        <f t="shared" si="13"/>
        <v>N/A</v>
      </c>
      <c r="I100" s="12">
        <v>17.510000000000002</v>
      </c>
      <c r="J100" s="12">
        <v>17.329999999999998</v>
      </c>
      <c r="K100" s="41" t="s">
        <v>732</v>
      </c>
      <c r="L100" s="9" t="str">
        <f t="shared" si="14"/>
        <v>Yes</v>
      </c>
    </row>
    <row r="101" spans="1:12" x14ac:dyDescent="0.25">
      <c r="A101" s="42" t="s">
        <v>614</v>
      </c>
      <c r="B101" s="33" t="s">
        <v>217</v>
      </c>
      <c r="C101" s="34">
        <v>41100</v>
      </c>
      <c r="D101" s="11" t="str">
        <f t="shared" si="11"/>
        <v>N/A</v>
      </c>
      <c r="E101" s="34">
        <v>44581</v>
      </c>
      <c r="F101" s="11" t="str">
        <f t="shared" si="12"/>
        <v>N/A</v>
      </c>
      <c r="G101" s="34">
        <v>47877</v>
      </c>
      <c r="H101" s="11" t="str">
        <f t="shared" si="13"/>
        <v>N/A</v>
      </c>
      <c r="I101" s="12">
        <v>8.4700000000000006</v>
      </c>
      <c r="J101" s="12">
        <v>7.3929999999999998</v>
      </c>
      <c r="K101" s="41" t="s">
        <v>732</v>
      </c>
      <c r="L101" s="9" t="str">
        <f t="shared" si="14"/>
        <v>Yes</v>
      </c>
    </row>
    <row r="102" spans="1:12" x14ac:dyDescent="0.25">
      <c r="A102" s="42" t="s">
        <v>1448</v>
      </c>
      <c r="B102" s="33" t="s">
        <v>217</v>
      </c>
      <c r="C102" s="43">
        <v>1222.5830656999999</v>
      </c>
      <c r="D102" s="11" t="str">
        <f t="shared" si="11"/>
        <v>N/A</v>
      </c>
      <c r="E102" s="43">
        <v>1324.4763015999999</v>
      </c>
      <c r="F102" s="11" t="str">
        <f t="shared" si="12"/>
        <v>N/A</v>
      </c>
      <c r="G102" s="43">
        <v>1447.076613</v>
      </c>
      <c r="H102" s="11" t="str">
        <f t="shared" si="13"/>
        <v>N/A</v>
      </c>
      <c r="I102" s="12">
        <v>8.3339999999999996</v>
      </c>
      <c r="J102" s="12">
        <v>9.2569999999999997</v>
      </c>
      <c r="K102" s="41" t="s">
        <v>732</v>
      </c>
      <c r="L102" s="9" t="str">
        <f t="shared" si="14"/>
        <v>Yes</v>
      </c>
    </row>
    <row r="103" spans="1:12" x14ac:dyDescent="0.25">
      <c r="A103" s="42" t="s">
        <v>615</v>
      </c>
      <c r="B103" s="33" t="s">
        <v>217</v>
      </c>
      <c r="C103" s="43">
        <v>42701721</v>
      </c>
      <c r="D103" s="11" t="str">
        <f t="shared" si="11"/>
        <v>N/A</v>
      </c>
      <c r="E103" s="43">
        <v>52629620</v>
      </c>
      <c r="F103" s="11" t="str">
        <f t="shared" si="12"/>
        <v>N/A</v>
      </c>
      <c r="G103" s="43">
        <v>107563416</v>
      </c>
      <c r="H103" s="11" t="str">
        <f t="shared" si="13"/>
        <v>N/A</v>
      </c>
      <c r="I103" s="12">
        <v>23.25</v>
      </c>
      <c r="J103" s="12">
        <v>104.4</v>
      </c>
      <c r="K103" s="41" t="s">
        <v>732</v>
      </c>
      <c r="L103" s="9" t="str">
        <f t="shared" si="14"/>
        <v>No</v>
      </c>
    </row>
    <row r="104" spans="1:12" x14ac:dyDescent="0.25">
      <c r="A104" s="42" t="s">
        <v>616</v>
      </c>
      <c r="B104" s="33" t="s">
        <v>217</v>
      </c>
      <c r="C104" s="34">
        <v>34390</v>
      </c>
      <c r="D104" s="11" t="str">
        <f t="shared" si="11"/>
        <v>N/A</v>
      </c>
      <c r="E104" s="34">
        <v>37058</v>
      </c>
      <c r="F104" s="11" t="str">
        <f t="shared" si="12"/>
        <v>N/A</v>
      </c>
      <c r="G104" s="34">
        <v>42034</v>
      </c>
      <c r="H104" s="11" t="str">
        <f t="shared" si="13"/>
        <v>N/A</v>
      </c>
      <c r="I104" s="12">
        <v>7.758</v>
      </c>
      <c r="J104" s="12">
        <v>13.43</v>
      </c>
      <c r="K104" s="41" t="s">
        <v>732</v>
      </c>
      <c r="L104" s="9" t="str">
        <f t="shared" si="14"/>
        <v>Yes</v>
      </c>
    </row>
    <row r="105" spans="1:12" x14ac:dyDescent="0.25">
      <c r="A105" s="42" t="s">
        <v>1449</v>
      </c>
      <c r="B105" s="33" t="s">
        <v>217</v>
      </c>
      <c r="C105" s="43">
        <v>1241.6900552</v>
      </c>
      <c r="D105" s="11" t="str">
        <f t="shared" si="11"/>
        <v>N/A</v>
      </c>
      <c r="E105" s="43">
        <v>1420.1959091000001</v>
      </c>
      <c r="F105" s="11" t="str">
        <f t="shared" si="12"/>
        <v>N/A</v>
      </c>
      <c r="G105" s="43">
        <v>2558.9621735000001</v>
      </c>
      <c r="H105" s="11" t="str">
        <f t="shared" si="13"/>
        <v>N/A</v>
      </c>
      <c r="I105" s="12">
        <v>14.38</v>
      </c>
      <c r="J105" s="12">
        <v>80.180000000000007</v>
      </c>
      <c r="K105" s="41" t="s">
        <v>732</v>
      </c>
      <c r="L105" s="9" t="str">
        <f t="shared" si="14"/>
        <v>No</v>
      </c>
    </row>
    <row r="106" spans="1:12" ht="25" x14ac:dyDescent="0.25">
      <c r="A106" s="42" t="s">
        <v>617</v>
      </c>
      <c r="B106" s="33" t="s">
        <v>217</v>
      </c>
      <c r="C106" s="43">
        <v>916742</v>
      </c>
      <c r="D106" s="11" t="str">
        <f t="shared" si="11"/>
        <v>N/A</v>
      </c>
      <c r="E106" s="43">
        <v>1066431</v>
      </c>
      <c r="F106" s="11" t="str">
        <f t="shared" si="12"/>
        <v>N/A</v>
      </c>
      <c r="G106" s="43">
        <v>1032176</v>
      </c>
      <c r="H106" s="11" t="str">
        <f t="shared" si="13"/>
        <v>N/A</v>
      </c>
      <c r="I106" s="12">
        <v>16.329999999999998</v>
      </c>
      <c r="J106" s="12">
        <v>-3.21</v>
      </c>
      <c r="K106" s="41" t="s">
        <v>732</v>
      </c>
      <c r="L106" s="9" t="str">
        <f t="shared" si="14"/>
        <v>Yes</v>
      </c>
    </row>
    <row r="107" spans="1:12" x14ac:dyDescent="0.25">
      <c r="A107" s="42" t="s">
        <v>618</v>
      </c>
      <c r="B107" s="33" t="s">
        <v>217</v>
      </c>
      <c r="C107" s="34">
        <v>294</v>
      </c>
      <c r="D107" s="11" t="str">
        <f t="shared" si="11"/>
        <v>N/A</v>
      </c>
      <c r="E107" s="34">
        <v>322</v>
      </c>
      <c r="F107" s="11" t="str">
        <f t="shared" si="12"/>
        <v>N/A</v>
      </c>
      <c r="G107" s="34">
        <v>276</v>
      </c>
      <c r="H107" s="11" t="str">
        <f t="shared" si="13"/>
        <v>N/A</v>
      </c>
      <c r="I107" s="12">
        <v>9.5239999999999991</v>
      </c>
      <c r="J107" s="12">
        <v>-14.3</v>
      </c>
      <c r="K107" s="41" t="s">
        <v>732</v>
      </c>
      <c r="L107" s="9" t="str">
        <f t="shared" si="14"/>
        <v>Yes</v>
      </c>
    </row>
    <row r="108" spans="1:12" x14ac:dyDescent="0.25">
      <c r="A108" s="42" t="s">
        <v>1450</v>
      </c>
      <c r="B108" s="33" t="s">
        <v>217</v>
      </c>
      <c r="C108" s="43">
        <v>3118.1700679999999</v>
      </c>
      <c r="D108" s="11" t="str">
        <f t="shared" si="11"/>
        <v>N/A</v>
      </c>
      <c r="E108" s="43">
        <v>3311.8975154999998</v>
      </c>
      <c r="F108" s="11" t="str">
        <f t="shared" si="12"/>
        <v>N/A</v>
      </c>
      <c r="G108" s="43">
        <v>3739.7681158999999</v>
      </c>
      <c r="H108" s="11" t="str">
        <f t="shared" si="13"/>
        <v>N/A</v>
      </c>
      <c r="I108" s="12">
        <v>6.2130000000000001</v>
      </c>
      <c r="J108" s="12">
        <v>12.92</v>
      </c>
      <c r="K108" s="41" t="s">
        <v>732</v>
      </c>
      <c r="L108" s="9" t="str">
        <f t="shared" si="14"/>
        <v>Yes</v>
      </c>
    </row>
    <row r="109" spans="1:12" x14ac:dyDescent="0.25">
      <c r="A109" s="42" t="s">
        <v>619</v>
      </c>
      <c r="B109" s="33" t="s">
        <v>217</v>
      </c>
      <c r="C109" s="43">
        <v>34847221</v>
      </c>
      <c r="D109" s="11" t="str">
        <f t="shared" si="11"/>
        <v>N/A</v>
      </c>
      <c r="E109" s="43">
        <v>38649174</v>
      </c>
      <c r="F109" s="11" t="str">
        <f t="shared" si="12"/>
        <v>N/A</v>
      </c>
      <c r="G109" s="43">
        <v>43207931</v>
      </c>
      <c r="H109" s="11" t="str">
        <f t="shared" si="13"/>
        <v>N/A</v>
      </c>
      <c r="I109" s="12">
        <v>10.91</v>
      </c>
      <c r="J109" s="12">
        <v>11.8</v>
      </c>
      <c r="K109" s="41" t="s">
        <v>732</v>
      </c>
      <c r="L109" s="9" t="str">
        <f t="shared" si="14"/>
        <v>Yes</v>
      </c>
    </row>
    <row r="110" spans="1:12" x14ac:dyDescent="0.25">
      <c r="A110" s="42" t="s">
        <v>620</v>
      </c>
      <c r="B110" s="33" t="s">
        <v>217</v>
      </c>
      <c r="C110" s="34">
        <v>59965</v>
      </c>
      <c r="D110" s="11" t="str">
        <f t="shared" si="11"/>
        <v>N/A</v>
      </c>
      <c r="E110" s="34">
        <v>62999</v>
      </c>
      <c r="F110" s="11" t="str">
        <f t="shared" si="12"/>
        <v>N/A</v>
      </c>
      <c r="G110" s="34">
        <v>67094</v>
      </c>
      <c r="H110" s="11" t="str">
        <f t="shared" si="13"/>
        <v>N/A</v>
      </c>
      <c r="I110" s="12">
        <v>5.0599999999999996</v>
      </c>
      <c r="J110" s="12">
        <v>6.5</v>
      </c>
      <c r="K110" s="41" t="s">
        <v>732</v>
      </c>
      <c r="L110" s="9" t="str">
        <f t="shared" si="14"/>
        <v>Yes</v>
      </c>
    </row>
    <row r="111" spans="1:12" x14ac:dyDescent="0.25">
      <c r="A111" s="42" t="s">
        <v>1451</v>
      </c>
      <c r="B111" s="33" t="s">
        <v>217</v>
      </c>
      <c r="C111" s="43">
        <v>581.12600683999995</v>
      </c>
      <c r="D111" s="11" t="str">
        <f t="shared" si="11"/>
        <v>N/A</v>
      </c>
      <c r="E111" s="43">
        <v>613.48869030000003</v>
      </c>
      <c r="F111" s="11" t="str">
        <f t="shared" si="12"/>
        <v>N/A</v>
      </c>
      <c r="G111" s="43">
        <v>643.99098279999998</v>
      </c>
      <c r="H111" s="11" t="str">
        <f t="shared" si="13"/>
        <v>N/A</v>
      </c>
      <c r="I111" s="12">
        <v>5.569</v>
      </c>
      <c r="J111" s="12">
        <v>4.9720000000000004</v>
      </c>
      <c r="K111" s="41" t="s">
        <v>732</v>
      </c>
      <c r="L111" s="9" t="str">
        <f t="shared" si="14"/>
        <v>Yes</v>
      </c>
    </row>
    <row r="112" spans="1:12" x14ac:dyDescent="0.25">
      <c r="A112" s="42" t="s">
        <v>621</v>
      </c>
      <c r="B112" s="33" t="s">
        <v>217</v>
      </c>
      <c r="C112" s="43">
        <v>76800648</v>
      </c>
      <c r="D112" s="11" t="str">
        <f t="shared" si="11"/>
        <v>N/A</v>
      </c>
      <c r="E112" s="43">
        <v>77976680</v>
      </c>
      <c r="F112" s="11" t="str">
        <f t="shared" si="12"/>
        <v>N/A</v>
      </c>
      <c r="G112" s="43">
        <v>82420372</v>
      </c>
      <c r="H112" s="11" t="str">
        <f t="shared" si="13"/>
        <v>N/A</v>
      </c>
      <c r="I112" s="12">
        <v>1.5309999999999999</v>
      </c>
      <c r="J112" s="12">
        <v>5.6989999999999998</v>
      </c>
      <c r="K112" s="41" t="s">
        <v>732</v>
      </c>
      <c r="L112" s="9" t="str">
        <f t="shared" si="14"/>
        <v>Yes</v>
      </c>
    </row>
    <row r="113" spans="1:12" x14ac:dyDescent="0.25">
      <c r="A113" s="42" t="s">
        <v>622</v>
      </c>
      <c r="B113" s="33" t="s">
        <v>217</v>
      </c>
      <c r="C113" s="34">
        <v>64127</v>
      </c>
      <c r="D113" s="11" t="str">
        <f t="shared" si="11"/>
        <v>N/A</v>
      </c>
      <c r="E113" s="34">
        <v>66046</v>
      </c>
      <c r="F113" s="11" t="str">
        <f t="shared" si="12"/>
        <v>N/A</v>
      </c>
      <c r="G113" s="34">
        <v>73230</v>
      </c>
      <c r="H113" s="11" t="str">
        <f t="shared" si="13"/>
        <v>N/A</v>
      </c>
      <c r="I113" s="12">
        <v>2.992</v>
      </c>
      <c r="J113" s="12">
        <v>10.88</v>
      </c>
      <c r="K113" s="41" t="s">
        <v>732</v>
      </c>
      <c r="L113" s="9" t="str">
        <f t="shared" si="14"/>
        <v>Yes</v>
      </c>
    </row>
    <row r="114" spans="1:12" x14ac:dyDescent="0.25">
      <c r="A114" s="42" t="s">
        <v>1452</v>
      </c>
      <c r="B114" s="33" t="s">
        <v>217</v>
      </c>
      <c r="C114" s="43">
        <v>1197.6335709</v>
      </c>
      <c r="D114" s="11" t="str">
        <f t="shared" si="11"/>
        <v>N/A</v>
      </c>
      <c r="E114" s="43">
        <v>1180.6419768000001</v>
      </c>
      <c r="F114" s="11" t="str">
        <f t="shared" si="12"/>
        <v>N/A</v>
      </c>
      <c r="G114" s="43">
        <v>1125.5000955999999</v>
      </c>
      <c r="H114" s="11" t="str">
        <f t="shared" si="13"/>
        <v>N/A</v>
      </c>
      <c r="I114" s="12">
        <v>-1.42</v>
      </c>
      <c r="J114" s="12">
        <v>-4.67</v>
      </c>
      <c r="K114" s="41" t="s">
        <v>732</v>
      </c>
      <c r="L114" s="9" t="str">
        <f t="shared" si="14"/>
        <v>Yes</v>
      </c>
    </row>
    <row r="115" spans="1:12" ht="25" x14ac:dyDescent="0.25">
      <c r="A115" s="42" t="s">
        <v>623</v>
      </c>
      <c r="B115" s="33" t="s">
        <v>217</v>
      </c>
      <c r="C115" s="43">
        <v>66139032</v>
      </c>
      <c r="D115" s="11" t="str">
        <f t="shared" si="11"/>
        <v>N/A</v>
      </c>
      <c r="E115" s="43">
        <v>76042928</v>
      </c>
      <c r="F115" s="11" t="str">
        <f t="shared" si="12"/>
        <v>N/A</v>
      </c>
      <c r="G115" s="43">
        <v>87416834</v>
      </c>
      <c r="H115" s="11" t="str">
        <f t="shared" si="13"/>
        <v>N/A</v>
      </c>
      <c r="I115" s="12">
        <v>14.97</v>
      </c>
      <c r="J115" s="12">
        <v>14.96</v>
      </c>
      <c r="K115" s="41" t="s">
        <v>732</v>
      </c>
      <c r="L115" s="9" t="str">
        <f t="shared" si="14"/>
        <v>Yes</v>
      </c>
    </row>
    <row r="116" spans="1:12" x14ac:dyDescent="0.25">
      <c r="A116" s="44" t="s">
        <v>624</v>
      </c>
      <c r="B116" s="34" t="s">
        <v>217</v>
      </c>
      <c r="C116" s="34">
        <v>8256</v>
      </c>
      <c r="D116" s="11" t="str">
        <f t="shared" si="11"/>
        <v>N/A</v>
      </c>
      <c r="E116" s="34">
        <v>10871</v>
      </c>
      <c r="F116" s="11" t="str">
        <f t="shared" si="12"/>
        <v>N/A</v>
      </c>
      <c r="G116" s="34">
        <v>18367</v>
      </c>
      <c r="H116" s="11" t="str">
        <f t="shared" si="13"/>
        <v>N/A</v>
      </c>
      <c r="I116" s="12">
        <v>31.67</v>
      </c>
      <c r="J116" s="12">
        <v>68.95</v>
      </c>
      <c r="K116" s="1" t="s">
        <v>732</v>
      </c>
      <c r="L116" s="9" t="str">
        <f t="shared" si="14"/>
        <v>No</v>
      </c>
    </row>
    <row r="117" spans="1:12" x14ac:dyDescent="0.25">
      <c r="A117" s="42" t="s">
        <v>1453</v>
      </c>
      <c r="B117" s="33" t="s">
        <v>217</v>
      </c>
      <c r="C117" s="43">
        <v>8011.0261627999998</v>
      </c>
      <c r="D117" s="11" t="str">
        <f t="shared" si="11"/>
        <v>N/A</v>
      </c>
      <c r="E117" s="43">
        <v>6995.0260325999998</v>
      </c>
      <c r="F117" s="11" t="str">
        <f t="shared" si="12"/>
        <v>N/A</v>
      </c>
      <c r="G117" s="43">
        <v>4759.450863</v>
      </c>
      <c r="H117" s="11" t="str">
        <f t="shared" si="13"/>
        <v>N/A</v>
      </c>
      <c r="I117" s="12">
        <v>-12.7</v>
      </c>
      <c r="J117" s="12">
        <v>-32</v>
      </c>
      <c r="K117" s="41" t="s">
        <v>732</v>
      </c>
      <c r="L117" s="9" t="str">
        <f t="shared" si="14"/>
        <v>No</v>
      </c>
    </row>
    <row r="118" spans="1:12" ht="25" x14ac:dyDescent="0.25">
      <c r="A118" s="42" t="s">
        <v>625</v>
      </c>
      <c r="B118" s="33" t="s">
        <v>217</v>
      </c>
      <c r="C118" s="43">
        <v>52741560</v>
      </c>
      <c r="D118" s="11" t="str">
        <f t="shared" si="11"/>
        <v>N/A</v>
      </c>
      <c r="E118" s="43">
        <v>58069386</v>
      </c>
      <c r="F118" s="11" t="str">
        <f t="shared" si="12"/>
        <v>N/A</v>
      </c>
      <c r="G118" s="43">
        <v>64065176</v>
      </c>
      <c r="H118" s="11" t="str">
        <f t="shared" si="13"/>
        <v>N/A</v>
      </c>
      <c r="I118" s="12">
        <v>10.1</v>
      </c>
      <c r="J118" s="12">
        <v>10.33</v>
      </c>
      <c r="K118" s="41" t="s">
        <v>732</v>
      </c>
      <c r="L118" s="9" t="str">
        <f t="shared" si="14"/>
        <v>Yes</v>
      </c>
    </row>
    <row r="119" spans="1:12" x14ac:dyDescent="0.25">
      <c r="A119" s="42" t="s">
        <v>626</v>
      </c>
      <c r="B119" s="33" t="s">
        <v>217</v>
      </c>
      <c r="C119" s="34">
        <v>22624</v>
      </c>
      <c r="D119" s="11" t="str">
        <f t="shared" si="11"/>
        <v>N/A</v>
      </c>
      <c r="E119" s="34">
        <v>23132</v>
      </c>
      <c r="F119" s="11" t="str">
        <f t="shared" si="12"/>
        <v>N/A</v>
      </c>
      <c r="G119" s="34">
        <v>25173</v>
      </c>
      <c r="H119" s="11" t="str">
        <f t="shared" si="13"/>
        <v>N/A</v>
      </c>
      <c r="I119" s="12">
        <v>2.2450000000000001</v>
      </c>
      <c r="J119" s="12">
        <v>8.8230000000000004</v>
      </c>
      <c r="K119" s="41" t="s">
        <v>732</v>
      </c>
      <c r="L119" s="9" t="str">
        <f t="shared" si="14"/>
        <v>Yes</v>
      </c>
    </row>
    <row r="120" spans="1:12" x14ac:dyDescent="0.25">
      <c r="A120" s="42" t="s">
        <v>1454</v>
      </c>
      <c r="B120" s="33" t="s">
        <v>217</v>
      </c>
      <c r="C120" s="43">
        <v>2331.2217114999999</v>
      </c>
      <c r="D120" s="11" t="str">
        <f t="shared" si="11"/>
        <v>N/A</v>
      </c>
      <c r="E120" s="43">
        <v>2510.3486944000001</v>
      </c>
      <c r="F120" s="11" t="str">
        <f t="shared" si="12"/>
        <v>N/A</v>
      </c>
      <c r="G120" s="43">
        <v>2544.9956699999998</v>
      </c>
      <c r="H120" s="11" t="str">
        <f t="shared" si="13"/>
        <v>N/A</v>
      </c>
      <c r="I120" s="12">
        <v>7.6840000000000002</v>
      </c>
      <c r="J120" s="12">
        <v>1.38</v>
      </c>
      <c r="K120" s="41" t="s">
        <v>732</v>
      </c>
      <c r="L120" s="9" t="str">
        <f t="shared" si="14"/>
        <v>Yes</v>
      </c>
    </row>
    <row r="121" spans="1:12" ht="25" x14ac:dyDescent="0.25">
      <c r="A121" s="42" t="s">
        <v>627</v>
      </c>
      <c r="B121" s="33" t="s">
        <v>217</v>
      </c>
      <c r="C121" s="43">
        <v>83999232</v>
      </c>
      <c r="D121" s="11" t="str">
        <f t="shared" si="11"/>
        <v>N/A</v>
      </c>
      <c r="E121" s="43">
        <v>98545326</v>
      </c>
      <c r="F121" s="11" t="str">
        <f t="shared" si="12"/>
        <v>N/A</v>
      </c>
      <c r="G121" s="43">
        <v>117424424</v>
      </c>
      <c r="H121" s="11" t="str">
        <f t="shared" si="13"/>
        <v>N/A</v>
      </c>
      <c r="I121" s="12">
        <v>17.32</v>
      </c>
      <c r="J121" s="12">
        <v>19.16</v>
      </c>
      <c r="K121" s="41" t="s">
        <v>732</v>
      </c>
      <c r="L121" s="9" t="str">
        <f t="shared" si="14"/>
        <v>Yes</v>
      </c>
    </row>
    <row r="122" spans="1:12" x14ac:dyDescent="0.25">
      <c r="A122" s="42" t="s">
        <v>628</v>
      </c>
      <c r="B122" s="33" t="s">
        <v>217</v>
      </c>
      <c r="C122" s="34">
        <v>4130</v>
      </c>
      <c r="D122" s="11" t="str">
        <f t="shared" si="11"/>
        <v>N/A</v>
      </c>
      <c r="E122" s="34">
        <v>4528</v>
      </c>
      <c r="F122" s="11" t="str">
        <f t="shared" si="12"/>
        <v>N/A</v>
      </c>
      <c r="G122" s="34">
        <v>5100</v>
      </c>
      <c r="H122" s="11" t="str">
        <f t="shared" si="13"/>
        <v>N/A</v>
      </c>
      <c r="I122" s="12">
        <v>9.6370000000000005</v>
      </c>
      <c r="J122" s="12">
        <v>12.63</v>
      </c>
      <c r="K122" s="41" t="s">
        <v>732</v>
      </c>
      <c r="L122" s="9" t="str">
        <f t="shared" si="14"/>
        <v>Yes</v>
      </c>
    </row>
    <row r="123" spans="1:12" ht="25" x14ac:dyDescent="0.25">
      <c r="A123" s="42" t="s">
        <v>1455</v>
      </c>
      <c r="B123" s="33" t="s">
        <v>217</v>
      </c>
      <c r="C123" s="43">
        <v>20338.797094000001</v>
      </c>
      <c r="D123" s="11" t="str">
        <f t="shared" si="11"/>
        <v>N/A</v>
      </c>
      <c r="E123" s="43">
        <v>21763.543728000001</v>
      </c>
      <c r="F123" s="11" t="str">
        <f t="shared" si="12"/>
        <v>N/A</v>
      </c>
      <c r="G123" s="43">
        <v>23024.396863000002</v>
      </c>
      <c r="H123" s="11" t="str">
        <f t="shared" si="13"/>
        <v>N/A</v>
      </c>
      <c r="I123" s="12">
        <v>7.0049999999999999</v>
      </c>
      <c r="J123" s="12">
        <v>5.7930000000000001</v>
      </c>
      <c r="K123" s="41" t="s">
        <v>732</v>
      </c>
      <c r="L123" s="9" t="str">
        <f t="shared" si="14"/>
        <v>Yes</v>
      </c>
    </row>
    <row r="124" spans="1:12" ht="25" x14ac:dyDescent="0.25">
      <c r="A124" s="42" t="s">
        <v>629</v>
      </c>
      <c r="B124" s="33" t="s">
        <v>217</v>
      </c>
      <c r="C124" s="43">
        <v>10008917</v>
      </c>
      <c r="D124" s="11" t="str">
        <f t="shared" si="11"/>
        <v>N/A</v>
      </c>
      <c r="E124" s="43">
        <v>11095073</v>
      </c>
      <c r="F124" s="11" t="str">
        <f t="shared" si="12"/>
        <v>N/A</v>
      </c>
      <c r="G124" s="43">
        <v>12302459</v>
      </c>
      <c r="H124" s="11" t="str">
        <f t="shared" si="13"/>
        <v>N/A</v>
      </c>
      <c r="I124" s="12">
        <v>10.85</v>
      </c>
      <c r="J124" s="12">
        <v>10.88</v>
      </c>
      <c r="K124" s="41" t="s">
        <v>732</v>
      </c>
      <c r="L124" s="9" t="str">
        <f t="shared" si="14"/>
        <v>Yes</v>
      </c>
    </row>
    <row r="125" spans="1:12" x14ac:dyDescent="0.25">
      <c r="A125" s="42" t="s">
        <v>630</v>
      </c>
      <c r="B125" s="33" t="s">
        <v>217</v>
      </c>
      <c r="C125" s="34">
        <v>5604</v>
      </c>
      <c r="D125" s="11" t="str">
        <f t="shared" si="11"/>
        <v>N/A</v>
      </c>
      <c r="E125" s="34">
        <v>5814</v>
      </c>
      <c r="F125" s="11" t="str">
        <f t="shared" si="12"/>
        <v>N/A</v>
      </c>
      <c r="G125" s="34">
        <v>6274</v>
      </c>
      <c r="H125" s="11" t="str">
        <f t="shared" si="13"/>
        <v>N/A</v>
      </c>
      <c r="I125" s="12">
        <v>3.7469999999999999</v>
      </c>
      <c r="J125" s="12">
        <v>7.9119999999999999</v>
      </c>
      <c r="K125" s="41" t="s">
        <v>732</v>
      </c>
      <c r="L125" s="9" t="str">
        <f t="shared" si="14"/>
        <v>Yes</v>
      </c>
    </row>
    <row r="126" spans="1:12" ht="25" x14ac:dyDescent="0.25">
      <c r="A126" s="42" t="s">
        <v>1456</v>
      </c>
      <c r="B126" s="33" t="s">
        <v>217</v>
      </c>
      <c r="C126" s="43">
        <v>1786.0308708</v>
      </c>
      <c r="D126" s="11" t="str">
        <f t="shared" si="11"/>
        <v>N/A</v>
      </c>
      <c r="E126" s="43">
        <v>1908.3372893000001</v>
      </c>
      <c r="F126" s="11" t="str">
        <f t="shared" si="12"/>
        <v>N/A</v>
      </c>
      <c r="G126" s="43">
        <v>1960.8637232999999</v>
      </c>
      <c r="H126" s="11" t="str">
        <f t="shared" si="13"/>
        <v>N/A</v>
      </c>
      <c r="I126" s="12">
        <v>6.8479999999999999</v>
      </c>
      <c r="J126" s="12">
        <v>2.7519999999999998</v>
      </c>
      <c r="K126" s="41" t="s">
        <v>732</v>
      </c>
      <c r="L126" s="9" t="str">
        <f t="shared" si="14"/>
        <v>Yes</v>
      </c>
    </row>
    <row r="127" spans="1:12" ht="25" x14ac:dyDescent="0.25">
      <c r="A127" s="42" t="s">
        <v>631</v>
      </c>
      <c r="B127" s="33" t="s">
        <v>217</v>
      </c>
      <c r="C127" s="43">
        <v>213804</v>
      </c>
      <c r="D127" s="11" t="str">
        <f t="shared" si="11"/>
        <v>N/A</v>
      </c>
      <c r="E127" s="43">
        <v>111241</v>
      </c>
      <c r="F127" s="11" t="str">
        <f t="shared" si="12"/>
        <v>N/A</v>
      </c>
      <c r="G127" s="43">
        <v>142571</v>
      </c>
      <c r="H127" s="11" t="str">
        <f t="shared" si="13"/>
        <v>N/A</v>
      </c>
      <c r="I127" s="12">
        <v>-48</v>
      </c>
      <c r="J127" s="12">
        <v>28.16</v>
      </c>
      <c r="K127" s="41" t="s">
        <v>732</v>
      </c>
      <c r="L127" s="9" t="str">
        <f t="shared" si="14"/>
        <v>Yes</v>
      </c>
    </row>
    <row r="128" spans="1:12" x14ac:dyDescent="0.25">
      <c r="A128" s="42" t="s">
        <v>632</v>
      </c>
      <c r="B128" s="33" t="s">
        <v>217</v>
      </c>
      <c r="C128" s="34">
        <v>335</v>
      </c>
      <c r="D128" s="11" t="str">
        <f t="shared" si="11"/>
        <v>N/A</v>
      </c>
      <c r="E128" s="34">
        <v>90</v>
      </c>
      <c r="F128" s="11" t="str">
        <f t="shared" si="12"/>
        <v>N/A</v>
      </c>
      <c r="G128" s="34">
        <v>111</v>
      </c>
      <c r="H128" s="11" t="str">
        <f t="shared" si="13"/>
        <v>N/A</v>
      </c>
      <c r="I128" s="12">
        <v>-73.099999999999994</v>
      </c>
      <c r="J128" s="12">
        <v>23.33</v>
      </c>
      <c r="K128" s="41" t="s">
        <v>732</v>
      </c>
      <c r="L128" s="9" t="str">
        <f t="shared" si="14"/>
        <v>Yes</v>
      </c>
    </row>
    <row r="129" spans="1:12" ht="25" x14ac:dyDescent="0.25">
      <c r="A129" s="42" t="s">
        <v>1457</v>
      </c>
      <c r="B129" s="33" t="s">
        <v>217</v>
      </c>
      <c r="C129" s="43">
        <v>638.22089552</v>
      </c>
      <c r="D129" s="11" t="str">
        <f t="shared" si="11"/>
        <v>N/A</v>
      </c>
      <c r="E129" s="43">
        <v>1236.0111111000001</v>
      </c>
      <c r="F129" s="11" t="str">
        <f t="shared" si="12"/>
        <v>N/A</v>
      </c>
      <c r="G129" s="43">
        <v>1284.4234234</v>
      </c>
      <c r="H129" s="11" t="str">
        <f t="shared" si="13"/>
        <v>N/A</v>
      </c>
      <c r="I129" s="12">
        <v>93.67</v>
      </c>
      <c r="J129" s="12">
        <v>3.9169999999999998</v>
      </c>
      <c r="K129" s="41" t="s">
        <v>732</v>
      </c>
      <c r="L129" s="9" t="str">
        <f t="shared" si="14"/>
        <v>Yes</v>
      </c>
    </row>
    <row r="130" spans="1:12" ht="25" x14ac:dyDescent="0.25">
      <c r="A130" s="42" t="s">
        <v>633</v>
      </c>
      <c r="B130" s="33" t="s">
        <v>217</v>
      </c>
      <c r="C130" s="43">
        <v>7973767</v>
      </c>
      <c r="D130" s="11" t="str">
        <f t="shared" si="11"/>
        <v>N/A</v>
      </c>
      <c r="E130" s="43">
        <v>8217567</v>
      </c>
      <c r="F130" s="11" t="str">
        <f t="shared" si="12"/>
        <v>N/A</v>
      </c>
      <c r="G130" s="43">
        <v>5202336</v>
      </c>
      <c r="H130" s="11" t="str">
        <f t="shared" si="13"/>
        <v>N/A</v>
      </c>
      <c r="I130" s="12">
        <v>3.0579999999999998</v>
      </c>
      <c r="J130" s="12">
        <v>-36.700000000000003</v>
      </c>
      <c r="K130" s="41" t="s">
        <v>732</v>
      </c>
      <c r="L130" s="9" t="str">
        <f t="shared" si="14"/>
        <v>No</v>
      </c>
    </row>
    <row r="131" spans="1:12" x14ac:dyDescent="0.25">
      <c r="A131" s="42" t="s">
        <v>634</v>
      </c>
      <c r="B131" s="33" t="s">
        <v>217</v>
      </c>
      <c r="C131" s="34">
        <v>5061</v>
      </c>
      <c r="D131" s="11" t="str">
        <f t="shared" si="11"/>
        <v>N/A</v>
      </c>
      <c r="E131" s="34">
        <v>4567</v>
      </c>
      <c r="F131" s="11" t="str">
        <f t="shared" si="12"/>
        <v>N/A</v>
      </c>
      <c r="G131" s="34">
        <v>2620</v>
      </c>
      <c r="H131" s="11" t="str">
        <f t="shared" si="13"/>
        <v>N/A</v>
      </c>
      <c r="I131" s="12">
        <v>-9.76</v>
      </c>
      <c r="J131" s="12">
        <v>-42.6</v>
      </c>
      <c r="K131" s="41" t="s">
        <v>732</v>
      </c>
      <c r="L131" s="9" t="str">
        <f t="shared" si="14"/>
        <v>No</v>
      </c>
    </row>
    <row r="132" spans="1:12" ht="25" x14ac:dyDescent="0.25">
      <c r="A132" s="42" t="s">
        <v>1458</v>
      </c>
      <c r="B132" s="33" t="s">
        <v>217</v>
      </c>
      <c r="C132" s="43">
        <v>1575.5319107</v>
      </c>
      <c r="D132" s="11" t="str">
        <f t="shared" si="11"/>
        <v>N/A</v>
      </c>
      <c r="E132" s="43">
        <v>1799.3358879</v>
      </c>
      <c r="F132" s="11" t="str">
        <f t="shared" si="12"/>
        <v>N/A</v>
      </c>
      <c r="G132" s="43">
        <v>1985.6244274999999</v>
      </c>
      <c r="H132" s="11" t="str">
        <f t="shared" si="13"/>
        <v>N/A</v>
      </c>
      <c r="I132" s="12">
        <v>14.2</v>
      </c>
      <c r="J132" s="12">
        <v>10.35</v>
      </c>
      <c r="K132" s="41" t="s">
        <v>732</v>
      </c>
      <c r="L132" s="9" t="str">
        <f t="shared" si="14"/>
        <v>Yes</v>
      </c>
    </row>
    <row r="133" spans="1:12" x14ac:dyDescent="0.25">
      <c r="A133" s="42" t="s">
        <v>635</v>
      </c>
      <c r="B133" s="33" t="s">
        <v>217</v>
      </c>
      <c r="C133" s="43">
        <v>204096</v>
      </c>
      <c r="D133" s="11" t="str">
        <f t="shared" si="11"/>
        <v>N/A</v>
      </c>
      <c r="E133" s="43">
        <v>160108</v>
      </c>
      <c r="F133" s="11" t="str">
        <f t="shared" si="12"/>
        <v>N/A</v>
      </c>
      <c r="G133" s="43">
        <v>151015</v>
      </c>
      <c r="H133" s="11" t="str">
        <f t="shared" si="13"/>
        <v>N/A</v>
      </c>
      <c r="I133" s="12">
        <v>-21.6</v>
      </c>
      <c r="J133" s="12">
        <v>-5.68</v>
      </c>
      <c r="K133" s="41" t="s">
        <v>732</v>
      </c>
      <c r="L133" s="9" t="str">
        <f t="shared" si="14"/>
        <v>Yes</v>
      </c>
    </row>
    <row r="134" spans="1:12" x14ac:dyDescent="0.25">
      <c r="A134" s="42" t="s">
        <v>636</v>
      </c>
      <c r="B134" s="33" t="s">
        <v>217</v>
      </c>
      <c r="C134" s="34">
        <v>29</v>
      </c>
      <c r="D134" s="11" t="str">
        <f t="shared" si="11"/>
        <v>N/A</v>
      </c>
      <c r="E134" s="34">
        <v>25</v>
      </c>
      <c r="F134" s="11" t="str">
        <f t="shared" si="12"/>
        <v>N/A</v>
      </c>
      <c r="G134" s="34">
        <v>27</v>
      </c>
      <c r="H134" s="11" t="str">
        <f t="shared" si="13"/>
        <v>N/A</v>
      </c>
      <c r="I134" s="12">
        <v>-13.8</v>
      </c>
      <c r="J134" s="12">
        <v>8</v>
      </c>
      <c r="K134" s="41" t="s">
        <v>732</v>
      </c>
      <c r="L134" s="9" t="str">
        <f t="shared" si="14"/>
        <v>Yes</v>
      </c>
    </row>
    <row r="135" spans="1:12" x14ac:dyDescent="0.25">
      <c r="A135" s="42" t="s">
        <v>1459</v>
      </c>
      <c r="B135" s="33" t="s">
        <v>217</v>
      </c>
      <c r="C135" s="43">
        <v>7037.7931034000003</v>
      </c>
      <c r="D135" s="11" t="str">
        <f t="shared" si="11"/>
        <v>N/A</v>
      </c>
      <c r="E135" s="43">
        <v>6404.32</v>
      </c>
      <c r="F135" s="11" t="str">
        <f t="shared" si="12"/>
        <v>N/A</v>
      </c>
      <c r="G135" s="43">
        <v>5593.1481481000001</v>
      </c>
      <c r="H135" s="11" t="str">
        <f t="shared" si="13"/>
        <v>N/A</v>
      </c>
      <c r="I135" s="12">
        <v>-9</v>
      </c>
      <c r="J135" s="12">
        <v>-12.7</v>
      </c>
      <c r="K135" s="41" t="s">
        <v>732</v>
      </c>
      <c r="L135" s="9" t="str">
        <f t="shared" si="14"/>
        <v>Yes</v>
      </c>
    </row>
    <row r="136" spans="1:12" ht="25" x14ac:dyDescent="0.25">
      <c r="A136" s="42" t="s">
        <v>637</v>
      </c>
      <c r="B136" s="33" t="s">
        <v>217</v>
      </c>
      <c r="C136" s="43">
        <v>3236118</v>
      </c>
      <c r="D136" s="11" t="str">
        <f t="shared" si="11"/>
        <v>N/A</v>
      </c>
      <c r="E136" s="43">
        <v>6158009</v>
      </c>
      <c r="F136" s="11" t="str">
        <f t="shared" si="12"/>
        <v>N/A</v>
      </c>
      <c r="G136" s="43">
        <v>9571226</v>
      </c>
      <c r="H136" s="11" t="str">
        <f t="shared" si="13"/>
        <v>N/A</v>
      </c>
      <c r="I136" s="12">
        <v>90.29</v>
      </c>
      <c r="J136" s="12">
        <v>55.43</v>
      </c>
      <c r="K136" s="41" t="s">
        <v>732</v>
      </c>
      <c r="L136" s="9" t="str">
        <f>IF(J136="Div by 0", "N/A", IF(OR(J136="N/A",K136="N/A"),"N/A", IF(J136&gt;VALUE(MID(K136,1,2)), "No", IF(J136&lt;-1*VALUE(MID(K136,1,2)), "No", "Yes"))))</f>
        <v>No</v>
      </c>
    </row>
    <row r="137" spans="1:12" x14ac:dyDescent="0.25">
      <c r="A137" s="42" t="s">
        <v>638</v>
      </c>
      <c r="B137" s="33" t="s">
        <v>217</v>
      </c>
      <c r="C137" s="34">
        <v>13403</v>
      </c>
      <c r="D137" s="11" t="str">
        <f t="shared" si="11"/>
        <v>N/A</v>
      </c>
      <c r="E137" s="34">
        <v>19278</v>
      </c>
      <c r="F137" s="11" t="str">
        <f t="shared" si="12"/>
        <v>N/A</v>
      </c>
      <c r="G137" s="34">
        <v>26114</v>
      </c>
      <c r="H137" s="11" t="str">
        <f t="shared" si="13"/>
        <v>N/A</v>
      </c>
      <c r="I137" s="12">
        <v>43.83</v>
      </c>
      <c r="J137" s="12">
        <v>35.46</v>
      </c>
      <c r="K137" s="41" t="s">
        <v>732</v>
      </c>
      <c r="L137" s="9" t="str">
        <f t="shared" ref="L137:L141" si="15">IF(J137="Div by 0", "N/A", IF(OR(J137="N/A",K137="N/A"),"N/A", IF(J137&gt;VALUE(MID(K137,1,2)), "No", IF(J137&lt;-1*VALUE(MID(K137,1,2)), "No", "Yes"))))</f>
        <v>No</v>
      </c>
    </row>
    <row r="138" spans="1:12" ht="25" x14ac:dyDescent="0.25">
      <c r="A138" s="42" t="s">
        <v>1460</v>
      </c>
      <c r="B138" s="33" t="s">
        <v>217</v>
      </c>
      <c r="C138" s="43">
        <v>241.44728792000001</v>
      </c>
      <c r="D138" s="11" t="str">
        <f t="shared" si="11"/>
        <v>N/A</v>
      </c>
      <c r="E138" s="43">
        <v>319.43194315</v>
      </c>
      <c r="F138" s="11" t="str">
        <f t="shared" si="12"/>
        <v>N/A</v>
      </c>
      <c r="G138" s="43">
        <v>366.51704066999997</v>
      </c>
      <c r="H138" s="11" t="str">
        <f t="shared" si="13"/>
        <v>N/A</v>
      </c>
      <c r="I138" s="12">
        <v>32.299999999999997</v>
      </c>
      <c r="J138" s="12">
        <v>14.74</v>
      </c>
      <c r="K138" s="41" t="s">
        <v>732</v>
      </c>
      <c r="L138" s="9" t="str">
        <f t="shared" si="15"/>
        <v>Yes</v>
      </c>
    </row>
    <row r="139" spans="1:12" ht="25" x14ac:dyDescent="0.25">
      <c r="A139" s="42" t="s">
        <v>639</v>
      </c>
      <c r="B139" s="33" t="s">
        <v>217</v>
      </c>
      <c r="C139" s="43">
        <v>768558</v>
      </c>
      <c r="D139" s="11" t="str">
        <f t="shared" si="11"/>
        <v>N/A</v>
      </c>
      <c r="E139" s="43">
        <v>1782460</v>
      </c>
      <c r="F139" s="11" t="str">
        <f t="shared" si="12"/>
        <v>N/A</v>
      </c>
      <c r="G139" s="43">
        <v>2994878</v>
      </c>
      <c r="H139" s="11" t="str">
        <f t="shared" si="13"/>
        <v>N/A</v>
      </c>
      <c r="I139" s="12">
        <v>131.9</v>
      </c>
      <c r="J139" s="12">
        <v>68.02</v>
      </c>
      <c r="K139" s="41" t="s">
        <v>732</v>
      </c>
      <c r="L139" s="9" t="str">
        <f t="shared" si="15"/>
        <v>No</v>
      </c>
    </row>
    <row r="140" spans="1:12" x14ac:dyDescent="0.25">
      <c r="A140" s="42" t="s">
        <v>640</v>
      </c>
      <c r="B140" s="33" t="s">
        <v>217</v>
      </c>
      <c r="C140" s="34">
        <v>49</v>
      </c>
      <c r="D140" s="11" t="str">
        <f t="shared" si="11"/>
        <v>N/A</v>
      </c>
      <c r="E140" s="34">
        <v>44</v>
      </c>
      <c r="F140" s="11" t="str">
        <f t="shared" si="12"/>
        <v>N/A</v>
      </c>
      <c r="G140" s="34">
        <v>32</v>
      </c>
      <c r="H140" s="11" t="str">
        <f t="shared" si="13"/>
        <v>N/A</v>
      </c>
      <c r="I140" s="12">
        <v>-10.199999999999999</v>
      </c>
      <c r="J140" s="12">
        <v>-27.3</v>
      </c>
      <c r="K140" s="41" t="s">
        <v>732</v>
      </c>
      <c r="L140" s="9" t="str">
        <f t="shared" si="15"/>
        <v>Yes</v>
      </c>
    </row>
    <row r="141" spans="1:12" ht="25" x14ac:dyDescent="0.25">
      <c r="A141" s="42" t="s">
        <v>1461</v>
      </c>
      <c r="B141" s="33" t="s">
        <v>217</v>
      </c>
      <c r="C141" s="43">
        <v>15684.857142999999</v>
      </c>
      <c r="D141" s="11" t="str">
        <f t="shared" si="11"/>
        <v>N/A</v>
      </c>
      <c r="E141" s="43">
        <v>40510.454545000001</v>
      </c>
      <c r="F141" s="11" t="str">
        <f t="shared" si="12"/>
        <v>N/A</v>
      </c>
      <c r="G141" s="43">
        <v>93589.9375</v>
      </c>
      <c r="H141" s="11" t="str">
        <f t="shared" si="13"/>
        <v>N/A</v>
      </c>
      <c r="I141" s="12">
        <v>158.30000000000001</v>
      </c>
      <c r="J141" s="12">
        <v>131</v>
      </c>
      <c r="K141" s="41" t="s">
        <v>732</v>
      </c>
      <c r="L141" s="9" t="str">
        <f t="shared" si="15"/>
        <v>No</v>
      </c>
    </row>
    <row r="142" spans="1:12" ht="25" x14ac:dyDescent="0.25">
      <c r="A142" s="42" t="s">
        <v>641</v>
      </c>
      <c r="B142" s="33" t="s">
        <v>217</v>
      </c>
      <c r="C142" s="43">
        <v>19761292</v>
      </c>
      <c r="D142" s="11" t="str">
        <f t="shared" si="11"/>
        <v>N/A</v>
      </c>
      <c r="E142" s="43">
        <v>21483903</v>
      </c>
      <c r="F142" s="11" t="str">
        <f t="shared" si="12"/>
        <v>N/A</v>
      </c>
      <c r="G142" s="43">
        <v>24098369</v>
      </c>
      <c r="H142" s="11" t="str">
        <f t="shared" si="13"/>
        <v>N/A</v>
      </c>
      <c r="I142" s="12">
        <v>8.7170000000000005</v>
      </c>
      <c r="J142" s="12">
        <v>12.17</v>
      </c>
      <c r="K142" s="41" t="s">
        <v>732</v>
      </c>
      <c r="L142" s="9" t="str">
        <f t="shared" ref="L142:L153" si="16">IF(J142="Div by 0", "N/A", IF(K142="N/A","N/A", IF(J142&gt;VALUE(MID(K142,1,2)), "No", IF(J142&lt;-1*VALUE(MID(K142,1,2)), "No", "Yes"))))</f>
        <v>Yes</v>
      </c>
    </row>
    <row r="143" spans="1:12" x14ac:dyDescent="0.25">
      <c r="A143" s="42" t="s">
        <v>642</v>
      </c>
      <c r="B143" s="33" t="s">
        <v>217</v>
      </c>
      <c r="C143" s="34">
        <v>31662</v>
      </c>
      <c r="D143" s="11" t="str">
        <f t="shared" si="11"/>
        <v>N/A</v>
      </c>
      <c r="E143" s="34">
        <v>34053</v>
      </c>
      <c r="F143" s="11" t="str">
        <f t="shared" si="12"/>
        <v>N/A</v>
      </c>
      <c r="G143" s="34">
        <v>37756</v>
      </c>
      <c r="H143" s="11" t="str">
        <f t="shared" si="13"/>
        <v>N/A</v>
      </c>
      <c r="I143" s="12">
        <v>7.5519999999999996</v>
      </c>
      <c r="J143" s="12">
        <v>10.87</v>
      </c>
      <c r="K143" s="41" t="s">
        <v>732</v>
      </c>
      <c r="L143" s="9" t="str">
        <f t="shared" si="16"/>
        <v>Yes</v>
      </c>
    </row>
    <row r="144" spans="1:12" ht="25" x14ac:dyDescent="0.25">
      <c r="A144" s="42" t="s">
        <v>1462</v>
      </c>
      <c r="B144" s="33" t="s">
        <v>217</v>
      </c>
      <c r="C144" s="43">
        <v>624.13277746000006</v>
      </c>
      <c r="D144" s="11" t="str">
        <f t="shared" si="11"/>
        <v>N/A</v>
      </c>
      <c r="E144" s="43">
        <v>630.89604440000005</v>
      </c>
      <c r="F144" s="11" t="str">
        <f t="shared" si="12"/>
        <v>N/A</v>
      </c>
      <c r="G144" s="43">
        <v>638.26594449000004</v>
      </c>
      <c r="H144" s="11" t="str">
        <f t="shared" si="13"/>
        <v>N/A</v>
      </c>
      <c r="I144" s="12">
        <v>1.0840000000000001</v>
      </c>
      <c r="J144" s="12">
        <v>1.1679999999999999</v>
      </c>
      <c r="K144" s="41" t="s">
        <v>732</v>
      </c>
      <c r="L144" s="9" t="str">
        <f t="shared" si="16"/>
        <v>Yes</v>
      </c>
    </row>
    <row r="145" spans="1:12" ht="25" x14ac:dyDescent="0.25">
      <c r="A145" s="42" t="s">
        <v>643</v>
      </c>
      <c r="B145" s="33" t="s">
        <v>217</v>
      </c>
      <c r="C145" s="43">
        <v>55796018</v>
      </c>
      <c r="D145" s="11" t="str">
        <f t="shared" ref="D145:D153" si="17">IF($B145="N/A","N/A",IF(C145&gt;10,"No",IF(C145&lt;-10,"No","Yes")))</f>
        <v>N/A</v>
      </c>
      <c r="E145" s="43">
        <v>62726984</v>
      </c>
      <c r="F145" s="11" t="str">
        <f t="shared" ref="F145:F153" si="18">IF($B145="N/A","N/A",IF(E145&gt;10,"No",IF(E145&lt;-10,"No","Yes")))</f>
        <v>N/A</v>
      </c>
      <c r="G145" s="43">
        <v>68829079</v>
      </c>
      <c r="H145" s="11" t="str">
        <f t="shared" ref="H145:H153" si="19">IF($B145="N/A","N/A",IF(G145&gt;10,"No",IF(G145&lt;-10,"No","Yes")))</f>
        <v>N/A</v>
      </c>
      <c r="I145" s="12">
        <v>12.42</v>
      </c>
      <c r="J145" s="12">
        <v>9.7279999999999998</v>
      </c>
      <c r="K145" s="41" t="s">
        <v>732</v>
      </c>
      <c r="L145" s="9" t="str">
        <f t="shared" si="16"/>
        <v>Yes</v>
      </c>
    </row>
    <row r="146" spans="1:12" x14ac:dyDescent="0.25">
      <c r="A146" s="42" t="s">
        <v>644</v>
      </c>
      <c r="B146" s="33" t="s">
        <v>217</v>
      </c>
      <c r="C146" s="34">
        <v>922</v>
      </c>
      <c r="D146" s="11" t="str">
        <f t="shared" si="17"/>
        <v>N/A</v>
      </c>
      <c r="E146" s="34">
        <v>1057</v>
      </c>
      <c r="F146" s="11" t="str">
        <f t="shared" si="18"/>
        <v>N/A</v>
      </c>
      <c r="G146" s="34">
        <v>1189</v>
      </c>
      <c r="H146" s="11" t="str">
        <f t="shared" si="19"/>
        <v>N/A</v>
      </c>
      <c r="I146" s="12">
        <v>14.64</v>
      </c>
      <c r="J146" s="12">
        <v>12.49</v>
      </c>
      <c r="K146" s="41" t="s">
        <v>732</v>
      </c>
      <c r="L146" s="9" t="str">
        <f t="shared" si="16"/>
        <v>Yes</v>
      </c>
    </row>
    <row r="147" spans="1:12" ht="25" x14ac:dyDescent="0.25">
      <c r="A147" s="42" t="s">
        <v>1463</v>
      </c>
      <c r="B147" s="33" t="s">
        <v>217</v>
      </c>
      <c r="C147" s="43">
        <v>60516.288503000003</v>
      </c>
      <c r="D147" s="11" t="str">
        <f t="shared" si="17"/>
        <v>N/A</v>
      </c>
      <c r="E147" s="43">
        <v>59344.355724000001</v>
      </c>
      <c r="F147" s="11" t="str">
        <f t="shared" si="18"/>
        <v>N/A</v>
      </c>
      <c r="G147" s="43">
        <v>57888.207737999997</v>
      </c>
      <c r="H147" s="11" t="str">
        <f t="shared" si="19"/>
        <v>N/A</v>
      </c>
      <c r="I147" s="12">
        <v>-1.94</v>
      </c>
      <c r="J147" s="12">
        <v>-2.4500000000000002</v>
      </c>
      <c r="K147" s="41" t="s">
        <v>732</v>
      </c>
      <c r="L147" s="9" t="str">
        <f t="shared" si="16"/>
        <v>Yes</v>
      </c>
    </row>
    <row r="148" spans="1:12" ht="25" x14ac:dyDescent="0.25">
      <c r="A148" s="42" t="s">
        <v>645</v>
      </c>
      <c r="B148" s="33" t="s">
        <v>217</v>
      </c>
      <c r="C148" s="43">
        <v>79504278</v>
      </c>
      <c r="D148" s="11" t="str">
        <f t="shared" si="17"/>
        <v>N/A</v>
      </c>
      <c r="E148" s="43">
        <v>99759704</v>
      </c>
      <c r="F148" s="11" t="str">
        <f t="shared" si="18"/>
        <v>N/A</v>
      </c>
      <c r="G148" s="43">
        <v>65587414</v>
      </c>
      <c r="H148" s="11" t="str">
        <f t="shared" si="19"/>
        <v>N/A</v>
      </c>
      <c r="I148" s="12">
        <v>25.48</v>
      </c>
      <c r="J148" s="12">
        <v>-34.299999999999997</v>
      </c>
      <c r="K148" s="41" t="s">
        <v>732</v>
      </c>
      <c r="L148" s="9" t="str">
        <f t="shared" si="16"/>
        <v>No</v>
      </c>
    </row>
    <row r="149" spans="1:12" x14ac:dyDescent="0.25">
      <c r="A149" s="42" t="s">
        <v>646</v>
      </c>
      <c r="B149" s="33" t="s">
        <v>217</v>
      </c>
      <c r="C149" s="34">
        <v>16342</v>
      </c>
      <c r="D149" s="11" t="str">
        <f t="shared" si="17"/>
        <v>N/A</v>
      </c>
      <c r="E149" s="34">
        <v>17542</v>
      </c>
      <c r="F149" s="11" t="str">
        <f t="shared" si="18"/>
        <v>N/A</v>
      </c>
      <c r="G149" s="34">
        <v>15399</v>
      </c>
      <c r="H149" s="11" t="str">
        <f t="shared" si="19"/>
        <v>N/A</v>
      </c>
      <c r="I149" s="12">
        <v>7.343</v>
      </c>
      <c r="J149" s="12">
        <v>-12.2</v>
      </c>
      <c r="K149" s="41" t="s">
        <v>732</v>
      </c>
      <c r="L149" s="9" t="str">
        <f t="shared" si="16"/>
        <v>Yes</v>
      </c>
    </row>
    <row r="150" spans="1:12" ht="25" x14ac:dyDescent="0.25">
      <c r="A150" s="42" t="s">
        <v>1464</v>
      </c>
      <c r="B150" s="33" t="s">
        <v>217</v>
      </c>
      <c r="C150" s="43">
        <v>4865.0274140000001</v>
      </c>
      <c r="D150" s="11" t="str">
        <f t="shared" si="17"/>
        <v>N/A</v>
      </c>
      <c r="E150" s="43">
        <v>5686.9059399999996</v>
      </c>
      <c r="F150" s="11" t="str">
        <f t="shared" si="18"/>
        <v>N/A</v>
      </c>
      <c r="G150" s="43">
        <v>4259.1995583999997</v>
      </c>
      <c r="H150" s="11" t="str">
        <f t="shared" si="19"/>
        <v>N/A</v>
      </c>
      <c r="I150" s="12">
        <v>16.89</v>
      </c>
      <c r="J150" s="12">
        <v>-25.1</v>
      </c>
      <c r="K150" s="41" t="s">
        <v>732</v>
      </c>
      <c r="L150" s="9" t="str">
        <f t="shared" si="16"/>
        <v>Yes</v>
      </c>
    </row>
    <row r="151" spans="1:12" ht="25" x14ac:dyDescent="0.25">
      <c r="A151" s="42" t="s">
        <v>647</v>
      </c>
      <c r="B151" s="33" t="s">
        <v>217</v>
      </c>
      <c r="C151" s="43">
        <v>2050756</v>
      </c>
      <c r="D151" s="11" t="str">
        <f t="shared" si="17"/>
        <v>N/A</v>
      </c>
      <c r="E151" s="43">
        <v>2274479</v>
      </c>
      <c r="F151" s="11" t="str">
        <f t="shared" si="18"/>
        <v>N/A</v>
      </c>
      <c r="G151" s="43">
        <v>2398149</v>
      </c>
      <c r="H151" s="11" t="str">
        <f t="shared" si="19"/>
        <v>N/A</v>
      </c>
      <c r="I151" s="12">
        <v>10.91</v>
      </c>
      <c r="J151" s="12">
        <v>5.4370000000000003</v>
      </c>
      <c r="K151" s="41" t="s">
        <v>732</v>
      </c>
      <c r="L151" s="9" t="str">
        <f t="shared" si="16"/>
        <v>Yes</v>
      </c>
    </row>
    <row r="152" spans="1:12" x14ac:dyDescent="0.25">
      <c r="A152" s="42" t="s">
        <v>648</v>
      </c>
      <c r="B152" s="33" t="s">
        <v>217</v>
      </c>
      <c r="C152" s="34">
        <v>436</v>
      </c>
      <c r="D152" s="11" t="str">
        <f t="shared" si="17"/>
        <v>N/A</v>
      </c>
      <c r="E152" s="34">
        <v>442</v>
      </c>
      <c r="F152" s="11" t="str">
        <f t="shared" si="18"/>
        <v>N/A</v>
      </c>
      <c r="G152" s="34">
        <v>461</v>
      </c>
      <c r="H152" s="11" t="str">
        <f t="shared" si="19"/>
        <v>N/A</v>
      </c>
      <c r="I152" s="12">
        <v>1.3759999999999999</v>
      </c>
      <c r="J152" s="12">
        <v>4.2990000000000004</v>
      </c>
      <c r="K152" s="41" t="s">
        <v>732</v>
      </c>
      <c r="L152" s="9" t="str">
        <f t="shared" si="16"/>
        <v>Yes</v>
      </c>
    </row>
    <row r="153" spans="1:12" ht="25" x14ac:dyDescent="0.25">
      <c r="A153" s="42" t="s">
        <v>1465</v>
      </c>
      <c r="B153" s="33" t="s">
        <v>217</v>
      </c>
      <c r="C153" s="43">
        <v>4703.5688073000001</v>
      </c>
      <c r="D153" s="11" t="str">
        <f t="shared" si="17"/>
        <v>N/A</v>
      </c>
      <c r="E153" s="43">
        <v>5145.8800904999998</v>
      </c>
      <c r="F153" s="11" t="str">
        <f t="shared" si="18"/>
        <v>N/A</v>
      </c>
      <c r="G153" s="43">
        <v>5202.0585682999999</v>
      </c>
      <c r="H153" s="11" t="str">
        <f t="shared" si="19"/>
        <v>N/A</v>
      </c>
      <c r="I153" s="12">
        <v>9.4039999999999999</v>
      </c>
      <c r="J153" s="12">
        <v>1.0920000000000001</v>
      </c>
      <c r="K153" s="41" t="s">
        <v>732</v>
      </c>
      <c r="L153" s="9" t="str">
        <f t="shared" si="16"/>
        <v>Yes</v>
      </c>
    </row>
    <row r="154" spans="1:12" x14ac:dyDescent="0.25">
      <c r="A154" s="42" t="s">
        <v>1531</v>
      </c>
      <c r="B154" s="33" t="s">
        <v>217</v>
      </c>
      <c r="C154" s="43">
        <v>1173.5432946000001</v>
      </c>
      <c r="D154" s="11" t="str">
        <f t="shared" ref="D154:D173" si="20">IF($B154="N/A","N/A",IF(C154&gt;10,"No",IF(C154&lt;-10,"No","Yes")))</f>
        <v>N/A</v>
      </c>
      <c r="E154" s="43">
        <v>1193.9303308000001</v>
      </c>
      <c r="F154" s="11" t="str">
        <f t="shared" ref="F154:F173" si="21">IF($B154="N/A","N/A",IF(E154&gt;10,"No",IF(E154&lt;-10,"No","Yes")))</f>
        <v>N/A</v>
      </c>
      <c r="G154" s="43">
        <v>1201.2249886</v>
      </c>
      <c r="H154" s="11" t="str">
        <f t="shared" ref="H154:H173" si="22">IF($B154="N/A","N/A",IF(G154&gt;10,"No",IF(G154&lt;-10,"No","Yes")))</f>
        <v>N/A</v>
      </c>
      <c r="I154" s="12">
        <v>1.7370000000000001</v>
      </c>
      <c r="J154" s="12">
        <v>0.61099999999999999</v>
      </c>
      <c r="K154" s="41" t="s">
        <v>732</v>
      </c>
      <c r="L154" s="9" t="str">
        <f t="shared" ref="L154:L173" si="23">IF(J154="Div by 0", "N/A", IF(K154="N/A","N/A", IF(J154&gt;VALUE(MID(K154,1,2)), "No", IF(J154&lt;-1*VALUE(MID(K154,1,2)), "No", "Yes"))))</f>
        <v>Yes</v>
      </c>
    </row>
    <row r="155" spans="1:12" x14ac:dyDescent="0.25">
      <c r="A155" s="45" t="s">
        <v>1532</v>
      </c>
      <c r="B155" s="33" t="s">
        <v>217</v>
      </c>
      <c r="C155" s="43">
        <v>421.15669756</v>
      </c>
      <c r="D155" s="11" t="str">
        <f t="shared" si="20"/>
        <v>N/A</v>
      </c>
      <c r="E155" s="43">
        <v>443.05017971000001</v>
      </c>
      <c r="F155" s="11" t="str">
        <f t="shared" si="21"/>
        <v>N/A</v>
      </c>
      <c r="G155" s="43">
        <v>393.44387891999997</v>
      </c>
      <c r="H155" s="11" t="str">
        <f t="shared" si="22"/>
        <v>N/A</v>
      </c>
      <c r="I155" s="12">
        <v>5.1980000000000004</v>
      </c>
      <c r="J155" s="12">
        <v>-11.2</v>
      </c>
      <c r="K155" s="41" t="s">
        <v>732</v>
      </c>
      <c r="L155" s="9" t="str">
        <f t="shared" si="23"/>
        <v>Yes</v>
      </c>
    </row>
    <row r="156" spans="1:12" x14ac:dyDescent="0.25">
      <c r="A156" s="45" t="s">
        <v>1533</v>
      </c>
      <c r="B156" s="33" t="s">
        <v>217</v>
      </c>
      <c r="C156" s="43">
        <v>2637.4152046999998</v>
      </c>
      <c r="D156" s="11" t="str">
        <f t="shared" si="20"/>
        <v>N/A</v>
      </c>
      <c r="E156" s="43">
        <v>2647.8666201000001</v>
      </c>
      <c r="F156" s="11" t="str">
        <f t="shared" si="21"/>
        <v>N/A</v>
      </c>
      <c r="G156" s="43">
        <v>2879.2430487000001</v>
      </c>
      <c r="H156" s="11" t="str">
        <f t="shared" si="22"/>
        <v>N/A</v>
      </c>
      <c r="I156" s="12">
        <v>0.39629999999999999</v>
      </c>
      <c r="J156" s="12">
        <v>8.7379999999999995</v>
      </c>
      <c r="K156" s="41" t="s">
        <v>732</v>
      </c>
      <c r="L156" s="9" t="str">
        <f t="shared" si="23"/>
        <v>Yes</v>
      </c>
    </row>
    <row r="157" spans="1:12" x14ac:dyDescent="0.25">
      <c r="A157" s="45" t="s">
        <v>1534</v>
      </c>
      <c r="B157" s="33" t="s">
        <v>217</v>
      </c>
      <c r="C157" s="43">
        <v>877.66216921</v>
      </c>
      <c r="D157" s="11" t="str">
        <f t="shared" si="20"/>
        <v>N/A</v>
      </c>
      <c r="E157" s="43">
        <v>882.84401587000002</v>
      </c>
      <c r="F157" s="11" t="str">
        <f t="shared" si="21"/>
        <v>N/A</v>
      </c>
      <c r="G157" s="43">
        <v>861.85797265999997</v>
      </c>
      <c r="H157" s="11" t="str">
        <f t="shared" si="22"/>
        <v>N/A</v>
      </c>
      <c r="I157" s="12">
        <v>0.59040000000000004</v>
      </c>
      <c r="J157" s="12">
        <v>-2.38</v>
      </c>
      <c r="K157" s="41" t="s">
        <v>732</v>
      </c>
      <c r="L157" s="9" t="str">
        <f t="shared" si="23"/>
        <v>Yes</v>
      </c>
    </row>
    <row r="158" spans="1:12" x14ac:dyDescent="0.25">
      <c r="A158" s="45" t="s">
        <v>1535</v>
      </c>
      <c r="B158" s="33" t="s">
        <v>217</v>
      </c>
      <c r="C158" s="43">
        <v>1321.2953118999999</v>
      </c>
      <c r="D158" s="11" t="str">
        <f t="shared" si="20"/>
        <v>N/A</v>
      </c>
      <c r="E158" s="43">
        <v>1366.7619081</v>
      </c>
      <c r="F158" s="11" t="str">
        <f t="shared" si="21"/>
        <v>N/A</v>
      </c>
      <c r="G158" s="43">
        <v>1334.6271122000001</v>
      </c>
      <c r="H158" s="11" t="str">
        <f t="shared" si="22"/>
        <v>N/A</v>
      </c>
      <c r="I158" s="12">
        <v>3.4409999999999998</v>
      </c>
      <c r="J158" s="12">
        <v>-2.35</v>
      </c>
      <c r="K158" s="41" t="s">
        <v>732</v>
      </c>
      <c r="L158" s="9" t="str">
        <f t="shared" si="23"/>
        <v>Yes</v>
      </c>
    </row>
    <row r="159" spans="1:12" x14ac:dyDescent="0.25">
      <c r="A159" s="42" t="s">
        <v>1536</v>
      </c>
      <c r="B159" s="33" t="s">
        <v>217</v>
      </c>
      <c r="C159" s="43">
        <v>1086.6042734</v>
      </c>
      <c r="D159" s="11" t="str">
        <f t="shared" si="20"/>
        <v>N/A</v>
      </c>
      <c r="E159" s="43">
        <v>1054.9552646</v>
      </c>
      <c r="F159" s="11" t="str">
        <f t="shared" si="21"/>
        <v>N/A</v>
      </c>
      <c r="G159" s="43">
        <v>990.05143339999995</v>
      </c>
      <c r="H159" s="11" t="str">
        <f t="shared" si="22"/>
        <v>N/A</v>
      </c>
      <c r="I159" s="12">
        <v>-2.91</v>
      </c>
      <c r="J159" s="12">
        <v>-6.15</v>
      </c>
      <c r="K159" s="41" t="s">
        <v>732</v>
      </c>
      <c r="L159" s="9" t="str">
        <f t="shared" si="23"/>
        <v>Yes</v>
      </c>
    </row>
    <row r="160" spans="1:12" x14ac:dyDescent="0.25">
      <c r="A160" s="45" t="s">
        <v>1537</v>
      </c>
      <c r="B160" s="33" t="s">
        <v>217</v>
      </c>
      <c r="C160" s="43">
        <v>7569.4977534</v>
      </c>
      <c r="D160" s="11" t="str">
        <f t="shared" si="20"/>
        <v>N/A</v>
      </c>
      <c r="E160" s="43">
        <v>7937.7702515999999</v>
      </c>
      <c r="F160" s="11" t="str">
        <f t="shared" si="21"/>
        <v>N/A</v>
      </c>
      <c r="G160" s="43">
        <v>8383.8573532999999</v>
      </c>
      <c r="H160" s="11" t="str">
        <f t="shared" si="22"/>
        <v>N/A</v>
      </c>
      <c r="I160" s="12">
        <v>4.8650000000000002</v>
      </c>
      <c r="J160" s="12">
        <v>5.62</v>
      </c>
      <c r="K160" s="41" t="s">
        <v>732</v>
      </c>
      <c r="L160" s="9" t="str">
        <f t="shared" si="23"/>
        <v>Yes</v>
      </c>
    </row>
    <row r="161" spans="1:12" x14ac:dyDescent="0.25">
      <c r="A161" s="45" t="s">
        <v>1538</v>
      </c>
      <c r="B161" s="33" t="s">
        <v>217</v>
      </c>
      <c r="C161" s="43">
        <v>1991.3566033</v>
      </c>
      <c r="D161" s="11" t="str">
        <f t="shared" si="20"/>
        <v>N/A</v>
      </c>
      <c r="E161" s="43">
        <v>1921.8366504000001</v>
      </c>
      <c r="F161" s="11" t="str">
        <f t="shared" si="21"/>
        <v>N/A</v>
      </c>
      <c r="G161" s="43">
        <v>1793.8995494000001</v>
      </c>
      <c r="H161" s="11" t="str">
        <f t="shared" si="22"/>
        <v>N/A</v>
      </c>
      <c r="I161" s="12">
        <v>-3.49</v>
      </c>
      <c r="J161" s="12">
        <v>-6.66</v>
      </c>
      <c r="K161" s="41" t="s">
        <v>732</v>
      </c>
      <c r="L161" s="9" t="str">
        <f t="shared" si="23"/>
        <v>Yes</v>
      </c>
    </row>
    <row r="162" spans="1:12" x14ac:dyDescent="0.25">
      <c r="A162" s="45" t="s">
        <v>1539</v>
      </c>
      <c r="B162" s="33" t="s">
        <v>217</v>
      </c>
      <c r="C162" s="43">
        <v>648.82329553</v>
      </c>
      <c r="D162" s="11" t="str">
        <f t="shared" si="20"/>
        <v>N/A</v>
      </c>
      <c r="E162" s="43">
        <v>587.35439411000004</v>
      </c>
      <c r="F162" s="11" t="str">
        <f t="shared" si="21"/>
        <v>N/A</v>
      </c>
      <c r="G162" s="43">
        <v>511.93728600999998</v>
      </c>
      <c r="H162" s="11" t="str">
        <f t="shared" si="22"/>
        <v>N/A</v>
      </c>
      <c r="I162" s="12">
        <v>-9.4700000000000006</v>
      </c>
      <c r="J162" s="12">
        <v>-12.8</v>
      </c>
      <c r="K162" s="41" t="s">
        <v>732</v>
      </c>
      <c r="L162" s="9" t="str">
        <f t="shared" si="23"/>
        <v>Yes</v>
      </c>
    </row>
    <row r="163" spans="1:12" x14ac:dyDescent="0.25">
      <c r="A163" s="45" t="s">
        <v>1540</v>
      </c>
      <c r="B163" s="33" t="s">
        <v>217</v>
      </c>
      <c r="C163" s="43">
        <v>79.173648077999999</v>
      </c>
      <c r="D163" s="11" t="str">
        <f t="shared" si="20"/>
        <v>N/A</v>
      </c>
      <c r="E163" s="43">
        <v>90.219947962000006</v>
      </c>
      <c r="F163" s="11" t="str">
        <f t="shared" si="21"/>
        <v>N/A</v>
      </c>
      <c r="G163" s="43">
        <v>67.009219924999996</v>
      </c>
      <c r="H163" s="11" t="str">
        <f t="shared" si="22"/>
        <v>N/A</v>
      </c>
      <c r="I163" s="12">
        <v>13.95</v>
      </c>
      <c r="J163" s="12">
        <v>-25.7</v>
      </c>
      <c r="K163" s="41" t="s">
        <v>732</v>
      </c>
      <c r="L163" s="9" t="str">
        <f t="shared" si="23"/>
        <v>Yes</v>
      </c>
    </row>
    <row r="164" spans="1:12" x14ac:dyDescent="0.25">
      <c r="A164" s="42" t="s">
        <v>1541</v>
      </c>
      <c r="B164" s="33" t="s">
        <v>217</v>
      </c>
      <c r="C164" s="43">
        <v>602.41944668999997</v>
      </c>
      <c r="D164" s="11" t="str">
        <f t="shared" si="20"/>
        <v>N/A</v>
      </c>
      <c r="E164" s="43">
        <v>590.24055711000005</v>
      </c>
      <c r="F164" s="11" t="str">
        <f t="shared" si="21"/>
        <v>N/A</v>
      </c>
      <c r="G164" s="43">
        <v>579.83307186000002</v>
      </c>
      <c r="H164" s="11" t="str">
        <f t="shared" si="22"/>
        <v>N/A</v>
      </c>
      <c r="I164" s="12">
        <v>-2.02</v>
      </c>
      <c r="J164" s="12">
        <v>-1.76</v>
      </c>
      <c r="K164" s="41" t="s">
        <v>732</v>
      </c>
      <c r="L164" s="9" t="str">
        <f t="shared" si="23"/>
        <v>Yes</v>
      </c>
    </row>
    <row r="165" spans="1:12" x14ac:dyDescent="0.25">
      <c r="A165" s="45" t="s">
        <v>1542</v>
      </c>
      <c r="B165" s="33" t="s">
        <v>217</v>
      </c>
      <c r="C165" s="43">
        <v>316.55504072000002</v>
      </c>
      <c r="D165" s="11" t="str">
        <f t="shared" si="20"/>
        <v>N/A</v>
      </c>
      <c r="E165" s="43">
        <v>333.04492672999999</v>
      </c>
      <c r="F165" s="11" t="str">
        <f t="shared" si="21"/>
        <v>N/A</v>
      </c>
      <c r="G165" s="43">
        <v>327.43718188999998</v>
      </c>
      <c r="H165" s="11" t="str">
        <f t="shared" si="22"/>
        <v>N/A</v>
      </c>
      <c r="I165" s="12">
        <v>5.2089999999999996</v>
      </c>
      <c r="J165" s="12">
        <v>-1.68</v>
      </c>
      <c r="K165" s="41" t="s">
        <v>732</v>
      </c>
      <c r="L165" s="9" t="str">
        <f t="shared" si="23"/>
        <v>Yes</v>
      </c>
    </row>
    <row r="166" spans="1:12" x14ac:dyDescent="0.25">
      <c r="A166" s="45" t="s">
        <v>1543</v>
      </c>
      <c r="B166" s="33" t="s">
        <v>217</v>
      </c>
      <c r="C166" s="43">
        <v>2620.5897903999999</v>
      </c>
      <c r="D166" s="11" t="str">
        <f t="shared" si="20"/>
        <v>N/A</v>
      </c>
      <c r="E166" s="43">
        <v>2528.1150489000001</v>
      </c>
      <c r="F166" s="11" t="str">
        <f t="shared" si="21"/>
        <v>N/A</v>
      </c>
      <c r="G166" s="43">
        <v>2504.9859325000002</v>
      </c>
      <c r="H166" s="11" t="str">
        <f t="shared" si="22"/>
        <v>N/A</v>
      </c>
      <c r="I166" s="12">
        <v>-3.53</v>
      </c>
      <c r="J166" s="12">
        <v>-0.91500000000000004</v>
      </c>
      <c r="K166" s="41" t="s">
        <v>732</v>
      </c>
      <c r="L166" s="9" t="str">
        <f t="shared" si="23"/>
        <v>Yes</v>
      </c>
    </row>
    <row r="167" spans="1:12" x14ac:dyDescent="0.25">
      <c r="A167" s="45" t="s">
        <v>1544</v>
      </c>
      <c r="B167" s="33" t="s">
        <v>217</v>
      </c>
      <c r="C167" s="43">
        <v>226.58483899999999</v>
      </c>
      <c r="D167" s="11" t="str">
        <f t="shared" si="20"/>
        <v>N/A</v>
      </c>
      <c r="E167" s="43">
        <v>219.08983479</v>
      </c>
      <c r="F167" s="11" t="str">
        <f t="shared" si="21"/>
        <v>N/A</v>
      </c>
      <c r="G167" s="43">
        <v>204.06872329000001</v>
      </c>
      <c r="H167" s="11" t="str">
        <f t="shared" si="22"/>
        <v>N/A</v>
      </c>
      <c r="I167" s="12">
        <v>-3.31</v>
      </c>
      <c r="J167" s="12">
        <v>-6.86</v>
      </c>
      <c r="K167" s="41" t="s">
        <v>732</v>
      </c>
      <c r="L167" s="9" t="str">
        <f t="shared" si="23"/>
        <v>Yes</v>
      </c>
    </row>
    <row r="168" spans="1:12" x14ac:dyDescent="0.25">
      <c r="A168" s="45" t="s">
        <v>1545</v>
      </c>
      <c r="B168" s="33" t="s">
        <v>217</v>
      </c>
      <c r="C168" s="43">
        <v>519.30019457000003</v>
      </c>
      <c r="D168" s="11" t="str">
        <f t="shared" si="20"/>
        <v>N/A</v>
      </c>
      <c r="E168" s="43">
        <v>515.01633998</v>
      </c>
      <c r="F168" s="11" t="str">
        <f t="shared" si="21"/>
        <v>N/A</v>
      </c>
      <c r="G168" s="43">
        <v>538.24736460999998</v>
      </c>
      <c r="H168" s="11" t="str">
        <f t="shared" si="22"/>
        <v>N/A</v>
      </c>
      <c r="I168" s="12">
        <v>-0.82499999999999996</v>
      </c>
      <c r="J168" s="12">
        <v>4.5110000000000001</v>
      </c>
      <c r="K168" s="41" t="s">
        <v>732</v>
      </c>
      <c r="L168" s="9" t="str">
        <f t="shared" si="23"/>
        <v>Yes</v>
      </c>
    </row>
    <row r="169" spans="1:12" x14ac:dyDescent="0.25">
      <c r="A169" s="42" t="s">
        <v>1546</v>
      </c>
      <c r="B169" s="33" t="s">
        <v>217</v>
      </c>
      <c r="C169" s="43">
        <v>4803.1032496999997</v>
      </c>
      <c r="D169" s="11" t="str">
        <f t="shared" si="20"/>
        <v>N/A</v>
      </c>
      <c r="E169" s="43">
        <v>5496.6542804999999</v>
      </c>
      <c r="F169" s="11" t="str">
        <f t="shared" si="21"/>
        <v>N/A</v>
      </c>
      <c r="G169" s="43">
        <v>5822.8270921000003</v>
      </c>
      <c r="H169" s="11" t="str">
        <f t="shared" si="22"/>
        <v>N/A</v>
      </c>
      <c r="I169" s="12">
        <v>14.44</v>
      </c>
      <c r="J169" s="12">
        <v>5.9340000000000002</v>
      </c>
      <c r="K169" s="41" t="s">
        <v>732</v>
      </c>
      <c r="L169" s="9" t="str">
        <f t="shared" si="23"/>
        <v>Yes</v>
      </c>
    </row>
    <row r="170" spans="1:12" x14ac:dyDescent="0.25">
      <c r="A170" s="45" t="s">
        <v>1547</v>
      </c>
      <c r="B170" s="33" t="s">
        <v>217</v>
      </c>
      <c r="C170" s="43">
        <v>12429.202891999999</v>
      </c>
      <c r="D170" s="11" t="str">
        <f t="shared" si="20"/>
        <v>N/A</v>
      </c>
      <c r="E170" s="43">
        <v>13888.002903000001</v>
      </c>
      <c r="F170" s="11" t="str">
        <f t="shared" si="21"/>
        <v>N/A</v>
      </c>
      <c r="G170" s="43">
        <v>14983.002544999999</v>
      </c>
      <c r="H170" s="11" t="str">
        <f t="shared" si="22"/>
        <v>N/A</v>
      </c>
      <c r="I170" s="12">
        <v>11.74</v>
      </c>
      <c r="J170" s="12">
        <v>7.8849999999999998</v>
      </c>
      <c r="K170" s="41" t="s">
        <v>732</v>
      </c>
      <c r="L170" s="9" t="str">
        <f t="shared" si="23"/>
        <v>Yes</v>
      </c>
    </row>
    <row r="171" spans="1:12" x14ac:dyDescent="0.25">
      <c r="A171" s="45" t="s">
        <v>1548</v>
      </c>
      <c r="B171" s="33" t="s">
        <v>217</v>
      </c>
      <c r="C171" s="43">
        <v>16000.342957999999</v>
      </c>
      <c r="D171" s="11" t="str">
        <f t="shared" si="20"/>
        <v>N/A</v>
      </c>
      <c r="E171" s="43">
        <v>17884.843459</v>
      </c>
      <c r="F171" s="11" t="str">
        <f t="shared" si="21"/>
        <v>N/A</v>
      </c>
      <c r="G171" s="43">
        <v>19151.950654</v>
      </c>
      <c r="H171" s="11" t="str">
        <f t="shared" si="22"/>
        <v>N/A</v>
      </c>
      <c r="I171" s="12">
        <v>11.78</v>
      </c>
      <c r="J171" s="12">
        <v>7.085</v>
      </c>
      <c r="K171" s="41" t="s">
        <v>732</v>
      </c>
      <c r="L171" s="9" t="str">
        <f t="shared" si="23"/>
        <v>Yes</v>
      </c>
    </row>
    <row r="172" spans="1:12" x14ac:dyDescent="0.25">
      <c r="A172" s="45" t="s">
        <v>1549</v>
      </c>
      <c r="B172" s="33" t="s">
        <v>217</v>
      </c>
      <c r="C172" s="43">
        <v>2217.6275844000002</v>
      </c>
      <c r="D172" s="11" t="str">
        <f t="shared" si="20"/>
        <v>N/A</v>
      </c>
      <c r="E172" s="43">
        <v>2611.4940849999998</v>
      </c>
      <c r="F172" s="11" t="str">
        <f t="shared" si="21"/>
        <v>N/A</v>
      </c>
      <c r="G172" s="43">
        <v>2768.7833817000001</v>
      </c>
      <c r="H172" s="11" t="str">
        <f t="shared" si="22"/>
        <v>N/A</v>
      </c>
      <c r="I172" s="12">
        <v>17.760000000000002</v>
      </c>
      <c r="J172" s="12">
        <v>6.0229999999999997</v>
      </c>
      <c r="K172" s="41" t="s">
        <v>732</v>
      </c>
      <c r="L172" s="9" t="str">
        <f t="shared" si="23"/>
        <v>Yes</v>
      </c>
    </row>
    <row r="173" spans="1:12" x14ac:dyDescent="0.25">
      <c r="A173" s="45" t="s">
        <v>1550</v>
      </c>
      <c r="B173" s="33" t="s">
        <v>217</v>
      </c>
      <c r="C173" s="43">
        <v>3342.1417452999999</v>
      </c>
      <c r="D173" s="11" t="str">
        <f t="shared" si="20"/>
        <v>N/A</v>
      </c>
      <c r="E173" s="43">
        <v>3899.5084127999999</v>
      </c>
      <c r="F173" s="11" t="str">
        <f t="shared" si="21"/>
        <v>N/A</v>
      </c>
      <c r="G173" s="43">
        <v>4178.0412222000004</v>
      </c>
      <c r="H173" s="11" t="str">
        <f t="shared" si="22"/>
        <v>N/A</v>
      </c>
      <c r="I173" s="12">
        <v>16.68</v>
      </c>
      <c r="J173" s="12">
        <v>7.1429999999999998</v>
      </c>
      <c r="K173" s="41" t="s">
        <v>732</v>
      </c>
      <c r="L173" s="9" t="str">
        <f t="shared" si="23"/>
        <v>Yes</v>
      </c>
    </row>
    <row r="174" spans="1:12" x14ac:dyDescent="0.25">
      <c r="A174" s="42" t="s">
        <v>372</v>
      </c>
      <c r="B174" s="33" t="s">
        <v>217</v>
      </c>
      <c r="C174" s="8">
        <v>11.648246488</v>
      </c>
      <c r="D174" s="11" t="str">
        <f t="shared" ref="D174:D203" si="24">IF($B174="N/A","N/A",IF(C174&gt;10,"No",IF(C174&lt;-10,"No","Yes")))</f>
        <v>N/A</v>
      </c>
      <c r="E174" s="8">
        <v>11.574445538000001</v>
      </c>
      <c r="F174" s="11" t="str">
        <f t="shared" ref="F174:F203" si="25">IF($B174="N/A","N/A",IF(E174&gt;10,"No",IF(E174&lt;-10,"No","Yes")))</f>
        <v>N/A</v>
      </c>
      <c r="G174" s="8">
        <v>10.997924654</v>
      </c>
      <c r="H174" s="11" t="str">
        <f t="shared" ref="H174:H203" si="26">IF($B174="N/A","N/A",IF(G174&gt;10,"No",IF(G174&lt;-10,"No","Yes")))</f>
        <v>N/A</v>
      </c>
      <c r="I174" s="12">
        <v>-0.63400000000000001</v>
      </c>
      <c r="J174" s="12">
        <v>-4.9800000000000004</v>
      </c>
      <c r="K174" s="41" t="s">
        <v>732</v>
      </c>
      <c r="L174" s="9" t="str">
        <f t="shared" ref="L174:L203" si="27">IF(J174="Div by 0", "N/A", IF(K174="N/A","N/A", IF(J174&gt;VALUE(MID(K174,1,2)), "No", IF(J174&lt;-1*VALUE(MID(K174,1,2)), "No", "Yes"))))</f>
        <v>Yes</v>
      </c>
    </row>
    <row r="175" spans="1:12" x14ac:dyDescent="0.25">
      <c r="A175" s="45" t="s">
        <v>483</v>
      </c>
      <c r="B175" s="33" t="s">
        <v>217</v>
      </c>
      <c r="C175" s="8">
        <v>14.125245717</v>
      </c>
      <c r="D175" s="11" t="str">
        <f t="shared" si="24"/>
        <v>N/A</v>
      </c>
      <c r="E175" s="8">
        <v>13.782139895</v>
      </c>
      <c r="F175" s="11" t="str">
        <f t="shared" si="25"/>
        <v>N/A</v>
      </c>
      <c r="G175" s="8">
        <v>12.536833646</v>
      </c>
      <c r="H175" s="11" t="str">
        <f t="shared" si="26"/>
        <v>N/A</v>
      </c>
      <c r="I175" s="12">
        <v>-2.4300000000000002</v>
      </c>
      <c r="J175" s="12">
        <v>-9.0399999999999991</v>
      </c>
      <c r="K175" s="41" t="s">
        <v>732</v>
      </c>
      <c r="L175" s="9" t="str">
        <f t="shared" si="27"/>
        <v>Yes</v>
      </c>
    </row>
    <row r="176" spans="1:12" x14ac:dyDescent="0.25">
      <c r="A176" s="45" t="s">
        <v>484</v>
      </c>
      <c r="B176" s="33" t="s">
        <v>217</v>
      </c>
      <c r="C176" s="8">
        <v>13.858430799000001</v>
      </c>
      <c r="D176" s="11" t="str">
        <f t="shared" si="24"/>
        <v>N/A</v>
      </c>
      <c r="E176" s="8">
        <v>13.530027933</v>
      </c>
      <c r="F176" s="11" t="str">
        <f t="shared" si="25"/>
        <v>N/A</v>
      </c>
      <c r="G176" s="8">
        <v>12.864050994999999</v>
      </c>
      <c r="H176" s="11" t="str">
        <f t="shared" si="26"/>
        <v>N/A</v>
      </c>
      <c r="I176" s="12">
        <v>-2.37</v>
      </c>
      <c r="J176" s="12">
        <v>-4.92</v>
      </c>
      <c r="K176" s="41" t="s">
        <v>732</v>
      </c>
      <c r="L176" s="9" t="str">
        <f t="shared" si="27"/>
        <v>Yes</v>
      </c>
    </row>
    <row r="177" spans="1:12" x14ac:dyDescent="0.25">
      <c r="A177" s="45" t="s">
        <v>485</v>
      </c>
      <c r="B177" s="33" t="s">
        <v>217</v>
      </c>
      <c r="C177" s="8">
        <v>8.3431104159</v>
      </c>
      <c r="D177" s="11" t="str">
        <f t="shared" si="24"/>
        <v>N/A</v>
      </c>
      <c r="E177" s="8">
        <v>8.4103617482999997</v>
      </c>
      <c r="F177" s="11" t="str">
        <f t="shared" si="25"/>
        <v>N/A</v>
      </c>
      <c r="G177" s="8">
        <v>7.9573091543999999</v>
      </c>
      <c r="H177" s="11" t="str">
        <f t="shared" si="26"/>
        <v>N/A</v>
      </c>
      <c r="I177" s="12">
        <v>0.80610000000000004</v>
      </c>
      <c r="J177" s="12">
        <v>-5.39</v>
      </c>
      <c r="K177" s="41" t="s">
        <v>732</v>
      </c>
      <c r="L177" s="9" t="str">
        <f t="shared" si="27"/>
        <v>Yes</v>
      </c>
    </row>
    <row r="178" spans="1:12" x14ac:dyDescent="0.25">
      <c r="A178" s="45" t="s">
        <v>486</v>
      </c>
      <c r="B178" s="33" t="s">
        <v>217</v>
      </c>
      <c r="C178" s="8">
        <v>18.976467565</v>
      </c>
      <c r="D178" s="11" t="str">
        <f t="shared" si="24"/>
        <v>N/A</v>
      </c>
      <c r="E178" s="8">
        <v>18.511708586000001</v>
      </c>
      <c r="F178" s="11" t="str">
        <f t="shared" si="25"/>
        <v>N/A</v>
      </c>
      <c r="G178" s="8">
        <v>17.672047579000001</v>
      </c>
      <c r="H178" s="11" t="str">
        <f t="shared" si="26"/>
        <v>N/A</v>
      </c>
      <c r="I178" s="12">
        <v>-2.4500000000000002</v>
      </c>
      <c r="J178" s="12">
        <v>-4.54</v>
      </c>
      <c r="K178" s="41" t="s">
        <v>732</v>
      </c>
      <c r="L178" s="9" t="str">
        <f t="shared" si="27"/>
        <v>Yes</v>
      </c>
    </row>
    <row r="179" spans="1:12" x14ac:dyDescent="0.25">
      <c r="A179" s="42" t="s">
        <v>1551</v>
      </c>
      <c r="B179" s="33" t="s">
        <v>217</v>
      </c>
      <c r="C179" s="8">
        <v>1.731941296</v>
      </c>
      <c r="D179" s="11" t="str">
        <f t="shared" si="24"/>
        <v>N/A</v>
      </c>
      <c r="E179" s="8">
        <v>1.6387858603000001</v>
      </c>
      <c r="F179" s="11" t="str">
        <f t="shared" si="25"/>
        <v>N/A</v>
      </c>
      <c r="G179" s="8">
        <v>1.4773646627999999</v>
      </c>
      <c r="H179" s="11" t="str">
        <f t="shared" si="26"/>
        <v>N/A</v>
      </c>
      <c r="I179" s="12">
        <v>-5.38</v>
      </c>
      <c r="J179" s="12">
        <v>-9.85</v>
      </c>
      <c r="K179" s="41" t="s">
        <v>732</v>
      </c>
      <c r="L179" s="9" t="str">
        <f t="shared" si="27"/>
        <v>Yes</v>
      </c>
    </row>
    <row r="180" spans="1:12" x14ac:dyDescent="0.25">
      <c r="A180" s="45" t="s">
        <v>1552</v>
      </c>
      <c r="B180" s="33" t="s">
        <v>217</v>
      </c>
      <c r="C180" s="8">
        <v>8.4526818308999996</v>
      </c>
      <c r="D180" s="11" t="str">
        <f t="shared" si="24"/>
        <v>N/A</v>
      </c>
      <c r="E180" s="8">
        <v>8.1144594968000003</v>
      </c>
      <c r="F180" s="11" t="str">
        <f t="shared" si="25"/>
        <v>N/A</v>
      </c>
      <c r="G180" s="8">
        <v>7.9426734530000003</v>
      </c>
      <c r="H180" s="11" t="str">
        <f t="shared" si="26"/>
        <v>N/A</v>
      </c>
      <c r="I180" s="12">
        <v>-4</v>
      </c>
      <c r="J180" s="12">
        <v>-2.12</v>
      </c>
      <c r="K180" s="41" t="s">
        <v>732</v>
      </c>
      <c r="L180" s="9" t="str">
        <f t="shared" si="27"/>
        <v>Yes</v>
      </c>
    </row>
    <row r="181" spans="1:12" x14ac:dyDescent="0.25">
      <c r="A181" s="45" t="s">
        <v>1553</v>
      </c>
      <c r="B181" s="33" t="s">
        <v>217</v>
      </c>
      <c r="C181" s="8">
        <v>2.9666179336999998</v>
      </c>
      <c r="D181" s="11" t="str">
        <f t="shared" si="24"/>
        <v>N/A</v>
      </c>
      <c r="E181" s="8">
        <v>2.8922253259000001</v>
      </c>
      <c r="F181" s="11" t="str">
        <f t="shared" si="25"/>
        <v>N/A</v>
      </c>
      <c r="G181" s="8">
        <v>2.4837894274000001</v>
      </c>
      <c r="H181" s="11" t="str">
        <f t="shared" si="26"/>
        <v>N/A</v>
      </c>
      <c r="I181" s="12">
        <v>-2.5099999999999998</v>
      </c>
      <c r="J181" s="12">
        <v>-14.1</v>
      </c>
      <c r="K181" s="41" t="s">
        <v>732</v>
      </c>
      <c r="L181" s="9" t="str">
        <f t="shared" si="27"/>
        <v>Yes</v>
      </c>
    </row>
    <row r="182" spans="1:12" x14ac:dyDescent="0.25">
      <c r="A182" s="45" t="s">
        <v>1554</v>
      </c>
      <c r="B182" s="33" t="s">
        <v>217</v>
      </c>
      <c r="C182" s="8">
        <v>1.3818276625999999</v>
      </c>
      <c r="D182" s="11" t="str">
        <f t="shared" si="24"/>
        <v>N/A</v>
      </c>
      <c r="E182" s="8">
        <v>1.2793690644</v>
      </c>
      <c r="F182" s="11" t="str">
        <f t="shared" si="25"/>
        <v>N/A</v>
      </c>
      <c r="G182" s="8">
        <v>1.1723453991999999</v>
      </c>
      <c r="H182" s="11" t="str">
        <f t="shared" si="26"/>
        <v>N/A</v>
      </c>
      <c r="I182" s="12">
        <v>-7.41</v>
      </c>
      <c r="J182" s="12">
        <v>-8.3699999999999992</v>
      </c>
      <c r="K182" s="41" t="s">
        <v>732</v>
      </c>
      <c r="L182" s="9" t="str">
        <f t="shared" si="27"/>
        <v>Yes</v>
      </c>
    </row>
    <row r="183" spans="1:12" x14ac:dyDescent="0.25">
      <c r="A183" s="45" t="s">
        <v>1555</v>
      </c>
      <c r="B183" s="33" t="s">
        <v>217</v>
      </c>
      <c r="C183" s="8">
        <v>0.21660119680000001</v>
      </c>
      <c r="D183" s="11" t="str">
        <f t="shared" si="24"/>
        <v>N/A</v>
      </c>
      <c r="E183" s="8">
        <v>0.24978317429999999</v>
      </c>
      <c r="F183" s="11" t="str">
        <f t="shared" si="25"/>
        <v>N/A</v>
      </c>
      <c r="G183" s="8">
        <v>0.19509739139999999</v>
      </c>
      <c r="H183" s="11" t="str">
        <f t="shared" si="26"/>
        <v>N/A</v>
      </c>
      <c r="I183" s="12">
        <v>15.32</v>
      </c>
      <c r="J183" s="12">
        <v>-21.9</v>
      </c>
      <c r="K183" s="41" t="s">
        <v>732</v>
      </c>
      <c r="L183" s="9" t="str">
        <f t="shared" si="27"/>
        <v>Yes</v>
      </c>
    </row>
    <row r="184" spans="1:12" x14ac:dyDescent="0.25">
      <c r="A184" s="42" t="s">
        <v>97</v>
      </c>
      <c r="B184" s="33" t="s">
        <v>217</v>
      </c>
      <c r="C184" s="8">
        <v>50.300814985000002</v>
      </c>
      <c r="D184" s="11" t="str">
        <f t="shared" si="24"/>
        <v>N/A</v>
      </c>
      <c r="E184" s="8">
        <v>49.993187495000001</v>
      </c>
      <c r="F184" s="11" t="str">
        <f t="shared" si="25"/>
        <v>N/A</v>
      </c>
      <c r="G184" s="8">
        <v>51.517816314000001</v>
      </c>
      <c r="H184" s="11" t="str">
        <f t="shared" si="26"/>
        <v>N/A</v>
      </c>
      <c r="I184" s="12">
        <v>-0.61199999999999999</v>
      </c>
      <c r="J184" s="12">
        <v>3.05</v>
      </c>
      <c r="K184" s="41" t="s">
        <v>732</v>
      </c>
      <c r="L184" s="9" t="str">
        <f t="shared" si="27"/>
        <v>Yes</v>
      </c>
    </row>
    <row r="185" spans="1:12" x14ac:dyDescent="0.25">
      <c r="A185" s="45" t="s">
        <v>487</v>
      </c>
      <c r="B185" s="33" t="s">
        <v>217</v>
      </c>
      <c r="C185" s="8">
        <v>27.857343443000001</v>
      </c>
      <c r="D185" s="11" t="str">
        <f t="shared" si="24"/>
        <v>N/A</v>
      </c>
      <c r="E185" s="8">
        <v>26.859275643</v>
      </c>
      <c r="F185" s="11" t="str">
        <f t="shared" si="25"/>
        <v>N/A</v>
      </c>
      <c r="G185" s="8">
        <v>27.806054112000002</v>
      </c>
      <c r="H185" s="11" t="str">
        <f t="shared" si="26"/>
        <v>N/A</v>
      </c>
      <c r="I185" s="12">
        <v>-3.58</v>
      </c>
      <c r="J185" s="12">
        <v>3.5249999999999999</v>
      </c>
      <c r="K185" s="41" t="s">
        <v>732</v>
      </c>
      <c r="L185" s="9" t="str">
        <f t="shared" si="27"/>
        <v>Yes</v>
      </c>
    </row>
    <row r="186" spans="1:12" x14ac:dyDescent="0.25">
      <c r="A186" s="45" t="s">
        <v>488</v>
      </c>
      <c r="B186" s="33" t="s">
        <v>217</v>
      </c>
      <c r="C186" s="8">
        <v>59.350633528000003</v>
      </c>
      <c r="D186" s="11" t="str">
        <f t="shared" si="24"/>
        <v>N/A</v>
      </c>
      <c r="E186" s="8">
        <v>59.188780260999998</v>
      </c>
      <c r="F186" s="11" t="str">
        <f t="shared" si="25"/>
        <v>N/A</v>
      </c>
      <c r="G186" s="8">
        <v>59.539509836000001</v>
      </c>
      <c r="H186" s="11" t="str">
        <f t="shared" si="26"/>
        <v>N/A</v>
      </c>
      <c r="I186" s="12">
        <v>-0.27300000000000002</v>
      </c>
      <c r="J186" s="12">
        <v>0.59260000000000002</v>
      </c>
      <c r="K186" s="41" t="s">
        <v>732</v>
      </c>
      <c r="L186" s="9" t="str">
        <f t="shared" si="27"/>
        <v>Yes</v>
      </c>
    </row>
    <row r="187" spans="1:12" x14ac:dyDescent="0.25">
      <c r="A187" s="45" t="s">
        <v>489</v>
      </c>
      <c r="B187" s="33" t="s">
        <v>217</v>
      </c>
      <c r="C187" s="8">
        <v>45.944466171000002</v>
      </c>
      <c r="D187" s="11" t="str">
        <f t="shared" si="24"/>
        <v>N/A</v>
      </c>
      <c r="E187" s="8">
        <v>45.408092103999998</v>
      </c>
      <c r="F187" s="11" t="str">
        <f t="shared" si="25"/>
        <v>N/A</v>
      </c>
      <c r="G187" s="8">
        <v>46.743878539000001</v>
      </c>
      <c r="H187" s="11" t="str">
        <f t="shared" si="26"/>
        <v>N/A</v>
      </c>
      <c r="I187" s="12">
        <v>-1.17</v>
      </c>
      <c r="J187" s="12">
        <v>2.9420000000000002</v>
      </c>
      <c r="K187" s="41" t="s">
        <v>732</v>
      </c>
      <c r="L187" s="9" t="str">
        <f t="shared" si="27"/>
        <v>Yes</v>
      </c>
    </row>
    <row r="188" spans="1:12" x14ac:dyDescent="0.25">
      <c r="A188" s="45" t="s">
        <v>490</v>
      </c>
      <c r="B188" s="33" t="s">
        <v>217</v>
      </c>
      <c r="C188" s="8">
        <v>62.983222585</v>
      </c>
      <c r="D188" s="11" t="str">
        <f t="shared" si="24"/>
        <v>N/A</v>
      </c>
      <c r="E188" s="8">
        <v>62.862098873000001</v>
      </c>
      <c r="F188" s="11" t="str">
        <f t="shared" si="25"/>
        <v>N/A</v>
      </c>
      <c r="G188" s="8">
        <v>65.219169891999996</v>
      </c>
      <c r="H188" s="11" t="str">
        <f t="shared" si="26"/>
        <v>N/A</v>
      </c>
      <c r="I188" s="12">
        <v>-0.192</v>
      </c>
      <c r="J188" s="12">
        <v>3.75</v>
      </c>
      <c r="K188" s="41" t="s">
        <v>732</v>
      </c>
      <c r="L188" s="9" t="str">
        <f t="shared" si="27"/>
        <v>Yes</v>
      </c>
    </row>
    <row r="189" spans="1:12" x14ac:dyDescent="0.25">
      <c r="A189" s="42" t="s">
        <v>118</v>
      </c>
      <c r="B189" s="33" t="s">
        <v>217</v>
      </c>
      <c r="C189" s="8">
        <v>84.131715391</v>
      </c>
      <c r="D189" s="11" t="str">
        <f t="shared" si="24"/>
        <v>N/A</v>
      </c>
      <c r="E189" s="8">
        <v>85.571114980000004</v>
      </c>
      <c r="F189" s="11" t="str">
        <f t="shared" si="25"/>
        <v>N/A</v>
      </c>
      <c r="G189" s="8">
        <v>86.393471454999997</v>
      </c>
      <c r="H189" s="11" t="str">
        <f t="shared" si="26"/>
        <v>N/A</v>
      </c>
      <c r="I189" s="12">
        <v>1.7110000000000001</v>
      </c>
      <c r="J189" s="12">
        <v>0.96099999999999997</v>
      </c>
      <c r="K189" s="41" t="s">
        <v>732</v>
      </c>
      <c r="L189" s="9" t="str">
        <f t="shared" si="27"/>
        <v>Yes</v>
      </c>
    </row>
    <row r="190" spans="1:12" x14ac:dyDescent="0.25">
      <c r="A190" s="45" t="s">
        <v>491</v>
      </c>
      <c r="B190" s="33" t="s">
        <v>217</v>
      </c>
      <c r="C190" s="8">
        <v>92.010671160000001</v>
      </c>
      <c r="D190" s="11" t="str">
        <f t="shared" si="24"/>
        <v>N/A</v>
      </c>
      <c r="E190" s="8">
        <v>92.065247443000004</v>
      </c>
      <c r="F190" s="11" t="str">
        <f t="shared" si="25"/>
        <v>N/A</v>
      </c>
      <c r="G190" s="8">
        <v>92.713635146000001</v>
      </c>
      <c r="H190" s="11" t="str">
        <f t="shared" si="26"/>
        <v>N/A</v>
      </c>
      <c r="I190" s="12">
        <v>5.9299999999999999E-2</v>
      </c>
      <c r="J190" s="12">
        <v>0.70430000000000004</v>
      </c>
      <c r="K190" s="41" t="s">
        <v>732</v>
      </c>
      <c r="L190" s="9" t="str">
        <f t="shared" si="27"/>
        <v>Yes</v>
      </c>
    </row>
    <row r="191" spans="1:12" x14ac:dyDescent="0.25">
      <c r="A191" s="45" t="s">
        <v>492</v>
      </c>
      <c r="B191" s="33" t="s">
        <v>217</v>
      </c>
      <c r="C191" s="8">
        <v>92.409844054999994</v>
      </c>
      <c r="D191" s="11" t="str">
        <f t="shared" si="24"/>
        <v>N/A</v>
      </c>
      <c r="E191" s="8">
        <v>92.283519553000005</v>
      </c>
      <c r="F191" s="11" t="str">
        <f t="shared" si="25"/>
        <v>N/A</v>
      </c>
      <c r="G191" s="8">
        <v>92.828882295</v>
      </c>
      <c r="H191" s="11" t="str">
        <f t="shared" si="26"/>
        <v>N/A</v>
      </c>
      <c r="I191" s="12">
        <v>-0.13700000000000001</v>
      </c>
      <c r="J191" s="12">
        <v>0.59099999999999997</v>
      </c>
      <c r="K191" s="41" t="s">
        <v>732</v>
      </c>
      <c r="L191" s="9" t="str">
        <f t="shared" si="27"/>
        <v>Yes</v>
      </c>
    </row>
    <row r="192" spans="1:12" x14ac:dyDescent="0.25">
      <c r="A192" s="45" t="s">
        <v>493</v>
      </c>
      <c r="B192" s="33" t="s">
        <v>217</v>
      </c>
      <c r="C192" s="8">
        <v>82.109242601999995</v>
      </c>
      <c r="D192" s="11" t="str">
        <f t="shared" si="24"/>
        <v>N/A</v>
      </c>
      <c r="E192" s="8">
        <v>84.206322036000003</v>
      </c>
      <c r="F192" s="11" t="str">
        <f t="shared" si="25"/>
        <v>N/A</v>
      </c>
      <c r="G192" s="8">
        <v>84.925975773999994</v>
      </c>
      <c r="H192" s="11" t="str">
        <f t="shared" si="26"/>
        <v>N/A</v>
      </c>
      <c r="I192" s="12">
        <v>2.5539999999999998</v>
      </c>
      <c r="J192" s="12">
        <v>0.85460000000000003</v>
      </c>
      <c r="K192" s="41" t="s">
        <v>732</v>
      </c>
      <c r="L192" s="9" t="str">
        <f t="shared" si="27"/>
        <v>Yes</v>
      </c>
    </row>
    <row r="193" spans="1:12" x14ac:dyDescent="0.25">
      <c r="A193" s="45" t="s">
        <v>494</v>
      </c>
      <c r="B193" s="33" t="s">
        <v>217</v>
      </c>
      <c r="C193" s="8">
        <v>82.778369249999997</v>
      </c>
      <c r="D193" s="11" t="str">
        <f t="shared" si="24"/>
        <v>N/A</v>
      </c>
      <c r="E193" s="8">
        <v>83.673894188999995</v>
      </c>
      <c r="F193" s="11" t="str">
        <f t="shared" si="25"/>
        <v>N/A</v>
      </c>
      <c r="G193" s="8">
        <v>85.134837470999997</v>
      </c>
      <c r="H193" s="11" t="str">
        <f t="shared" si="26"/>
        <v>N/A</v>
      </c>
      <c r="I193" s="12">
        <v>1.0820000000000001</v>
      </c>
      <c r="J193" s="12">
        <v>1.746</v>
      </c>
      <c r="K193" s="41" t="s">
        <v>732</v>
      </c>
      <c r="L193" s="9" t="str">
        <f t="shared" si="27"/>
        <v>Yes</v>
      </c>
    </row>
    <row r="194" spans="1:12" x14ac:dyDescent="0.25">
      <c r="A194" s="42" t="s">
        <v>1556</v>
      </c>
      <c r="B194" s="33" t="s">
        <v>217</v>
      </c>
      <c r="C194" s="34">
        <v>4.2693602693999999</v>
      </c>
      <c r="D194" s="11" t="str">
        <f t="shared" si="24"/>
        <v>N/A</v>
      </c>
      <c r="E194" s="34">
        <v>4.2302661696000001</v>
      </c>
      <c r="F194" s="11" t="str">
        <f t="shared" si="25"/>
        <v>N/A</v>
      </c>
      <c r="G194" s="34">
        <v>4.3409454359000001</v>
      </c>
      <c r="H194" s="11" t="str">
        <f t="shared" si="26"/>
        <v>N/A</v>
      </c>
      <c r="I194" s="12">
        <v>-0.91600000000000004</v>
      </c>
      <c r="J194" s="12">
        <v>2.6160000000000001</v>
      </c>
      <c r="K194" s="41" t="s">
        <v>732</v>
      </c>
      <c r="L194" s="9" t="str">
        <f t="shared" si="27"/>
        <v>Yes</v>
      </c>
    </row>
    <row r="195" spans="1:12" x14ac:dyDescent="0.25">
      <c r="A195" s="45" t="s">
        <v>1557</v>
      </c>
      <c r="B195" s="33" t="s">
        <v>217</v>
      </c>
      <c r="C195" s="34">
        <v>0.80516898609999998</v>
      </c>
      <c r="D195" s="11" t="str">
        <f t="shared" si="24"/>
        <v>N/A</v>
      </c>
      <c r="E195" s="34">
        <v>0.94182547640000003</v>
      </c>
      <c r="F195" s="11" t="str">
        <f t="shared" si="25"/>
        <v>N/A</v>
      </c>
      <c r="G195" s="34">
        <v>0.83012820509999996</v>
      </c>
      <c r="H195" s="11" t="str">
        <f t="shared" si="26"/>
        <v>N/A</v>
      </c>
      <c r="I195" s="12">
        <v>16.97</v>
      </c>
      <c r="J195" s="12">
        <v>-11.9</v>
      </c>
      <c r="K195" s="41" t="s">
        <v>732</v>
      </c>
      <c r="L195" s="9" t="str">
        <f t="shared" si="27"/>
        <v>Yes</v>
      </c>
    </row>
    <row r="196" spans="1:12" x14ac:dyDescent="0.25">
      <c r="A196" s="45" t="s">
        <v>1558</v>
      </c>
      <c r="B196" s="33" t="s">
        <v>217</v>
      </c>
      <c r="C196" s="34">
        <v>7.8545054944999997</v>
      </c>
      <c r="D196" s="11" t="str">
        <f t="shared" si="24"/>
        <v>N/A</v>
      </c>
      <c r="E196" s="34">
        <v>7.6202150538</v>
      </c>
      <c r="F196" s="11" t="str">
        <f t="shared" si="25"/>
        <v>N/A</v>
      </c>
      <c r="G196" s="34">
        <v>8.4703118326000002</v>
      </c>
      <c r="H196" s="11" t="str">
        <f t="shared" si="26"/>
        <v>N/A</v>
      </c>
      <c r="I196" s="12">
        <v>-2.98</v>
      </c>
      <c r="J196" s="12">
        <v>11.16</v>
      </c>
      <c r="K196" s="41" t="s">
        <v>732</v>
      </c>
      <c r="L196" s="9" t="str">
        <f t="shared" si="27"/>
        <v>Yes</v>
      </c>
    </row>
    <row r="197" spans="1:12" x14ac:dyDescent="0.25">
      <c r="A197" s="45" t="s">
        <v>1559</v>
      </c>
      <c r="B197" s="33" t="s">
        <v>217</v>
      </c>
      <c r="C197" s="34">
        <v>4.4574999999999996</v>
      </c>
      <c r="D197" s="11" t="str">
        <f t="shared" si="24"/>
        <v>N/A</v>
      </c>
      <c r="E197" s="34">
        <v>4.3576059098000002</v>
      </c>
      <c r="F197" s="11" t="str">
        <f t="shared" si="25"/>
        <v>N/A</v>
      </c>
      <c r="G197" s="34">
        <v>4.2772997032999998</v>
      </c>
      <c r="H197" s="11" t="str">
        <f t="shared" si="26"/>
        <v>N/A</v>
      </c>
      <c r="I197" s="12">
        <v>-2.2400000000000002</v>
      </c>
      <c r="J197" s="12">
        <v>-1.84</v>
      </c>
      <c r="K197" s="41" t="s">
        <v>732</v>
      </c>
      <c r="L197" s="9" t="str">
        <f t="shared" si="27"/>
        <v>Yes</v>
      </c>
    </row>
    <row r="198" spans="1:12" x14ac:dyDescent="0.25">
      <c r="A198" s="45" t="s">
        <v>1560</v>
      </c>
      <c r="B198" s="33" t="s">
        <v>217</v>
      </c>
      <c r="C198" s="34">
        <v>3.1327142581</v>
      </c>
      <c r="D198" s="11" t="str">
        <f t="shared" si="24"/>
        <v>N/A</v>
      </c>
      <c r="E198" s="34">
        <v>3.2093328336</v>
      </c>
      <c r="F198" s="11" t="str">
        <f t="shared" si="25"/>
        <v>N/A</v>
      </c>
      <c r="G198" s="34">
        <v>3.2811609687000001</v>
      </c>
      <c r="H198" s="11" t="str">
        <f t="shared" si="26"/>
        <v>N/A</v>
      </c>
      <c r="I198" s="12">
        <v>2.4460000000000002</v>
      </c>
      <c r="J198" s="12">
        <v>2.238</v>
      </c>
      <c r="K198" s="41" t="s">
        <v>732</v>
      </c>
      <c r="L198" s="9" t="str">
        <f t="shared" si="27"/>
        <v>Yes</v>
      </c>
    </row>
    <row r="199" spans="1:12" x14ac:dyDescent="0.25">
      <c r="A199" s="42" t="s">
        <v>1561</v>
      </c>
      <c r="B199" s="33" t="s">
        <v>217</v>
      </c>
      <c r="C199" s="34">
        <v>155.0326087</v>
      </c>
      <c r="D199" s="11" t="str">
        <f t="shared" si="24"/>
        <v>N/A</v>
      </c>
      <c r="E199" s="34">
        <v>149.31685912</v>
      </c>
      <c r="F199" s="11" t="str">
        <f t="shared" si="25"/>
        <v>N/A</v>
      </c>
      <c r="G199" s="34">
        <v>148.03333333</v>
      </c>
      <c r="H199" s="11" t="str">
        <f t="shared" si="26"/>
        <v>N/A</v>
      </c>
      <c r="I199" s="12">
        <v>-3.69</v>
      </c>
      <c r="J199" s="12">
        <v>-0.86</v>
      </c>
      <c r="K199" s="41" t="s">
        <v>732</v>
      </c>
      <c r="L199" s="9" t="str">
        <f t="shared" si="27"/>
        <v>Yes</v>
      </c>
    </row>
    <row r="200" spans="1:12" x14ac:dyDescent="0.25">
      <c r="A200" s="45" t="s">
        <v>1562</v>
      </c>
      <c r="B200" s="33" t="s">
        <v>217</v>
      </c>
      <c r="C200" s="34">
        <v>209.34219268999999</v>
      </c>
      <c r="D200" s="11" t="str">
        <f t="shared" si="24"/>
        <v>N/A</v>
      </c>
      <c r="E200" s="34">
        <v>213.79557070000001</v>
      </c>
      <c r="F200" s="11" t="str">
        <f t="shared" si="25"/>
        <v>N/A</v>
      </c>
      <c r="G200" s="34">
        <v>219.83305228</v>
      </c>
      <c r="H200" s="11" t="str">
        <f t="shared" si="26"/>
        <v>N/A</v>
      </c>
      <c r="I200" s="12">
        <v>2.1269999999999998</v>
      </c>
      <c r="J200" s="12">
        <v>2.8239999999999998</v>
      </c>
      <c r="K200" s="41" t="s">
        <v>732</v>
      </c>
      <c r="L200" s="9" t="str">
        <f t="shared" si="27"/>
        <v>Yes</v>
      </c>
    </row>
    <row r="201" spans="1:12" x14ac:dyDescent="0.25">
      <c r="A201" s="45" t="s">
        <v>1563</v>
      </c>
      <c r="B201" s="33" t="s">
        <v>217</v>
      </c>
      <c r="C201" s="34">
        <v>162.72484600000001</v>
      </c>
      <c r="D201" s="11" t="str">
        <f t="shared" si="24"/>
        <v>N/A</v>
      </c>
      <c r="E201" s="34">
        <v>154.24144869</v>
      </c>
      <c r="F201" s="11" t="str">
        <f t="shared" si="25"/>
        <v>N/A</v>
      </c>
      <c r="G201" s="34">
        <v>160.68362832</v>
      </c>
      <c r="H201" s="11" t="str">
        <f t="shared" si="26"/>
        <v>N/A</v>
      </c>
      <c r="I201" s="12">
        <v>-5.21</v>
      </c>
      <c r="J201" s="12">
        <v>4.1769999999999996</v>
      </c>
      <c r="K201" s="41" t="s">
        <v>732</v>
      </c>
      <c r="L201" s="9" t="str">
        <f t="shared" si="27"/>
        <v>Yes</v>
      </c>
    </row>
    <row r="202" spans="1:12" x14ac:dyDescent="0.25">
      <c r="A202" s="45" t="s">
        <v>1564</v>
      </c>
      <c r="B202" s="33" t="s">
        <v>217</v>
      </c>
      <c r="C202" s="34">
        <v>123.66037736</v>
      </c>
      <c r="D202" s="11" t="str">
        <f t="shared" si="24"/>
        <v>N/A</v>
      </c>
      <c r="E202" s="34">
        <v>113.6580773</v>
      </c>
      <c r="F202" s="11" t="str">
        <f t="shared" si="25"/>
        <v>N/A</v>
      </c>
      <c r="G202" s="34">
        <v>103.0795569</v>
      </c>
      <c r="H202" s="11" t="str">
        <f t="shared" si="26"/>
        <v>N/A</v>
      </c>
      <c r="I202" s="12">
        <v>-8.09</v>
      </c>
      <c r="J202" s="12">
        <v>-9.31</v>
      </c>
      <c r="K202" s="41" t="s">
        <v>732</v>
      </c>
      <c r="L202" s="9" t="str">
        <f t="shared" si="27"/>
        <v>Yes</v>
      </c>
    </row>
    <row r="203" spans="1:12" x14ac:dyDescent="0.25">
      <c r="A203" s="45" t="s">
        <v>1565</v>
      </c>
      <c r="B203" s="33" t="s">
        <v>217</v>
      </c>
      <c r="C203" s="34">
        <v>101.03389831</v>
      </c>
      <c r="D203" s="11" t="str">
        <f t="shared" si="24"/>
        <v>N/A</v>
      </c>
      <c r="E203" s="34">
        <v>89.361111111</v>
      </c>
      <c r="F203" s="11" t="str">
        <f t="shared" si="25"/>
        <v>N/A</v>
      </c>
      <c r="G203" s="34">
        <v>89.064516128999998</v>
      </c>
      <c r="H203" s="11" t="str">
        <f t="shared" si="26"/>
        <v>N/A</v>
      </c>
      <c r="I203" s="12">
        <v>-11.6</v>
      </c>
      <c r="J203" s="12">
        <v>-0.33200000000000002</v>
      </c>
      <c r="K203" s="41" t="s">
        <v>732</v>
      </c>
      <c r="L203" s="9" t="str">
        <f t="shared" si="27"/>
        <v>Yes</v>
      </c>
    </row>
    <row r="204" spans="1:12" x14ac:dyDescent="0.25">
      <c r="A204" s="42" t="s">
        <v>127</v>
      </c>
      <c r="B204" s="33" t="s">
        <v>217</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200</v>
      </c>
      <c r="J204" s="12">
        <v>33.33</v>
      </c>
      <c r="K204" s="14" t="s">
        <v>217</v>
      </c>
      <c r="L204" s="9" t="str">
        <f t="shared" ref="L204:L214" si="31">IF(J204="Div by 0", "N/A", IF(K204="N/A","N/A", IF(J204&gt;VALUE(MID(K204,1,2)), "No", IF(J204&lt;-1*VALUE(MID(K204,1,2)), "No", "Yes"))))</f>
        <v>N/A</v>
      </c>
    </row>
    <row r="205" spans="1:12" x14ac:dyDescent="0.25">
      <c r="A205" s="42" t="s">
        <v>128</v>
      </c>
      <c r="B205" s="33" t="s">
        <v>217</v>
      </c>
      <c r="C205" s="34">
        <v>17</v>
      </c>
      <c r="D205" s="11" t="str">
        <f t="shared" si="28"/>
        <v>N/A</v>
      </c>
      <c r="E205" s="34">
        <v>21</v>
      </c>
      <c r="F205" s="11" t="str">
        <f t="shared" si="29"/>
        <v>N/A</v>
      </c>
      <c r="G205" s="34">
        <v>35</v>
      </c>
      <c r="H205" s="11" t="str">
        <f t="shared" si="30"/>
        <v>N/A</v>
      </c>
      <c r="I205" s="12">
        <v>23.53</v>
      </c>
      <c r="J205" s="12">
        <v>66.67</v>
      </c>
      <c r="K205" s="14" t="s">
        <v>217</v>
      </c>
      <c r="L205" s="9" t="str">
        <f t="shared" si="31"/>
        <v>N/A</v>
      </c>
    </row>
    <row r="206" spans="1:12" ht="25" x14ac:dyDescent="0.25">
      <c r="A206" s="42" t="s">
        <v>1613</v>
      </c>
      <c r="B206" s="33" t="s">
        <v>217</v>
      </c>
      <c r="C206" s="34">
        <v>11</v>
      </c>
      <c r="D206" s="11" t="str">
        <f t="shared" si="28"/>
        <v>N/A</v>
      </c>
      <c r="E206" s="34">
        <v>11</v>
      </c>
      <c r="F206" s="11" t="str">
        <f t="shared" si="29"/>
        <v>N/A</v>
      </c>
      <c r="G206" s="34">
        <v>15</v>
      </c>
      <c r="H206" s="11" t="str">
        <f t="shared" si="30"/>
        <v>N/A</v>
      </c>
      <c r="I206" s="12">
        <v>-12.5</v>
      </c>
      <c r="J206" s="12">
        <v>114.3</v>
      </c>
      <c r="K206" s="14" t="s">
        <v>217</v>
      </c>
      <c r="L206" s="9" t="str">
        <f t="shared" si="31"/>
        <v>N/A</v>
      </c>
    </row>
    <row r="207" spans="1:12" ht="25" x14ac:dyDescent="0.25">
      <c r="A207" s="42" t="s">
        <v>1566</v>
      </c>
      <c r="B207" s="33" t="s">
        <v>217</v>
      </c>
      <c r="C207" s="34">
        <v>57</v>
      </c>
      <c r="D207" s="11" t="str">
        <f t="shared" si="28"/>
        <v>N/A</v>
      </c>
      <c r="E207" s="34">
        <v>61</v>
      </c>
      <c r="F207" s="11" t="str">
        <f t="shared" si="29"/>
        <v>N/A</v>
      </c>
      <c r="G207" s="34">
        <v>97</v>
      </c>
      <c r="H207" s="11" t="str">
        <f t="shared" si="30"/>
        <v>N/A</v>
      </c>
      <c r="I207" s="12">
        <v>7.0179999999999998</v>
      </c>
      <c r="J207" s="12">
        <v>59.02</v>
      </c>
      <c r="K207" s="14" t="s">
        <v>217</v>
      </c>
      <c r="L207" s="9" t="str">
        <f t="shared" si="31"/>
        <v>N/A</v>
      </c>
    </row>
    <row r="208" spans="1:12" x14ac:dyDescent="0.25">
      <c r="A208" s="42" t="s">
        <v>1614</v>
      </c>
      <c r="B208" s="33" t="s">
        <v>217</v>
      </c>
      <c r="C208" s="34">
        <v>11</v>
      </c>
      <c r="D208" s="11" t="str">
        <f t="shared" si="28"/>
        <v>N/A</v>
      </c>
      <c r="E208" s="34">
        <v>11</v>
      </c>
      <c r="F208" s="11" t="str">
        <f t="shared" si="29"/>
        <v>N/A</v>
      </c>
      <c r="G208" s="34">
        <v>11</v>
      </c>
      <c r="H208" s="11" t="str">
        <f t="shared" si="30"/>
        <v>N/A</v>
      </c>
      <c r="I208" s="12">
        <v>66.67</v>
      </c>
      <c r="J208" s="12">
        <v>40</v>
      </c>
      <c r="K208" s="14" t="s">
        <v>217</v>
      </c>
      <c r="L208" s="9" t="str">
        <f t="shared" si="31"/>
        <v>N/A</v>
      </c>
    </row>
    <row r="209" spans="1:12" x14ac:dyDescent="0.25">
      <c r="A209" s="42" t="s">
        <v>1615</v>
      </c>
      <c r="B209" s="33" t="s">
        <v>217</v>
      </c>
      <c r="C209" s="34">
        <v>75</v>
      </c>
      <c r="D209" s="11" t="str">
        <f t="shared" si="28"/>
        <v>N/A</v>
      </c>
      <c r="E209" s="34">
        <v>92</v>
      </c>
      <c r="F209" s="11" t="str">
        <f t="shared" si="29"/>
        <v>N/A</v>
      </c>
      <c r="G209" s="34">
        <v>119</v>
      </c>
      <c r="H209" s="11" t="str">
        <f t="shared" si="30"/>
        <v>N/A</v>
      </c>
      <c r="I209" s="12">
        <v>22.67</v>
      </c>
      <c r="J209" s="12">
        <v>29.35</v>
      </c>
      <c r="K209" s="14" t="s">
        <v>217</v>
      </c>
      <c r="L209" s="9" t="str">
        <f t="shared" si="31"/>
        <v>N/A</v>
      </c>
    </row>
    <row r="210" spans="1:12" x14ac:dyDescent="0.25">
      <c r="A210" s="42" t="s">
        <v>125</v>
      </c>
      <c r="B210" s="33" t="s">
        <v>217</v>
      </c>
      <c r="C210" s="43">
        <v>1556665</v>
      </c>
      <c r="D210" s="11" t="str">
        <f t="shared" si="28"/>
        <v>N/A</v>
      </c>
      <c r="E210" s="43">
        <v>1386657</v>
      </c>
      <c r="F210" s="11" t="str">
        <f t="shared" si="29"/>
        <v>N/A</v>
      </c>
      <c r="G210" s="43">
        <v>2703272</v>
      </c>
      <c r="H210" s="11" t="str">
        <f t="shared" si="30"/>
        <v>N/A</v>
      </c>
      <c r="I210" s="12">
        <v>-10.9</v>
      </c>
      <c r="J210" s="12">
        <v>94.95</v>
      </c>
      <c r="K210" s="14" t="s">
        <v>217</v>
      </c>
      <c r="L210" s="9" t="str">
        <f t="shared" si="31"/>
        <v>N/A</v>
      </c>
    </row>
    <row r="211" spans="1:12" x14ac:dyDescent="0.25">
      <c r="A211" s="42" t="s">
        <v>1616</v>
      </c>
      <c r="B211" s="33" t="s">
        <v>217</v>
      </c>
      <c r="C211" s="43">
        <v>1231040</v>
      </c>
      <c r="D211" s="11" t="str">
        <f t="shared" si="28"/>
        <v>N/A</v>
      </c>
      <c r="E211" s="43">
        <v>1219615</v>
      </c>
      <c r="F211" s="11" t="str">
        <f t="shared" si="29"/>
        <v>N/A</v>
      </c>
      <c r="G211" s="43">
        <v>2632327</v>
      </c>
      <c r="H211" s="11" t="str">
        <f t="shared" si="30"/>
        <v>N/A</v>
      </c>
      <c r="I211" s="12">
        <v>-0.92800000000000005</v>
      </c>
      <c r="J211" s="12">
        <v>115.8</v>
      </c>
      <c r="K211" s="14" t="s">
        <v>217</v>
      </c>
      <c r="L211" s="9" t="str">
        <f t="shared" si="31"/>
        <v>N/A</v>
      </c>
    </row>
    <row r="212" spans="1:12" x14ac:dyDescent="0.25">
      <c r="A212" s="42" t="s">
        <v>1567</v>
      </c>
      <c r="B212" s="33" t="s">
        <v>217</v>
      </c>
      <c r="C212" s="43">
        <v>299261</v>
      </c>
      <c r="D212" s="11" t="str">
        <f t="shared" si="28"/>
        <v>N/A</v>
      </c>
      <c r="E212" s="43">
        <v>298443</v>
      </c>
      <c r="F212" s="11" t="str">
        <f t="shared" si="29"/>
        <v>N/A</v>
      </c>
      <c r="G212" s="43">
        <v>308705</v>
      </c>
      <c r="H212" s="11" t="str">
        <f t="shared" si="30"/>
        <v>N/A</v>
      </c>
      <c r="I212" s="12">
        <v>-0.27300000000000002</v>
      </c>
      <c r="J212" s="12">
        <v>3.4390000000000001</v>
      </c>
      <c r="K212" s="14" t="s">
        <v>217</v>
      </c>
      <c r="L212" s="9" t="str">
        <f t="shared" si="31"/>
        <v>N/A</v>
      </c>
    </row>
    <row r="213" spans="1:12" x14ac:dyDescent="0.25">
      <c r="A213" s="42" t="s">
        <v>1617</v>
      </c>
      <c r="B213" s="33" t="s">
        <v>217</v>
      </c>
      <c r="C213" s="43">
        <v>803154</v>
      </c>
      <c r="D213" s="11" t="str">
        <f t="shared" si="28"/>
        <v>N/A</v>
      </c>
      <c r="E213" s="43">
        <v>920877</v>
      </c>
      <c r="F213" s="11" t="str">
        <f t="shared" si="29"/>
        <v>N/A</v>
      </c>
      <c r="G213" s="43">
        <v>1310944</v>
      </c>
      <c r="H213" s="11" t="str">
        <f t="shared" si="30"/>
        <v>N/A</v>
      </c>
      <c r="I213" s="12">
        <v>14.66</v>
      </c>
      <c r="J213" s="12">
        <v>42.36</v>
      </c>
      <c r="K213" s="14" t="s">
        <v>217</v>
      </c>
      <c r="L213" s="9" t="str">
        <f t="shared" si="31"/>
        <v>N/A</v>
      </c>
    </row>
    <row r="214" spans="1:12" x14ac:dyDescent="0.25">
      <c r="A214" s="45" t="s">
        <v>1618</v>
      </c>
      <c r="B214" s="33" t="s">
        <v>217</v>
      </c>
      <c r="C214" s="43">
        <v>600622</v>
      </c>
      <c r="D214" s="11" t="str">
        <f t="shared" si="28"/>
        <v>N/A</v>
      </c>
      <c r="E214" s="43">
        <v>578891</v>
      </c>
      <c r="F214" s="11" t="str">
        <f t="shared" si="29"/>
        <v>N/A</v>
      </c>
      <c r="G214" s="43">
        <v>860003</v>
      </c>
      <c r="H214" s="11" t="str">
        <f t="shared" si="30"/>
        <v>N/A</v>
      </c>
      <c r="I214" s="12">
        <v>-3.62</v>
      </c>
      <c r="J214" s="12">
        <v>48.56</v>
      </c>
      <c r="K214" s="14" t="s">
        <v>217</v>
      </c>
      <c r="L214" s="9" t="str">
        <f t="shared" si="31"/>
        <v>N/A</v>
      </c>
    </row>
    <row r="215" spans="1:12" ht="25" x14ac:dyDescent="0.25">
      <c r="A215" s="42" t="s">
        <v>1381</v>
      </c>
      <c r="B215" s="33" t="s">
        <v>217</v>
      </c>
      <c r="C215" s="43">
        <v>2700522</v>
      </c>
      <c r="D215" s="11" t="str">
        <f t="shared" ref="D215:D229" si="32">IF($B215="N/A","N/A",IF(C215&gt;10,"No",IF(C215&lt;-10,"No","Yes")))</f>
        <v>N/A</v>
      </c>
      <c r="E215" s="43">
        <v>3255971</v>
      </c>
      <c r="F215" s="11" t="str">
        <f t="shared" ref="F215:F229" si="33">IF($B215="N/A","N/A",IF(E215&gt;10,"No",IF(E215&lt;-10,"No","Yes")))</f>
        <v>N/A</v>
      </c>
      <c r="G215" s="43">
        <v>3642674</v>
      </c>
      <c r="H215" s="11" t="str">
        <f t="shared" ref="H215:H229" si="34">IF($B215="N/A","N/A",IF(G215&gt;10,"No",IF(G215&lt;-10,"No","Yes")))</f>
        <v>N/A</v>
      </c>
      <c r="I215" s="12">
        <v>20.57</v>
      </c>
      <c r="J215" s="12">
        <v>11.88</v>
      </c>
      <c r="K215" s="41" t="s">
        <v>732</v>
      </c>
      <c r="L215" s="9" t="str">
        <f t="shared" ref="L215:L229" si="35">IF(J215="Div by 0", "N/A", IF(K215="N/A","N/A", IF(J215&gt;VALUE(MID(K215,1,2)), "No", IF(J215&lt;-1*VALUE(MID(K215,1,2)), "No", "Yes"))))</f>
        <v>Yes</v>
      </c>
    </row>
    <row r="216" spans="1:12" x14ac:dyDescent="0.25">
      <c r="A216" s="42" t="s">
        <v>649</v>
      </c>
      <c r="B216" s="33" t="s">
        <v>217</v>
      </c>
      <c r="C216" s="34">
        <v>4981</v>
      </c>
      <c r="D216" s="11" t="str">
        <f t="shared" si="32"/>
        <v>N/A</v>
      </c>
      <c r="E216" s="34">
        <v>5128</v>
      </c>
      <c r="F216" s="11" t="str">
        <f t="shared" si="33"/>
        <v>N/A</v>
      </c>
      <c r="G216" s="34">
        <v>5752</v>
      </c>
      <c r="H216" s="11" t="str">
        <f t="shared" si="34"/>
        <v>N/A</v>
      </c>
      <c r="I216" s="12">
        <v>2.9510000000000001</v>
      </c>
      <c r="J216" s="12">
        <v>12.17</v>
      </c>
      <c r="K216" s="41" t="s">
        <v>732</v>
      </c>
      <c r="L216" s="9" t="str">
        <f t="shared" si="35"/>
        <v>Yes</v>
      </c>
    </row>
    <row r="217" spans="1:12" x14ac:dyDescent="0.25">
      <c r="A217" s="42" t="s">
        <v>1382</v>
      </c>
      <c r="B217" s="33" t="s">
        <v>217</v>
      </c>
      <c r="C217" s="43">
        <v>542.16462558000001</v>
      </c>
      <c r="D217" s="11" t="str">
        <f t="shared" si="32"/>
        <v>N/A</v>
      </c>
      <c r="E217" s="43">
        <v>634.93974259000004</v>
      </c>
      <c r="F217" s="11" t="str">
        <f t="shared" si="33"/>
        <v>N/A</v>
      </c>
      <c r="G217" s="43">
        <v>633.28824756999995</v>
      </c>
      <c r="H217" s="11" t="str">
        <f t="shared" si="34"/>
        <v>N/A</v>
      </c>
      <c r="I217" s="12">
        <v>17.11</v>
      </c>
      <c r="J217" s="12">
        <v>-0.26</v>
      </c>
      <c r="K217" s="41" t="s">
        <v>732</v>
      </c>
      <c r="L217" s="9" t="str">
        <f t="shared" si="35"/>
        <v>Yes</v>
      </c>
    </row>
    <row r="218" spans="1:12" ht="25" x14ac:dyDescent="0.25">
      <c r="A218" s="42" t="s">
        <v>1383</v>
      </c>
      <c r="B218" s="33" t="s">
        <v>217</v>
      </c>
      <c r="C218" s="43">
        <v>0</v>
      </c>
      <c r="D218" s="11" t="str">
        <f t="shared" si="32"/>
        <v>N/A</v>
      </c>
      <c r="E218" s="43">
        <v>0</v>
      </c>
      <c r="F218" s="11" t="str">
        <f t="shared" si="33"/>
        <v>N/A</v>
      </c>
      <c r="G218" s="43">
        <v>3598</v>
      </c>
      <c r="H218" s="11" t="str">
        <f t="shared" si="34"/>
        <v>N/A</v>
      </c>
      <c r="I218" s="12" t="s">
        <v>1742</v>
      </c>
      <c r="J218" s="12" t="s">
        <v>1742</v>
      </c>
      <c r="K218" s="41" t="s">
        <v>732</v>
      </c>
      <c r="L218" s="9" t="str">
        <f t="shared" si="35"/>
        <v>N/A</v>
      </c>
    </row>
    <row r="219" spans="1:12" x14ac:dyDescent="0.25">
      <c r="A219" s="42" t="s">
        <v>516</v>
      </c>
      <c r="B219" s="33" t="s">
        <v>217</v>
      </c>
      <c r="C219" s="34">
        <v>0</v>
      </c>
      <c r="D219" s="11" t="str">
        <f t="shared" si="32"/>
        <v>N/A</v>
      </c>
      <c r="E219" s="34">
        <v>0</v>
      </c>
      <c r="F219" s="11" t="str">
        <f t="shared" si="33"/>
        <v>N/A</v>
      </c>
      <c r="G219" s="34">
        <v>25</v>
      </c>
      <c r="H219" s="11" t="str">
        <f t="shared" si="34"/>
        <v>N/A</v>
      </c>
      <c r="I219" s="12" t="s">
        <v>1742</v>
      </c>
      <c r="J219" s="12" t="s">
        <v>1742</v>
      </c>
      <c r="K219" s="41" t="s">
        <v>732</v>
      </c>
      <c r="L219" s="9" t="str">
        <f t="shared" si="35"/>
        <v>N/A</v>
      </c>
    </row>
    <row r="220" spans="1:12" x14ac:dyDescent="0.25">
      <c r="A220" s="42" t="s">
        <v>1384</v>
      </c>
      <c r="B220" s="33" t="s">
        <v>217</v>
      </c>
      <c r="C220" s="43" t="s">
        <v>1742</v>
      </c>
      <c r="D220" s="11" t="str">
        <f t="shared" si="32"/>
        <v>N/A</v>
      </c>
      <c r="E220" s="43" t="s">
        <v>1742</v>
      </c>
      <c r="F220" s="11" t="str">
        <f t="shared" si="33"/>
        <v>N/A</v>
      </c>
      <c r="G220" s="43">
        <v>143.91999999999999</v>
      </c>
      <c r="H220" s="11" t="str">
        <f t="shared" si="34"/>
        <v>N/A</v>
      </c>
      <c r="I220" s="12" t="s">
        <v>1742</v>
      </c>
      <c r="J220" s="12" t="s">
        <v>1742</v>
      </c>
      <c r="K220" s="41" t="s">
        <v>732</v>
      </c>
      <c r="L220" s="9" t="str">
        <f t="shared" si="35"/>
        <v>N/A</v>
      </c>
    </row>
    <row r="221" spans="1:12" ht="25" x14ac:dyDescent="0.25">
      <c r="A221" s="42" t="s">
        <v>1385</v>
      </c>
      <c r="B221" s="33" t="s">
        <v>217</v>
      </c>
      <c r="C221" s="43">
        <v>3811323</v>
      </c>
      <c r="D221" s="11" t="str">
        <f t="shared" si="32"/>
        <v>N/A</v>
      </c>
      <c r="E221" s="43">
        <v>4704835</v>
      </c>
      <c r="F221" s="11" t="str">
        <f t="shared" si="33"/>
        <v>N/A</v>
      </c>
      <c r="G221" s="43">
        <v>5076923</v>
      </c>
      <c r="H221" s="11" t="str">
        <f t="shared" si="34"/>
        <v>N/A</v>
      </c>
      <c r="I221" s="12">
        <v>23.44</v>
      </c>
      <c r="J221" s="12">
        <v>7.9089999999999998</v>
      </c>
      <c r="K221" s="41" t="s">
        <v>732</v>
      </c>
      <c r="L221" s="9" t="str">
        <f t="shared" si="35"/>
        <v>Yes</v>
      </c>
    </row>
    <row r="222" spans="1:12" x14ac:dyDescent="0.25">
      <c r="A222" s="42" t="s">
        <v>517</v>
      </c>
      <c r="B222" s="33" t="s">
        <v>217</v>
      </c>
      <c r="C222" s="34">
        <v>6856</v>
      </c>
      <c r="D222" s="11" t="str">
        <f t="shared" si="32"/>
        <v>N/A</v>
      </c>
      <c r="E222" s="34">
        <v>7710</v>
      </c>
      <c r="F222" s="11" t="str">
        <f t="shared" si="33"/>
        <v>N/A</v>
      </c>
      <c r="G222" s="34">
        <v>8236</v>
      </c>
      <c r="H222" s="11" t="str">
        <f t="shared" si="34"/>
        <v>N/A</v>
      </c>
      <c r="I222" s="12">
        <v>12.46</v>
      </c>
      <c r="J222" s="12">
        <v>6.8220000000000001</v>
      </c>
      <c r="K222" s="41" t="s">
        <v>732</v>
      </c>
      <c r="L222" s="9" t="str">
        <f t="shared" si="35"/>
        <v>Yes</v>
      </c>
    </row>
    <row r="223" spans="1:12" ht="25" x14ac:dyDescent="0.25">
      <c r="A223" s="42" t="s">
        <v>1386</v>
      </c>
      <c r="B223" s="33" t="s">
        <v>217</v>
      </c>
      <c r="C223" s="43">
        <v>555.91058926000005</v>
      </c>
      <c r="D223" s="11" t="str">
        <f t="shared" si="32"/>
        <v>N/A</v>
      </c>
      <c r="E223" s="43">
        <v>610.22503243000006</v>
      </c>
      <c r="F223" s="11" t="str">
        <f t="shared" si="33"/>
        <v>N/A</v>
      </c>
      <c r="G223" s="43">
        <v>616.43067023000003</v>
      </c>
      <c r="H223" s="11" t="str">
        <f t="shared" si="34"/>
        <v>N/A</v>
      </c>
      <c r="I223" s="12">
        <v>9.77</v>
      </c>
      <c r="J223" s="12">
        <v>1.0169999999999999</v>
      </c>
      <c r="K223" s="41" t="s">
        <v>732</v>
      </c>
      <c r="L223" s="9" t="str">
        <f t="shared" si="35"/>
        <v>Yes</v>
      </c>
    </row>
    <row r="224" spans="1:12" ht="25" x14ac:dyDescent="0.25">
      <c r="A224" s="42" t="s">
        <v>1387</v>
      </c>
      <c r="B224" s="33" t="s">
        <v>217</v>
      </c>
      <c r="C224" s="43">
        <v>50559749</v>
      </c>
      <c r="D224" s="11" t="str">
        <f t="shared" si="32"/>
        <v>N/A</v>
      </c>
      <c r="E224" s="43">
        <v>53010254</v>
      </c>
      <c r="F224" s="11" t="str">
        <f t="shared" si="33"/>
        <v>N/A</v>
      </c>
      <c r="G224" s="43">
        <v>54516230</v>
      </c>
      <c r="H224" s="11" t="str">
        <f t="shared" si="34"/>
        <v>N/A</v>
      </c>
      <c r="I224" s="12">
        <v>4.8470000000000004</v>
      </c>
      <c r="J224" s="12">
        <v>2.8410000000000002</v>
      </c>
      <c r="K224" s="41" t="s">
        <v>732</v>
      </c>
      <c r="L224" s="9" t="str">
        <f t="shared" si="35"/>
        <v>Yes</v>
      </c>
    </row>
    <row r="225" spans="1:12" x14ac:dyDescent="0.25">
      <c r="A225" s="42" t="s">
        <v>518</v>
      </c>
      <c r="B225" s="33" t="s">
        <v>217</v>
      </c>
      <c r="C225" s="34">
        <v>18502</v>
      </c>
      <c r="D225" s="11" t="str">
        <f t="shared" si="32"/>
        <v>N/A</v>
      </c>
      <c r="E225" s="34">
        <v>18581</v>
      </c>
      <c r="F225" s="11" t="str">
        <f t="shared" si="33"/>
        <v>N/A</v>
      </c>
      <c r="G225" s="34">
        <v>19359</v>
      </c>
      <c r="H225" s="11" t="str">
        <f t="shared" si="34"/>
        <v>N/A</v>
      </c>
      <c r="I225" s="12">
        <v>0.42699999999999999</v>
      </c>
      <c r="J225" s="12">
        <v>4.1870000000000003</v>
      </c>
      <c r="K225" s="41" t="s">
        <v>732</v>
      </c>
      <c r="L225" s="9" t="str">
        <f t="shared" si="35"/>
        <v>Yes</v>
      </c>
    </row>
    <row r="226" spans="1:12" x14ac:dyDescent="0.25">
      <c r="A226" s="42" t="s">
        <v>1388</v>
      </c>
      <c r="B226" s="33" t="s">
        <v>217</v>
      </c>
      <c r="C226" s="43">
        <v>2732.6639823</v>
      </c>
      <c r="D226" s="11" t="str">
        <f t="shared" si="32"/>
        <v>N/A</v>
      </c>
      <c r="E226" s="43">
        <v>2852.9279370999998</v>
      </c>
      <c r="F226" s="11" t="str">
        <f t="shared" si="33"/>
        <v>N/A</v>
      </c>
      <c r="G226" s="43">
        <v>2816.0664290999998</v>
      </c>
      <c r="H226" s="11" t="str">
        <f t="shared" si="34"/>
        <v>N/A</v>
      </c>
      <c r="I226" s="12">
        <v>4.4009999999999998</v>
      </c>
      <c r="J226" s="12">
        <v>-1.29</v>
      </c>
      <c r="K226" s="41" t="s">
        <v>732</v>
      </c>
      <c r="L226" s="9" t="str">
        <f t="shared" si="35"/>
        <v>Yes</v>
      </c>
    </row>
    <row r="227" spans="1:12" ht="25" x14ac:dyDescent="0.25">
      <c r="A227" s="42" t="s">
        <v>1389</v>
      </c>
      <c r="B227" s="33" t="s">
        <v>217</v>
      </c>
      <c r="C227" s="43">
        <v>151119086</v>
      </c>
      <c r="D227" s="11" t="str">
        <f t="shared" si="32"/>
        <v>N/A</v>
      </c>
      <c r="E227" s="43">
        <v>170132023</v>
      </c>
      <c r="F227" s="11" t="str">
        <f t="shared" si="33"/>
        <v>N/A</v>
      </c>
      <c r="G227" s="43">
        <v>187412165</v>
      </c>
      <c r="H227" s="11" t="str">
        <f t="shared" si="34"/>
        <v>N/A</v>
      </c>
      <c r="I227" s="12">
        <v>12.58</v>
      </c>
      <c r="J227" s="12">
        <v>10.16</v>
      </c>
      <c r="K227" s="41" t="s">
        <v>732</v>
      </c>
      <c r="L227" s="9" t="str">
        <f t="shared" si="35"/>
        <v>Yes</v>
      </c>
    </row>
    <row r="228" spans="1:12" ht="25" x14ac:dyDescent="0.25">
      <c r="A228" s="42" t="s">
        <v>519</v>
      </c>
      <c r="B228" s="33" t="s">
        <v>217</v>
      </c>
      <c r="C228" s="34">
        <v>4804</v>
      </c>
      <c r="D228" s="11" t="str">
        <f t="shared" si="32"/>
        <v>N/A</v>
      </c>
      <c r="E228" s="34">
        <v>5091</v>
      </c>
      <c r="F228" s="11" t="str">
        <f t="shared" si="33"/>
        <v>N/A</v>
      </c>
      <c r="G228" s="34">
        <v>5481</v>
      </c>
      <c r="H228" s="11" t="str">
        <f t="shared" si="34"/>
        <v>N/A</v>
      </c>
      <c r="I228" s="12">
        <v>5.9740000000000002</v>
      </c>
      <c r="J228" s="12">
        <v>7.6609999999999996</v>
      </c>
      <c r="K228" s="41" t="s">
        <v>732</v>
      </c>
      <c r="L228" s="9" t="str">
        <f t="shared" si="35"/>
        <v>Yes</v>
      </c>
    </row>
    <row r="229" spans="1:12" ht="25" x14ac:dyDescent="0.25">
      <c r="A229" s="42" t="s">
        <v>1390</v>
      </c>
      <c r="B229" s="33" t="s">
        <v>217</v>
      </c>
      <c r="C229" s="43">
        <v>31456.928809000001</v>
      </c>
      <c r="D229" s="11" t="str">
        <f t="shared" si="32"/>
        <v>N/A</v>
      </c>
      <c r="E229" s="43">
        <v>33418.193479000001</v>
      </c>
      <c r="F229" s="11" t="str">
        <f t="shared" si="33"/>
        <v>N/A</v>
      </c>
      <c r="G229" s="43">
        <v>34193.060573000002</v>
      </c>
      <c r="H229" s="11" t="str">
        <f t="shared" si="34"/>
        <v>N/A</v>
      </c>
      <c r="I229" s="12">
        <v>6.2350000000000003</v>
      </c>
      <c r="J229" s="12">
        <v>2.319</v>
      </c>
      <c r="K229" s="41" t="s">
        <v>732</v>
      </c>
      <c r="L229" s="9" t="str">
        <f t="shared" si="35"/>
        <v>Yes</v>
      </c>
    </row>
    <row r="230" spans="1:12" x14ac:dyDescent="0.25">
      <c r="A230" s="4" t="s">
        <v>1391</v>
      </c>
      <c r="B230" s="33" t="s">
        <v>217</v>
      </c>
      <c r="C230" s="14">
        <v>224312332</v>
      </c>
      <c r="D230" s="11" t="str">
        <f t="shared" ref="D230:D253" si="36">IF($B230="N/A","N/A",IF(C230&gt;10,"No",IF(C230&lt;-10,"No","Yes")))</f>
        <v>N/A</v>
      </c>
      <c r="E230" s="14">
        <v>256215227</v>
      </c>
      <c r="F230" s="11" t="str">
        <f t="shared" ref="F230:F253" si="37">IF($B230="N/A","N/A",IF(E230&gt;10,"No",IF(E230&lt;-10,"No","Yes")))</f>
        <v>N/A</v>
      </c>
      <c r="G230" s="14">
        <v>290891073</v>
      </c>
      <c r="H230" s="11" t="str">
        <f t="shared" ref="H230:H253" si="38">IF($B230="N/A","N/A",IF(G230&gt;10,"No",IF(G230&lt;-10,"No","Yes")))</f>
        <v>N/A</v>
      </c>
      <c r="I230" s="12">
        <v>14.22</v>
      </c>
      <c r="J230" s="12">
        <v>13.53</v>
      </c>
      <c r="K230" s="41" t="s">
        <v>732</v>
      </c>
      <c r="L230" s="9" t="str">
        <f t="shared" ref="L230:L253" si="39">IF(J230="Div by 0", "N/A", IF(K230="N/A","N/A", IF(J230&gt;VALUE(MID(K230,1,2)), "No", IF(J230&lt;-1*VALUE(MID(K230,1,2)), "No", "Yes"))))</f>
        <v>Yes</v>
      </c>
    </row>
    <row r="231" spans="1:12" x14ac:dyDescent="0.25">
      <c r="A231" s="4" t="s">
        <v>1568</v>
      </c>
      <c r="B231" s="33" t="s">
        <v>217</v>
      </c>
      <c r="C231" s="1">
        <v>6676</v>
      </c>
      <c r="D231" s="1" t="str">
        <f t="shared" si="36"/>
        <v>N/A</v>
      </c>
      <c r="E231" s="1">
        <v>7143</v>
      </c>
      <c r="F231" s="1" t="str">
        <f t="shared" si="37"/>
        <v>N/A</v>
      </c>
      <c r="G231" s="1">
        <v>7868</v>
      </c>
      <c r="H231" s="11" t="str">
        <f t="shared" si="38"/>
        <v>N/A</v>
      </c>
      <c r="I231" s="12">
        <v>6.9950000000000001</v>
      </c>
      <c r="J231" s="12">
        <v>10.15</v>
      </c>
      <c r="K231" s="41" t="s">
        <v>732</v>
      </c>
      <c r="L231" s="9" t="str">
        <f t="shared" si="39"/>
        <v>Yes</v>
      </c>
    </row>
    <row r="232" spans="1:12" x14ac:dyDescent="0.25">
      <c r="A232" s="4" t="s">
        <v>1569</v>
      </c>
      <c r="B232" s="33" t="s">
        <v>217</v>
      </c>
      <c r="C232" s="14">
        <v>33599.810065999998</v>
      </c>
      <c r="D232" s="11" t="str">
        <f t="shared" si="36"/>
        <v>N/A</v>
      </c>
      <c r="E232" s="14">
        <v>35869.414391999999</v>
      </c>
      <c r="F232" s="11" t="str">
        <f t="shared" si="37"/>
        <v>N/A</v>
      </c>
      <c r="G232" s="14">
        <v>36971.412429999997</v>
      </c>
      <c r="H232" s="11" t="str">
        <f t="shared" si="38"/>
        <v>N/A</v>
      </c>
      <c r="I232" s="12">
        <v>6.7549999999999999</v>
      </c>
      <c r="J232" s="12">
        <v>3.0720000000000001</v>
      </c>
      <c r="K232" s="41" t="s">
        <v>732</v>
      </c>
      <c r="L232" s="9" t="str">
        <f t="shared" si="39"/>
        <v>Yes</v>
      </c>
    </row>
    <row r="233" spans="1:12" x14ac:dyDescent="0.25">
      <c r="A233" s="46" t="s">
        <v>1570</v>
      </c>
      <c r="B233" s="33" t="s">
        <v>217</v>
      </c>
      <c r="C233" s="14">
        <v>28210.152373000001</v>
      </c>
      <c r="D233" s="11" t="str">
        <f t="shared" si="36"/>
        <v>N/A</v>
      </c>
      <c r="E233" s="14">
        <v>30474.028352000001</v>
      </c>
      <c r="F233" s="11" t="str">
        <f t="shared" si="37"/>
        <v>N/A</v>
      </c>
      <c r="G233" s="14">
        <v>31220.141892</v>
      </c>
      <c r="H233" s="11" t="str">
        <f t="shared" si="38"/>
        <v>N/A</v>
      </c>
      <c r="I233" s="12">
        <v>8.0250000000000004</v>
      </c>
      <c r="J233" s="12">
        <v>2.448</v>
      </c>
      <c r="K233" s="41" t="s">
        <v>732</v>
      </c>
      <c r="L233" s="9" t="str">
        <f t="shared" si="39"/>
        <v>Yes</v>
      </c>
    </row>
    <row r="234" spans="1:12" x14ac:dyDescent="0.25">
      <c r="A234" s="46" t="s">
        <v>1571</v>
      </c>
      <c r="B234" s="33" t="s">
        <v>217</v>
      </c>
      <c r="C234" s="14">
        <v>38124.953453000002</v>
      </c>
      <c r="D234" s="11" t="str">
        <f t="shared" si="36"/>
        <v>N/A</v>
      </c>
      <c r="E234" s="14">
        <v>40197.286830999998</v>
      </c>
      <c r="F234" s="11" t="str">
        <f t="shared" si="37"/>
        <v>N/A</v>
      </c>
      <c r="G234" s="14">
        <v>41144.180052999996</v>
      </c>
      <c r="H234" s="11" t="str">
        <f t="shared" si="38"/>
        <v>N/A</v>
      </c>
      <c r="I234" s="12">
        <v>5.4359999999999999</v>
      </c>
      <c r="J234" s="12">
        <v>2.3559999999999999</v>
      </c>
      <c r="K234" s="41" t="s">
        <v>732</v>
      </c>
      <c r="L234" s="9" t="str">
        <f t="shared" si="39"/>
        <v>Yes</v>
      </c>
    </row>
    <row r="235" spans="1:12" x14ac:dyDescent="0.25">
      <c r="A235" s="46" t="s">
        <v>1572</v>
      </c>
      <c r="B235" s="33" t="s">
        <v>217</v>
      </c>
      <c r="C235" s="14">
        <v>7217.7394958000004</v>
      </c>
      <c r="D235" s="11" t="str">
        <f t="shared" si="36"/>
        <v>N/A</v>
      </c>
      <c r="E235" s="14">
        <v>11078.866667</v>
      </c>
      <c r="F235" s="11" t="str">
        <f t="shared" si="37"/>
        <v>N/A</v>
      </c>
      <c r="G235" s="14">
        <v>15409.228916</v>
      </c>
      <c r="H235" s="11" t="str">
        <f t="shared" si="38"/>
        <v>N/A</v>
      </c>
      <c r="I235" s="12">
        <v>53.49</v>
      </c>
      <c r="J235" s="12">
        <v>39.090000000000003</v>
      </c>
      <c r="K235" s="41" t="s">
        <v>732</v>
      </c>
      <c r="L235" s="9" t="str">
        <f t="shared" si="39"/>
        <v>No</v>
      </c>
    </row>
    <row r="236" spans="1:12" x14ac:dyDescent="0.25">
      <c r="A236" s="46" t="s">
        <v>1573</v>
      </c>
      <c r="B236" s="33" t="s">
        <v>217</v>
      </c>
      <c r="C236" s="14">
        <v>7097.3148148</v>
      </c>
      <c r="D236" s="11" t="str">
        <f t="shared" si="36"/>
        <v>N/A</v>
      </c>
      <c r="E236" s="14">
        <v>7260.5483870999997</v>
      </c>
      <c r="F236" s="11" t="str">
        <f t="shared" si="37"/>
        <v>N/A</v>
      </c>
      <c r="G236" s="14">
        <v>6282.4375</v>
      </c>
      <c r="H236" s="11" t="str">
        <f t="shared" si="38"/>
        <v>N/A</v>
      </c>
      <c r="I236" s="12">
        <v>2.2999999999999998</v>
      </c>
      <c r="J236" s="12">
        <v>-13.5</v>
      </c>
      <c r="K236" s="41" t="s">
        <v>732</v>
      </c>
      <c r="L236" s="9" t="str">
        <f t="shared" si="39"/>
        <v>Yes</v>
      </c>
    </row>
    <row r="237" spans="1:12" x14ac:dyDescent="0.25">
      <c r="A237" s="42" t="s">
        <v>1574</v>
      </c>
      <c r="B237" s="33" t="s">
        <v>217</v>
      </c>
      <c r="C237" s="11">
        <v>5.2366123604999997</v>
      </c>
      <c r="D237" s="11" t="str">
        <f t="shared" si="36"/>
        <v>N/A</v>
      </c>
      <c r="E237" s="11">
        <v>5.4068579214000003</v>
      </c>
      <c r="F237" s="11" t="str">
        <f t="shared" si="37"/>
        <v>N/A</v>
      </c>
      <c r="G237" s="11">
        <v>5.5351929367999997</v>
      </c>
      <c r="H237" s="11" t="str">
        <f t="shared" si="38"/>
        <v>N/A</v>
      </c>
      <c r="I237" s="12">
        <v>3.2509999999999999</v>
      </c>
      <c r="J237" s="12">
        <v>2.3740000000000001</v>
      </c>
      <c r="K237" s="41" t="s">
        <v>732</v>
      </c>
      <c r="L237" s="9" t="str">
        <f t="shared" si="39"/>
        <v>Yes</v>
      </c>
    </row>
    <row r="238" spans="1:12" x14ac:dyDescent="0.25">
      <c r="A238" s="45" t="s">
        <v>1575</v>
      </c>
      <c r="B238" s="33" t="s">
        <v>217</v>
      </c>
      <c r="C238" s="11">
        <v>35.200786295999997</v>
      </c>
      <c r="D238" s="11" t="str">
        <f t="shared" si="36"/>
        <v>N/A</v>
      </c>
      <c r="E238" s="11">
        <v>36.079623998000002</v>
      </c>
      <c r="F238" s="11" t="str">
        <f t="shared" si="37"/>
        <v>N/A</v>
      </c>
      <c r="G238" s="11">
        <v>37.664077149999997</v>
      </c>
      <c r="H238" s="11" t="str">
        <f t="shared" si="38"/>
        <v>N/A</v>
      </c>
      <c r="I238" s="12">
        <v>2.4969999999999999</v>
      </c>
      <c r="J238" s="12">
        <v>4.3920000000000003</v>
      </c>
      <c r="K238" s="41" t="s">
        <v>732</v>
      </c>
      <c r="L238" s="9" t="str">
        <f t="shared" si="39"/>
        <v>Yes</v>
      </c>
    </row>
    <row r="239" spans="1:12" x14ac:dyDescent="0.25">
      <c r="A239" s="45" t="s">
        <v>1576</v>
      </c>
      <c r="B239" s="33" t="s">
        <v>217</v>
      </c>
      <c r="C239" s="11">
        <v>24.342105263000001</v>
      </c>
      <c r="D239" s="11" t="str">
        <f t="shared" si="36"/>
        <v>N/A</v>
      </c>
      <c r="E239" s="11">
        <v>25.320065177</v>
      </c>
      <c r="F239" s="11" t="str">
        <f t="shared" si="37"/>
        <v>N/A</v>
      </c>
      <c r="G239" s="11">
        <v>26.887570062999998</v>
      </c>
      <c r="H239" s="11" t="str">
        <f t="shared" si="38"/>
        <v>N/A</v>
      </c>
      <c r="I239" s="12">
        <v>4.0179999999999998</v>
      </c>
      <c r="J239" s="12">
        <v>6.1909999999999998</v>
      </c>
      <c r="K239" s="41" t="s">
        <v>732</v>
      </c>
      <c r="L239" s="9" t="str">
        <f t="shared" si="39"/>
        <v>Yes</v>
      </c>
    </row>
    <row r="240" spans="1:12" x14ac:dyDescent="0.25">
      <c r="A240" s="45" t="s">
        <v>1577</v>
      </c>
      <c r="B240" s="33" t="s">
        <v>217</v>
      </c>
      <c r="C240" s="11">
        <v>0.1551297093</v>
      </c>
      <c r="D240" s="11" t="str">
        <f t="shared" si="36"/>
        <v>N/A</v>
      </c>
      <c r="E240" s="11">
        <v>0.15215489369999999</v>
      </c>
      <c r="F240" s="11" t="str">
        <f t="shared" si="37"/>
        <v>N/A</v>
      </c>
      <c r="G240" s="11">
        <v>9.7990602299999993E-2</v>
      </c>
      <c r="H240" s="11" t="str">
        <f t="shared" si="38"/>
        <v>N/A</v>
      </c>
      <c r="I240" s="12">
        <v>-1.92</v>
      </c>
      <c r="J240" s="12">
        <v>-35.6</v>
      </c>
      <c r="K240" s="41" t="s">
        <v>732</v>
      </c>
      <c r="L240" s="9" t="str">
        <f t="shared" si="39"/>
        <v>No</v>
      </c>
    </row>
    <row r="241" spans="1:12" x14ac:dyDescent="0.25">
      <c r="A241" s="45" t="s">
        <v>1578</v>
      </c>
      <c r="B241" s="33" t="s">
        <v>217</v>
      </c>
      <c r="C241" s="11">
        <v>0.19824516319999999</v>
      </c>
      <c r="D241" s="11" t="str">
        <f t="shared" si="36"/>
        <v>N/A</v>
      </c>
      <c r="E241" s="11">
        <v>0.21509106680000001</v>
      </c>
      <c r="F241" s="11" t="str">
        <f t="shared" si="37"/>
        <v>N/A</v>
      </c>
      <c r="G241" s="11">
        <v>0.25173856950000001</v>
      </c>
      <c r="H241" s="11" t="str">
        <f t="shared" si="38"/>
        <v>N/A</v>
      </c>
      <c r="I241" s="12">
        <v>8.4979999999999993</v>
      </c>
      <c r="J241" s="12">
        <v>17.04</v>
      </c>
      <c r="K241" s="41" t="s">
        <v>732</v>
      </c>
      <c r="L241" s="9" t="str">
        <f t="shared" si="39"/>
        <v>Yes</v>
      </c>
    </row>
    <row r="242" spans="1:12" x14ac:dyDescent="0.25">
      <c r="A242" s="4" t="s">
        <v>1403</v>
      </c>
      <c r="B242" s="33" t="s">
        <v>217</v>
      </c>
      <c r="C242" s="14">
        <v>151119086</v>
      </c>
      <c r="D242" s="11" t="str">
        <f t="shared" si="36"/>
        <v>N/A</v>
      </c>
      <c r="E242" s="14">
        <v>170132023</v>
      </c>
      <c r="F242" s="11" t="str">
        <f t="shared" si="37"/>
        <v>N/A</v>
      </c>
      <c r="G242" s="14">
        <v>187412165</v>
      </c>
      <c r="H242" s="11" t="str">
        <f t="shared" si="38"/>
        <v>N/A</v>
      </c>
      <c r="I242" s="12">
        <v>12.58</v>
      </c>
      <c r="J242" s="12">
        <v>10.16</v>
      </c>
      <c r="K242" s="41" t="s">
        <v>732</v>
      </c>
      <c r="L242" s="9" t="str">
        <f t="shared" si="39"/>
        <v>Yes</v>
      </c>
    </row>
    <row r="243" spans="1:12" x14ac:dyDescent="0.25">
      <c r="A243" s="4" t="s">
        <v>1579</v>
      </c>
      <c r="B243" s="33" t="s">
        <v>217</v>
      </c>
      <c r="C243" s="1">
        <v>4804</v>
      </c>
      <c r="D243" s="1" t="str">
        <f t="shared" si="36"/>
        <v>N/A</v>
      </c>
      <c r="E243" s="1">
        <v>5091</v>
      </c>
      <c r="F243" s="1" t="str">
        <f t="shared" si="37"/>
        <v>N/A</v>
      </c>
      <c r="G243" s="1">
        <v>5481</v>
      </c>
      <c r="H243" s="11" t="str">
        <f t="shared" si="38"/>
        <v>N/A</v>
      </c>
      <c r="I243" s="12">
        <v>5.9740000000000002</v>
      </c>
      <c r="J243" s="12">
        <v>7.6609999999999996</v>
      </c>
      <c r="K243" s="41" t="s">
        <v>732</v>
      </c>
      <c r="L243" s="9" t="str">
        <f t="shared" si="39"/>
        <v>Yes</v>
      </c>
    </row>
    <row r="244" spans="1:12" ht="25" x14ac:dyDescent="0.25">
      <c r="A244" s="4" t="s">
        <v>1580</v>
      </c>
      <c r="B244" s="33" t="s">
        <v>217</v>
      </c>
      <c r="C244" s="14">
        <v>31456.928809000001</v>
      </c>
      <c r="D244" s="11" t="str">
        <f t="shared" si="36"/>
        <v>N/A</v>
      </c>
      <c r="E244" s="14">
        <v>33418.193479000001</v>
      </c>
      <c r="F244" s="11" t="str">
        <f t="shared" si="37"/>
        <v>N/A</v>
      </c>
      <c r="G244" s="14">
        <v>34193.060573000002</v>
      </c>
      <c r="H244" s="11" t="str">
        <f t="shared" si="38"/>
        <v>N/A</v>
      </c>
      <c r="I244" s="12">
        <v>6.2350000000000003</v>
      </c>
      <c r="J244" s="12">
        <v>2.319</v>
      </c>
      <c r="K244" s="41" t="s">
        <v>732</v>
      </c>
      <c r="L244" s="9" t="str">
        <f t="shared" si="39"/>
        <v>Yes</v>
      </c>
    </row>
    <row r="245" spans="1:12" ht="25" x14ac:dyDescent="0.25">
      <c r="A245" s="46" t="s">
        <v>1581</v>
      </c>
      <c r="B245" s="33" t="s">
        <v>217</v>
      </c>
      <c r="C245" s="14">
        <v>22402.67452</v>
      </c>
      <c r="D245" s="11" t="str">
        <f t="shared" si="36"/>
        <v>N/A</v>
      </c>
      <c r="E245" s="14">
        <v>24250.482001</v>
      </c>
      <c r="F245" s="11" t="str">
        <f t="shared" si="37"/>
        <v>N/A</v>
      </c>
      <c r="G245" s="14">
        <v>24030.514886000001</v>
      </c>
      <c r="H245" s="11" t="str">
        <f t="shared" si="38"/>
        <v>N/A</v>
      </c>
      <c r="I245" s="12">
        <v>8.2479999999999993</v>
      </c>
      <c r="J245" s="12">
        <v>-0.90700000000000003</v>
      </c>
      <c r="K245" s="41" t="s">
        <v>732</v>
      </c>
      <c r="L245" s="9" t="str">
        <f t="shared" si="39"/>
        <v>Yes</v>
      </c>
    </row>
    <row r="246" spans="1:12" ht="25" x14ac:dyDescent="0.25">
      <c r="A246" s="46" t="s">
        <v>1582</v>
      </c>
      <c r="B246" s="33" t="s">
        <v>217</v>
      </c>
      <c r="C246" s="14">
        <v>36559.574992000002</v>
      </c>
      <c r="D246" s="11" t="str">
        <f t="shared" si="36"/>
        <v>N/A</v>
      </c>
      <c r="E246" s="14">
        <v>38237.327427999997</v>
      </c>
      <c r="F246" s="11" t="str">
        <f t="shared" si="37"/>
        <v>N/A</v>
      </c>
      <c r="G246" s="14">
        <v>39235.843682999999</v>
      </c>
      <c r="H246" s="11" t="str">
        <f t="shared" si="38"/>
        <v>N/A</v>
      </c>
      <c r="I246" s="12">
        <v>4.5890000000000004</v>
      </c>
      <c r="J246" s="12">
        <v>2.6110000000000002</v>
      </c>
      <c r="K246" s="41" t="s">
        <v>732</v>
      </c>
      <c r="L246" s="9" t="str">
        <f t="shared" si="39"/>
        <v>Yes</v>
      </c>
    </row>
    <row r="247" spans="1:12" ht="25" x14ac:dyDescent="0.25">
      <c r="A247" s="46" t="s">
        <v>1583</v>
      </c>
      <c r="B247" s="33" t="s">
        <v>217</v>
      </c>
      <c r="C247" s="14">
        <v>12731.45098</v>
      </c>
      <c r="D247" s="11" t="str">
        <f t="shared" si="36"/>
        <v>N/A</v>
      </c>
      <c r="E247" s="14">
        <v>16689.153846000001</v>
      </c>
      <c r="F247" s="11" t="str">
        <f t="shared" si="37"/>
        <v>N/A</v>
      </c>
      <c r="G247" s="14">
        <v>15828.964911999999</v>
      </c>
      <c r="H247" s="11" t="str">
        <f t="shared" si="38"/>
        <v>N/A</v>
      </c>
      <c r="I247" s="12">
        <v>31.09</v>
      </c>
      <c r="J247" s="12">
        <v>-5.15</v>
      </c>
      <c r="K247" s="41" t="s">
        <v>732</v>
      </c>
      <c r="L247" s="9" t="str">
        <f t="shared" si="39"/>
        <v>Yes</v>
      </c>
    </row>
    <row r="248" spans="1:12" ht="25" x14ac:dyDescent="0.25">
      <c r="A248" s="46" t="s">
        <v>1584</v>
      </c>
      <c r="B248" s="33" t="s">
        <v>217</v>
      </c>
      <c r="C248" s="14">
        <v>959.76923077000004</v>
      </c>
      <c r="D248" s="11" t="str">
        <f t="shared" si="36"/>
        <v>N/A</v>
      </c>
      <c r="E248" s="14">
        <v>601.46153846000004</v>
      </c>
      <c r="F248" s="11" t="str">
        <f t="shared" si="37"/>
        <v>N/A</v>
      </c>
      <c r="G248" s="14">
        <v>2296.7142856999999</v>
      </c>
      <c r="H248" s="11" t="str">
        <f t="shared" si="38"/>
        <v>N/A</v>
      </c>
      <c r="I248" s="12">
        <v>-37.299999999999997</v>
      </c>
      <c r="J248" s="12">
        <v>281.89999999999998</v>
      </c>
      <c r="K248" s="41" t="s">
        <v>732</v>
      </c>
      <c r="L248" s="9" t="str">
        <f t="shared" si="39"/>
        <v>No</v>
      </c>
    </row>
    <row r="249" spans="1:12" ht="25" x14ac:dyDescent="0.25">
      <c r="A249" s="42" t="s">
        <v>1585</v>
      </c>
      <c r="B249" s="33" t="s">
        <v>217</v>
      </c>
      <c r="C249" s="11">
        <v>3.7682273487</v>
      </c>
      <c r="D249" s="11" t="str">
        <f t="shared" si="36"/>
        <v>N/A</v>
      </c>
      <c r="E249" s="11">
        <v>3.8536068428000001</v>
      </c>
      <c r="F249" s="11" t="str">
        <f t="shared" si="37"/>
        <v>N/A</v>
      </c>
      <c r="G249" s="11">
        <v>3.8559217700000001</v>
      </c>
      <c r="H249" s="11" t="str">
        <f t="shared" si="38"/>
        <v>N/A</v>
      </c>
      <c r="I249" s="12">
        <v>2.266</v>
      </c>
      <c r="J249" s="12">
        <v>6.0100000000000001E-2</v>
      </c>
      <c r="K249" s="41" t="s">
        <v>732</v>
      </c>
      <c r="L249" s="9" t="str">
        <f t="shared" si="39"/>
        <v>Yes</v>
      </c>
    </row>
    <row r="250" spans="1:12" ht="25" x14ac:dyDescent="0.25">
      <c r="A250" s="45" t="s">
        <v>1586</v>
      </c>
      <c r="B250" s="33" t="s">
        <v>217</v>
      </c>
      <c r="C250" s="11">
        <v>22.648132546999999</v>
      </c>
      <c r="D250" s="11" t="str">
        <f t="shared" si="36"/>
        <v>N/A</v>
      </c>
      <c r="E250" s="11">
        <v>22.656897982</v>
      </c>
      <c r="F250" s="11" t="str">
        <f t="shared" si="37"/>
        <v>N/A</v>
      </c>
      <c r="G250" s="11">
        <v>22.944012858000001</v>
      </c>
      <c r="H250" s="11" t="str">
        <f t="shared" si="38"/>
        <v>N/A</v>
      </c>
      <c r="I250" s="12">
        <v>3.8699999999999998E-2</v>
      </c>
      <c r="J250" s="12">
        <v>1.2669999999999999</v>
      </c>
      <c r="K250" s="41" t="s">
        <v>732</v>
      </c>
      <c r="L250" s="9" t="str">
        <f t="shared" si="39"/>
        <v>Yes</v>
      </c>
    </row>
    <row r="251" spans="1:12" ht="25" x14ac:dyDescent="0.25">
      <c r="A251" s="45" t="s">
        <v>1587</v>
      </c>
      <c r="B251" s="33" t="s">
        <v>217</v>
      </c>
      <c r="C251" s="11">
        <v>19.048489279000002</v>
      </c>
      <c r="D251" s="11" t="str">
        <f t="shared" si="36"/>
        <v>N/A</v>
      </c>
      <c r="E251" s="11">
        <v>19.710195531</v>
      </c>
      <c r="F251" s="11" t="str">
        <f t="shared" si="37"/>
        <v>N/A</v>
      </c>
      <c r="G251" s="11">
        <v>20.353885042000002</v>
      </c>
      <c r="H251" s="11" t="str">
        <f t="shared" si="38"/>
        <v>N/A</v>
      </c>
      <c r="I251" s="12">
        <v>3.4740000000000002</v>
      </c>
      <c r="J251" s="12">
        <v>3.266</v>
      </c>
      <c r="K251" s="41" t="s">
        <v>732</v>
      </c>
      <c r="L251" s="9" t="str">
        <f t="shared" si="39"/>
        <v>Yes</v>
      </c>
    </row>
    <row r="252" spans="1:12" ht="25" x14ac:dyDescent="0.25">
      <c r="A252" s="45" t="s">
        <v>1588</v>
      </c>
      <c r="B252" s="33" t="s">
        <v>217</v>
      </c>
      <c r="C252" s="11">
        <v>6.6484161099999994E-2</v>
      </c>
      <c r="D252" s="11" t="str">
        <f t="shared" si="36"/>
        <v>N/A</v>
      </c>
      <c r="E252" s="11">
        <v>6.5933787300000005E-2</v>
      </c>
      <c r="F252" s="11" t="str">
        <f t="shared" si="37"/>
        <v>N/A</v>
      </c>
      <c r="G252" s="11">
        <v>6.7294751E-2</v>
      </c>
      <c r="H252" s="11" t="str">
        <f t="shared" si="38"/>
        <v>N/A</v>
      </c>
      <c r="I252" s="12">
        <v>-0.82799999999999996</v>
      </c>
      <c r="J252" s="12">
        <v>2.0640000000000001</v>
      </c>
      <c r="K252" s="41" t="s">
        <v>732</v>
      </c>
      <c r="L252" s="9" t="str">
        <f t="shared" si="39"/>
        <v>Yes</v>
      </c>
    </row>
    <row r="253" spans="1:12" ht="25" x14ac:dyDescent="0.25">
      <c r="A253" s="45" t="s">
        <v>1589</v>
      </c>
      <c r="B253" s="33" t="s">
        <v>217</v>
      </c>
      <c r="C253" s="11">
        <v>4.7725687400000001E-2</v>
      </c>
      <c r="D253" s="11" t="str">
        <f t="shared" si="36"/>
        <v>N/A</v>
      </c>
      <c r="E253" s="11">
        <v>4.5099739799999997E-2</v>
      </c>
      <c r="F253" s="11" t="str">
        <f t="shared" si="37"/>
        <v>N/A</v>
      </c>
      <c r="G253" s="11">
        <v>2.2027124799999999E-2</v>
      </c>
      <c r="H253" s="11" t="str">
        <f t="shared" si="38"/>
        <v>N/A</v>
      </c>
      <c r="I253" s="12">
        <v>-5.5</v>
      </c>
      <c r="J253" s="12">
        <v>-51.2</v>
      </c>
      <c r="K253" s="41" t="s">
        <v>732</v>
      </c>
      <c r="L253" s="9" t="str">
        <f t="shared" si="39"/>
        <v>No</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18599</v>
      </c>
      <c r="D7" s="125" t="str">
        <f>IF($B7="N/A","N/A",IF(C7&gt;15,"No",IF(C7&lt;-15,"No","Yes")))</f>
        <v>N/A</v>
      </c>
      <c r="E7" s="124">
        <v>19067</v>
      </c>
      <c r="F7" s="125" t="str">
        <f>IF($B7="N/A","N/A",IF(E7&gt;15,"No",IF(E7&lt;-15,"No","Yes")))</f>
        <v>N/A</v>
      </c>
      <c r="G7" s="124">
        <v>19377</v>
      </c>
      <c r="H7" s="125" t="str">
        <f>IF($B7="N/A","N/A",IF(G7&gt;15,"No",IF(G7&lt;-15,"No","Yes")))</f>
        <v>N/A</v>
      </c>
      <c r="I7" s="126">
        <v>2.516</v>
      </c>
      <c r="J7" s="126">
        <v>1.6259999999999999</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100</v>
      </c>
      <c r="H8" s="125" t="str">
        <f>IF($B8="N/A","N/A",IF(G8&gt;15,"No",IF(G8&lt;-15,"No","Yes")))</f>
        <v>N/A</v>
      </c>
      <c r="I8" s="126" t="s">
        <v>217</v>
      </c>
      <c r="J8" s="126" t="s">
        <v>217</v>
      </c>
      <c r="K8" s="125" t="str">
        <f t="shared" si="0"/>
        <v>N/A</v>
      </c>
    </row>
    <row r="9" spans="1:11" x14ac:dyDescent="0.25">
      <c r="A9" s="24" t="s">
        <v>306</v>
      </c>
      <c r="B9" s="117" t="s">
        <v>217</v>
      </c>
      <c r="C9" s="116">
        <v>0</v>
      </c>
      <c r="D9" s="116" t="str">
        <f>IF($B9="N/A","N/A",IF(C9&gt;15,"No",IF(C9&lt;-15,"No","Yes")))</f>
        <v>N/A</v>
      </c>
      <c r="E9" s="116">
        <v>0</v>
      </c>
      <c r="F9" s="116" t="str">
        <f>IF($B9="N/A","N/A",IF(E9&gt;15,"No",IF(E9&lt;-15,"No","Yes")))</f>
        <v>N/A</v>
      </c>
      <c r="G9" s="116">
        <v>0</v>
      </c>
      <c r="H9" s="116" t="str">
        <f>IF($B9="N/A","N/A",IF(G9&gt;15,"No",IF(G9&lt;-15,"No","Yes")))</f>
        <v>N/A</v>
      </c>
      <c r="I9" s="122" t="s">
        <v>1742</v>
      </c>
      <c r="J9" s="122" t="s">
        <v>1742</v>
      </c>
      <c r="K9" s="116" t="str">
        <f t="shared" si="0"/>
        <v>N/A</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100</v>
      </c>
      <c r="F11" s="116" t="str">
        <f>IF(OR($B11="N/A",$E11="N/A"),"N/A",IF(E11&gt;100,"No",IF(E11&lt;95,"No","Yes")))</f>
        <v>Yes</v>
      </c>
      <c r="G11" s="116">
        <v>100</v>
      </c>
      <c r="H11" s="116" t="str">
        <f>IF($B11="N/A","N/A",IF(G11&gt;100,"No",IF(G11&lt;95,"No","Yes")))</f>
        <v>Yes</v>
      </c>
      <c r="I11" s="122" t="s">
        <v>217</v>
      </c>
      <c r="J11" s="122">
        <v>0</v>
      </c>
      <c r="K11" s="116" t="str">
        <f t="shared" si="0"/>
        <v>Yes</v>
      </c>
    </row>
    <row r="12" spans="1:11" x14ac:dyDescent="0.25">
      <c r="A12" s="24" t="s">
        <v>308</v>
      </c>
      <c r="B12" s="117" t="s">
        <v>217</v>
      </c>
      <c r="C12" s="116" t="s">
        <v>217</v>
      </c>
      <c r="D12" s="116" t="str">
        <f t="shared" ref="D12:D13" si="1">IF(OR($B12="N/A",$C12="N/A"),"N/A",IF(C12&gt;100,"No",IF(C12&lt;95,"No","Yes")))</f>
        <v>N/A</v>
      </c>
      <c r="E12" s="116">
        <v>99.994755335999997</v>
      </c>
      <c r="F12" s="116" t="str">
        <f t="shared" ref="F12:F13" si="2">IF(OR($B12="N/A",$E12="N/A"),"N/A",IF(E12&gt;100,"No",IF(E12&lt;95,"No","Yes")))</f>
        <v>N/A</v>
      </c>
      <c r="G12" s="116">
        <v>99.989678484999999</v>
      </c>
      <c r="H12" s="116" t="str">
        <f t="shared" ref="H12:H13" si="3">IF($B12="N/A","N/A",IF(G12&gt;100,"No",IF(G12&lt;95,"No","Yes")))</f>
        <v>N/A</v>
      </c>
      <c r="I12" s="122" t="s">
        <v>217</v>
      </c>
      <c r="J12" s="122">
        <v>-5.0000000000000001E-3</v>
      </c>
      <c r="K12" s="116" t="str">
        <f t="shared" si="0"/>
        <v>Yes</v>
      </c>
    </row>
    <row r="13" spans="1:11" x14ac:dyDescent="0.25">
      <c r="A13" s="24" t="s">
        <v>812</v>
      </c>
      <c r="B13" s="117" t="s">
        <v>218</v>
      </c>
      <c r="C13" s="116" t="s">
        <v>217</v>
      </c>
      <c r="D13" s="116" t="str">
        <f t="shared" si="1"/>
        <v>N/A</v>
      </c>
      <c r="E13" s="116">
        <v>0</v>
      </c>
      <c r="F13" s="116" t="str">
        <f t="shared" si="2"/>
        <v>No</v>
      </c>
      <c r="G13" s="116">
        <v>0</v>
      </c>
      <c r="H13" s="116" t="str">
        <f t="shared" si="3"/>
        <v>No</v>
      </c>
      <c r="I13" s="122" t="s">
        <v>217</v>
      </c>
      <c r="J13" s="122" t="s">
        <v>1742</v>
      </c>
      <c r="K13" s="116" t="str">
        <f t="shared" si="0"/>
        <v>N/A</v>
      </c>
    </row>
    <row r="14" spans="1:11" x14ac:dyDescent="0.25">
      <c r="A14" s="27" t="s">
        <v>309</v>
      </c>
      <c r="B14" s="117" t="s">
        <v>217</v>
      </c>
      <c r="C14" s="128">
        <v>18599</v>
      </c>
      <c r="D14" s="116" t="str">
        <f>IF($B14="N/A","N/A",IF(C14&gt;15,"No",IF(C14&lt;-15,"No","Yes")))</f>
        <v>N/A</v>
      </c>
      <c r="E14" s="128">
        <v>19067</v>
      </c>
      <c r="F14" s="116" t="str">
        <f>IF($B14="N/A","N/A",IF(E14&gt;15,"No",IF(E14&lt;-15,"No","Yes")))</f>
        <v>N/A</v>
      </c>
      <c r="G14" s="128">
        <v>19377</v>
      </c>
      <c r="H14" s="116" t="str">
        <f>IF($B14="N/A","N/A",IF(G14&gt;15,"No",IF(G14&lt;-15,"No","Yes")))</f>
        <v>N/A</v>
      </c>
      <c r="I14" s="122">
        <v>2.516</v>
      </c>
      <c r="J14" s="122">
        <v>1.6259999999999999</v>
      </c>
      <c r="K14" s="116" t="str">
        <f t="shared" si="0"/>
        <v>Yes</v>
      </c>
    </row>
    <row r="15" spans="1:11" x14ac:dyDescent="0.25">
      <c r="A15" s="24" t="s">
        <v>435</v>
      </c>
      <c r="B15" s="117" t="s">
        <v>219</v>
      </c>
      <c r="C15" s="116">
        <v>10.893058766999999</v>
      </c>
      <c r="D15" s="116" t="str">
        <f>IF($B15="N/A","N/A",IF(C15&gt;20,"No",IF(C15&lt;5,"No","Yes")))</f>
        <v>Yes</v>
      </c>
      <c r="E15" s="116">
        <v>10.814496249999999</v>
      </c>
      <c r="F15" s="116" t="str">
        <f>IF($B15="N/A","N/A",IF(E15&gt;20,"No",IF(E15&lt;5,"No","Yes")))</f>
        <v>Yes</v>
      </c>
      <c r="G15" s="116">
        <v>9.2842029210000003</v>
      </c>
      <c r="H15" s="116" t="str">
        <f>IF($B15="N/A","N/A",IF(G15&gt;20,"No",IF(G15&lt;5,"No","Yes")))</f>
        <v>Yes</v>
      </c>
      <c r="I15" s="122">
        <v>-0.72099999999999997</v>
      </c>
      <c r="J15" s="122">
        <v>-14.2</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90.715797078999998</v>
      </c>
      <c r="H16" s="116" t="str">
        <f>IF($B16="N/A","N/A",IF(G16&gt;15,"No",IF(G16&lt;-15,"No","Yes")))</f>
        <v>N/A</v>
      </c>
      <c r="I16" s="122" t="s">
        <v>217</v>
      </c>
      <c r="J16" s="122" t="s">
        <v>217</v>
      </c>
      <c r="K16" s="116" t="str">
        <f t="shared" si="0"/>
        <v>N/A</v>
      </c>
    </row>
    <row r="17" spans="1:11" x14ac:dyDescent="0.25">
      <c r="A17" s="24" t="s">
        <v>437</v>
      </c>
      <c r="B17" s="117" t="s">
        <v>217</v>
      </c>
      <c r="C17" s="116">
        <v>12.753373837</v>
      </c>
      <c r="D17" s="116" t="str">
        <f>IF($B17="N/A","N/A",IF(C17&gt;15,"No",IF(C17&lt;-15,"No","Yes")))</f>
        <v>N/A</v>
      </c>
      <c r="E17" s="116">
        <v>5.0506110033000002</v>
      </c>
      <c r="F17" s="116" t="str">
        <f>IF($B17="N/A","N/A",IF(E17&gt;15,"No",IF(E17&lt;-15,"No","Yes")))</f>
        <v>N/A</v>
      </c>
      <c r="G17" s="116">
        <v>6.2858027557999998</v>
      </c>
      <c r="H17" s="116" t="str">
        <f>IF($B17="N/A","N/A",IF(G17&gt;15,"No",IF(G17&lt;-15,"No","Yes")))</f>
        <v>N/A</v>
      </c>
      <c r="I17" s="122">
        <v>-60.4</v>
      </c>
      <c r="J17" s="122">
        <v>24.46</v>
      </c>
      <c r="K17" s="116" t="str">
        <f t="shared" si="0"/>
        <v>Yes</v>
      </c>
    </row>
    <row r="18" spans="1:11" x14ac:dyDescent="0.25">
      <c r="A18" s="24" t="s">
        <v>813</v>
      </c>
      <c r="B18" s="117" t="s">
        <v>217</v>
      </c>
      <c r="C18" s="135">
        <v>10414.099072999999</v>
      </c>
      <c r="D18" s="116" t="str">
        <f>IF($B18="N/A","N/A",IF(C18&gt;15,"No",IF(C18&lt;-15,"No","Yes")))</f>
        <v>N/A</v>
      </c>
      <c r="E18" s="135">
        <v>13809.84216</v>
      </c>
      <c r="F18" s="116" t="str">
        <f>IF($B18="N/A","N/A",IF(E18&gt;15,"No",IF(E18&lt;-15,"No","Yes")))</f>
        <v>N/A</v>
      </c>
      <c r="G18" s="135">
        <v>10990.33087</v>
      </c>
      <c r="H18" s="116" t="str">
        <f>IF($B18="N/A","N/A",IF(G18&gt;15,"No",IF(G18&lt;-15,"No","Yes")))</f>
        <v>N/A</v>
      </c>
      <c r="I18" s="122">
        <v>32.61</v>
      </c>
      <c r="J18" s="122">
        <v>-20.399999999999999</v>
      </c>
      <c r="K18" s="116" t="str">
        <f t="shared" si="0"/>
        <v>Yes</v>
      </c>
    </row>
    <row r="19" spans="1:11" x14ac:dyDescent="0.25">
      <c r="A19" s="3" t="s">
        <v>310</v>
      </c>
      <c r="B19" s="117" t="s">
        <v>217</v>
      </c>
      <c r="C19" s="128">
        <v>133</v>
      </c>
      <c r="D19" s="117" t="s">
        <v>217</v>
      </c>
      <c r="E19" s="128">
        <v>133</v>
      </c>
      <c r="F19" s="117" t="s">
        <v>217</v>
      </c>
      <c r="G19" s="128">
        <v>161</v>
      </c>
      <c r="H19" s="116" t="str">
        <f>IF($B19="N/A","N/A",IF(G19&gt;15,"No",IF(G19&lt;-15,"No","Yes")))</f>
        <v>N/A</v>
      </c>
      <c r="I19" s="122">
        <v>0</v>
      </c>
      <c r="J19" s="122">
        <v>21.05</v>
      </c>
      <c r="K19" s="116" t="str">
        <f t="shared" si="0"/>
        <v>Yes</v>
      </c>
    </row>
    <row r="20" spans="1:11" x14ac:dyDescent="0.25">
      <c r="A20" s="3" t="s">
        <v>350</v>
      </c>
      <c r="B20" s="117" t="s">
        <v>217</v>
      </c>
      <c r="C20" s="128" t="s">
        <v>217</v>
      </c>
      <c r="D20" s="117" t="s">
        <v>217</v>
      </c>
      <c r="E20" s="128" t="s">
        <v>217</v>
      </c>
      <c r="F20" s="117" t="s">
        <v>217</v>
      </c>
      <c r="G20" s="129">
        <v>0.83088197350000004</v>
      </c>
      <c r="H20" s="116" t="str">
        <f>IF($B20="N/A","N/A",IF(G20&gt;15,"No",IF(G20&lt;-15,"No","Yes")))</f>
        <v>N/A</v>
      </c>
      <c r="I20" s="122" t="s">
        <v>217</v>
      </c>
      <c r="J20" s="122" t="s">
        <v>217</v>
      </c>
      <c r="K20" s="116" t="str">
        <f t="shared" si="0"/>
        <v>N/A</v>
      </c>
    </row>
    <row r="21" spans="1:11" ht="25" x14ac:dyDescent="0.25">
      <c r="A21" s="3" t="s">
        <v>814</v>
      </c>
      <c r="B21" s="117" t="s">
        <v>217</v>
      </c>
      <c r="C21" s="130">
        <v>8763.5789473999994</v>
      </c>
      <c r="D21" s="116" t="str">
        <f>IF($B21="N/A","N/A",IF(C21&gt;60,"No",IF(C21&lt;15,"No","Yes")))</f>
        <v>N/A</v>
      </c>
      <c r="E21" s="130">
        <v>7880.6917292999997</v>
      </c>
      <c r="F21" s="116" t="str">
        <f>IF($B21="N/A","N/A",IF(E21&gt;60,"No",IF(E21&lt;15,"No","Yes")))</f>
        <v>N/A</v>
      </c>
      <c r="G21" s="130">
        <v>6607.0683230000004</v>
      </c>
      <c r="H21" s="116" t="str">
        <f>IF($B21="N/A","N/A",IF(G21&gt;60,"No",IF(G21&lt;15,"No","Yes")))</f>
        <v>N/A</v>
      </c>
      <c r="I21" s="122">
        <v>-10.1</v>
      </c>
      <c r="J21" s="122">
        <v>-16.2</v>
      </c>
      <c r="K21" s="116" t="str">
        <f t="shared" si="0"/>
        <v>Yes</v>
      </c>
    </row>
    <row r="22" spans="1:11" x14ac:dyDescent="0.25">
      <c r="A22" s="3" t="s">
        <v>815</v>
      </c>
      <c r="B22" s="117" t="s">
        <v>221</v>
      </c>
      <c r="C22" s="128">
        <v>11</v>
      </c>
      <c r="D22" s="116" t="str">
        <f>IF($B22="N/A","N/A",IF(C22="N/A","N/A",IF(C22=0,"Yes","No")))</f>
        <v>No</v>
      </c>
      <c r="E22" s="128">
        <v>0</v>
      </c>
      <c r="F22" s="116" t="str">
        <f>IF($B22="N/A","N/A",IF(E22="N/A","N/A",IF(E22=0,"Yes","No")))</f>
        <v>Yes</v>
      </c>
      <c r="G22" s="128">
        <v>11</v>
      </c>
      <c r="H22" s="116" t="str">
        <f>IF($B22="N/A","N/A",IF(G22=0,"Yes","No"))</f>
        <v>No</v>
      </c>
      <c r="I22" s="122">
        <v>-100</v>
      </c>
      <c r="J22" s="122" t="s">
        <v>1742</v>
      </c>
      <c r="K22" s="116" t="str">
        <f t="shared" si="0"/>
        <v>N/A</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16573</v>
      </c>
      <c r="D6" s="9" t="str">
        <f>IF($B6="N/A","N/A",IF(C6&gt;15,"No",IF(C6&lt;-15,"No","Yes")))</f>
        <v>N/A</v>
      </c>
      <c r="E6" s="34">
        <v>17005</v>
      </c>
      <c r="F6" s="9" t="str">
        <f>IF($B6="N/A","N/A",IF(E6&gt;15,"No",IF(E6&lt;-15,"No","Yes")))</f>
        <v>N/A</v>
      </c>
      <c r="G6" s="34">
        <v>17578</v>
      </c>
      <c r="H6" s="9" t="str">
        <f>IF($B6="N/A","N/A",IF(G6&gt;15,"No",IF(G6&lt;-15,"No","Yes")))</f>
        <v>N/A</v>
      </c>
      <c r="I6" s="10">
        <v>2.6070000000000002</v>
      </c>
      <c r="J6" s="10">
        <v>3.37</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9051.1400470999997</v>
      </c>
      <c r="D9" s="9" t="str">
        <f>IF($B9="N/A","N/A",IF(C9&gt;7000,"No",IF(C9&lt;2000,"No","Yes")))</f>
        <v>No</v>
      </c>
      <c r="E9" s="76">
        <v>9301.8456924000002</v>
      </c>
      <c r="F9" s="9" t="str">
        <f>IF($B9="N/A","N/A",IF(E9&gt;7000,"No",IF(E9&lt;2000,"No","Yes")))</f>
        <v>No</v>
      </c>
      <c r="G9" s="76">
        <v>9724.9580726000004</v>
      </c>
      <c r="H9" s="9" t="str">
        <f>IF($B9="N/A","N/A",IF(G9&gt;7000,"No",IF(G9&lt;2000,"No","Yes")))</f>
        <v>No</v>
      </c>
      <c r="I9" s="10">
        <v>2.77</v>
      </c>
      <c r="J9" s="10">
        <v>4.5490000000000004</v>
      </c>
      <c r="K9" s="9" t="str">
        <f t="shared" si="0"/>
        <v>Yes</v>
      </c>
    </row>
    <row r="10" spans="1:11" x14ac:dyDescent="0.25">
      <c r="A10" s="90" t="s">
        <v>819</v>
      </c>
      <c r="B10" s="33" t="s">
        <v>217</v>
      </c>
      <c r="C10" s="76">
        <v>2336.2954570000002</v>
      </c>
      <c r="D10" s="9" t="str">
        <f>IF($B10="N/A","N/A",IF(C10&gt;15,"No",IF(C10&lt;-15,"No","Yes")))</f>
        <v>N/A</v>
      </c>
      <c r="E10" s="76">
        <v>2408.1061986</v>
      </c>
      <c r="F10" s="9" t="str">
        <f>IF($B10="N/A","N/A",IF(E10&gt;15,"No",IF(E10&lt;-15,"No","Yes")))</f>
        <v>N/A</v>
      </c>
      <c r="G10" s="76">
        <v>2497.5412673999999</v>
      </c>
      <c r="H10" s="9" t="str">
        <f>IF($B10="N/A","N/A",IF(G10&gt;15,"No",IF(G10&lt;-15,"No","Yes")))</f>
        <v>N/A</v>
      </c>
      <c r="I10" s="10">
        <v>3.0739999999999998</v>
      </c>
      <c r="J10" s="10">
        <v>3.714</v>
      </c>
      <c r="K10" s="9" t="str">
        <f t="shared" si="0"/>
        <v>Yes</v>
      </c>
    </row>
    <row r="11" spans="1:11" x14ac:dyDescent="0.25">
      <c r="A11" s="90" t="s">
        <v>313</v>
      </c>
      <c r="B11" s="33" t="s">
        <v>223</v>
      </c>
      <c r="C11" s="9">
        <v>3.0169552887000002</v>
      </c>
      <c r="D11" s="9" t="str">
        <f>IF($B11="N/A","N/A",IF(C11&gt;10,"No",IF(C11&lt;=0,"No","Yes")))</f>
        <v>Yes</v>
      </c>
      <c r="E11" s="9">
        <v>3.5460158776999999</v>
      </c>
      <c r="F11" s="9" t="str">
        <f>IF($B11="N/A","N/A",IF(E11&gt;10,"No",IF(E11&lt;=0,"No","Yes")))</f>
        <v>Yes</v>
      </c>
      <c r="G11" s="9">
        <v>3.2199340084000001</v>
      </c>
      <c r="H11" s="9" t="str">
        <f>IF($B11="N/A","N/A",IF(G11&gt;10,"No",IF(G11&lt;=0,"No","Yes")))</f>
        <v>Yes</v>
      </c>
      <c r="I11" s="10">
        <v>17.54</v>
      </c>
      <c r="J11" s="10">
        <v>-9.1999999999999993</v>
      </c>
      <c r="K11" s="9" t="str">
        <f t="shared" si="0"/>
        <v>Yes</v>
      </c>
    </row>
    <row r="12" spans="1:11" x14ac:dyDescent="0.25">
      <c r="A12" s="90" t="s">
        <v>820</v>
      </c>
      <c r="B12" s="33" t="s">
        <v>217</v>
      </c>
      <c r="C12" s="76">
        <v>4369.5240000000003</v>
      </c>
      <c r="D12" s="9" t="str">
        <f>IF($B12="N/A","N/A",IF(C12&gt;15,"No",IF(C12&lt;-15,"No","Yes")))</f>
        <v>N/A</v>
      </c>
      <c r="E12" s="76">
        <v>3855.4510779000002</v>
      </c>
      <c r="F12" s="9" t="str">
        <f>IF($B12="N/A","N/A",IF(E12&gt;15,"No",IF(E12&lt;-15,"No","Yes")))</f>
        <v>N/A</v>
      </c>
      <c r="G12" s="76">
        <v>3884.6572437999998</v>
      </c>
      <c r="H12" s="9" t="str">
        <f>IF($B12="N/A","N/A",IF(G12&gt;15,"No",IF(G12&lt;-15,"No","Yes")))</f>
        <v>N/A</v>
      </c>
      <c r="I12" s="10">
        <v>-11.8</v>
      </c>
      <c r="J12" s="10">
        <v>0.75749999999999995</v>
      </c>
      <c r="K12" s="9" t="str">
        <f t="shared" si="0"/>
        <v>Yes</v>
      </c>
    </row>
    <row r="13" spans="1:11" x14ac:dyDescent="0.25">
      <c r="A13" s="90" t="s">
        <v>314</v>
      </c>
      <c r="B13" s="33" t="s">
        <v>218</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5">
      <c r="A14" s="90" t="s">
        <v>821</v>
      </c>
      <c r="B14" s="33" t="s">
        <v>224</v>
      </c>
      <c r="C14" s="8">
        <v>1.1472877572</v>
      </c>
      <c r="D14" s="9" t="str">
        <f>IF($B14="N/A","N/A",IF(C14&gt;1,"Yes","No"))</f>
        <v>Yes</v>
      </c>
      <c r="E14" s="8">
        <v>1.1503087326999999</v>
      </c>
      <c r="F14" s="9" t="str">
        <f>IF($B14="N/A","N/A",IF(E14&gt;1,"Yes","No"))</f>
        <v>Yes</v>
      </c>
      <c r="G14" s="8">
        <v>1.1001820457</v>
      </c>
      <c r="H14" s="9" t="str">
        <f>IF($B14="N/A","N/A",IF(G14&gt;1,"Yes","No"))</f>
        <v>Yes</v>
      </c>
      <c r="I14" s="10">
        <v>0.26329999999999998</v>
      </c>
      <c r="J14" s="10">
        <v>-4.3600000000000003</v>
      </c>
      <c r="K14" s="9" t="str">
        <f t="shared" si="0"/>
        <v>Yes</v>
      </c>
    </row>
    <row r="15" spans="1:11" x14ac:dyDescent="0.25">
      <c r="A15" s="90" t="s">
        <v>315</v>
      </c>
      <c r="B15" s="33" t="s">
        <v>218</v>
      </c>
      <c r="C15" s="8">
        <v>79.744162192000005</v>
      </c>
      <c r="D15" s="9" t="str">
        <f>IF($B15="N/A","N/A",IF(C15&gt;100,"No",IF(C15&lt;95,"No","Yes")))</f>
        <v>No</v>
      </c>
      <c r="E15" s="8">
        <v>79.394295795000005</v>
      </c>
      <c r="F15" s="9" t="str">
        <f>IF($B15="N/A","N/A",IF(E15&gt;100,"No",IF(E15&lt;95,"No","Yes")))</f>
        <v>No</v>
      </c>
      <c r="G15" s="8">
        <v>79.616566161999998</v>
      </c>
      <c r="H15" s="9" t="str">
        <f>IF($B15="N/A","N/A",IF(G15&gt;100,"No",IF(G15&lt;95,"No","Yes")))</f>
        <v>No</v>
      </c>
      <c r="I15" s="10">
        <v>-0.439</v>
      </c>
      <c r="J15" s="10">
        <v>0.28000000000000003</v>
      </c>
      <c r="K15" s="9" t="str">
        <f t="shared" si="0"/>
        <v>Yes</v>
      </c>
    </row>
    <row r="16" spans="1:11" x14ac:dyDescent="0.25">
      <c r="A16" s="90" t="s">
        <v>822</v>
      </c>
      <c r="B16" s="33" t="s">
        <v>225</v>
      </c>
      <c r="C16" s="8">
        <v>6.7731537529999999</v>
      </c>
      <c r="D16" s="9" t="str">
        <f>IF($B16="N/A","N/A",IF(C16&gt;3,"Yes","No"))</f>
        <v>Yes</v>
      </c>
      <c r="E16" s="8">
        <v>6.7197244648999996</v>
      </c>
      <c r="F16" s="9" t="str">
        <f>IF($B16="N/A","N/A",IF(E16&gt;3,"Yes","No"))</f>
        <v>Yes</v>
      </c>
      <c r="G16" s="8">
        <v>6.9059664166000001</v>
      </c>
      <c r="H16" s="9" t="str">
        <f>IF($B16="N/A","N/A",IF(G16&gt;3,"Yes","No"))</f>
        <v>Yes</v>
      </c>
      <c r="I16" s="10">
        <v>-0.78900000000000003</v>
      </c>
      <c r="J16" s="10">
        <v>2.7719999999999998</v>
      </c>
      <c r="K16" s="9" t="str">
        <f t="shared" si="0"/>
        <v>Yes</v>
      </c>
    </row>
    <row r="17" spans="1:11" x14ac:dyDescent="0.25">
      <c r="A17" s="90" t="s">
        <v>823</v>
      </c>
      <c r="B17" s="33" t="s">
        <v>226</v>
      </c>
      <c r="C17" s="8">
        <v>4.0069993362999998</v>
      </c>
      <c r="D17" s="9" t="str">
        <f>IF($B17="N/A","N/A",IF(C17&gt;=8,"No",IF(C17&lt;2,"No","Yes")))</f>
        <v>Yes</v>
      </c>
      <c r="E17" s="8">
        <v>4.0205870243000001</v>
      </c>
      <c r="F17" s="9" t="str">
        <f>IF($B17="N/A","N/A",IF(E17&gt;=8,"No",IF(E17&lt;2,"No","Yes")))</f>
        <v>Yes</v>
      </c>
      <c r="G17" s="8">
        <v>3.9935715098000002</v>
      </c>
      <c r="H17" s="9" t="str">
        <f>IF($B17="N/A","N/A",IF(G17&gt;=8,"No",IF(G17&lt;2,"No","Yes")))</f>
        <v>Yes</v>
      </c>
      <c r="I17" s="10">
        <v>0.33910000000000001</v>
      </c>
      <c r="J17" s="10">
        <v>-0.67200000000000004</v>
      </c>
      <c r="K17" s="9" t="str">
        <f t="shared" si="0"/>
        <v>Yes</v>
      </c>
    </row>
    <row r="18" spans="1:11" x14ac:dyDescent="0.25">
      <c r="A18" s="90" t="s">
        <v>824</v>
      </c>
      <c r="B18" s="33" t="s">
        <v>226</v>
      </c>
      <c r="C18" s="8">
        <v>3.8956898128000002</v>
      </c>
      <c r="D18" s="9" t="str">
        <f>IF($B18="N/A","N/A",IF(C18&gt;=8,"No",IF(C18&lt;2,"No","Yes")))</f>
        <v>Yes</v>
      </c>
      <c r="E18" s="8">
        <v>3.886981402</v>
      </c>
      <c r="F18" s="9" t="str">
        <f>IF($B18="N/A","N/A",IF(E18&gt;=8,"No",IF(E18&lt;2,"No","Yes")))</f>
        <v>Yes</v>
      </c>
      <c r="G18" s="8">
        <v>3.8997489444000002</v>
      </c>
      <c r="H18" s="9" t="str">
        <f>IF($B18="N/A","N/A",IF(G18&gt;=8,"No",IF(G18&lt;2,"No","Yes")))</f>
        <v>Yes</v>
      </c>
      <c r="I18" s="10">
        <v>-0.224</v>
      </c>
      <c r="J18" s="10">
        <v>0.32850000000000001</v>
      </c>
      <c r="K18" s="9" t="str">
        <f t="shared" si="0"/>
        <v>Yes</v>
      </c>
    </row>
    <row r="19" spans="1:11" x14ac:dyDescent="0.25">
      <c r="A19" s="90" t="s">
        <v>316</v>
      </c>
      <c r="B19" s="33"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0" t="s">
        <v>31</v>
      </c>
      <c r="B20" s="49" t="s">
        <v>218</v>
      </c>
      <c r="C20" s="8">
        <v>99.643999276000002</v>
      </c>
      <c r="D20" s="9" t="str">
        <f>IF($B20="N/A","N/A",IF(C20&gt;100,"No",IF(C20&lt;95,"No","Yes")))</f>
        <v>Yes</v>
      </c>
      <c r="E20" s="8">
        <v>99.647162598999998</v>
      </c>
      <c r="F20" s="9" t="str">
        <f>IF($B20="N/A","N/A",IF(E20&gt;100,"No",IF(E20&lt;95,"No","Yes")))</f>
        <v>Yes</v>
      </c>
      <c r="G20" s="8">
        <v>99.635908521999994</v>
      </c>
      <c r="H20" s="9" t="str">
        <f>IF($B20="N/A","N/A",IF(G20&gt;100,"No",IF(G20&lt;95,"No","Yes")))</f>
        <v>Yes</v>
      </c>
      <c r="I20" s="10">
        <v>3.2000000000000002E-3</v>
      </c>
      <c r="J20" s="10">
        <v>-1.0999999999999999E-2</v>
      </c>
      <c r="K20" s="9" t="str">
        <f t="shared" si="0"/>
        <v>Yes</v>
      </c>
    </row>
    <row r="21" spans="1:11" x14ac:dyDescent="0.25">
      <c r="A21" s="90" t="s">
        <v>317</v>
      </c>
      <c r="B21" s="33" t="s">
        <v>218</v>
      </c>
      <c r="C21" s="8">
        <v>98.829421347999997</v>
      </c>
      <c r="D21" s="9" t="str">
        <f>IF($B21="N/A","N/A",IF(C21&gt;100,"No",IF(C21&lt;95,"No","Yes")))</f>
        <v>Yes</v>
      </c>
      <c r="E21" s="8">
        <v>98.770949720999994</v>
      </c>
      <c r="F21" s="9" t="str">
        <f>IF($B21="N/A","N/A",IF(E21&gt;100,"No",IF(E21&lt;95,"No","Yes")))</f>
        <v>Yes</v>
      </c>
      <c r="G21" s="8">
        <v>98.873591989999994</v>
      </c>
      <c r="H21" s="9" t="str">
        <f>IF($B21="N/A","N/A",IF(G21&gt;100,"No",IF(G21&lt;95,"No","Yes")))</f>
        <v>Yes</v>
      </c>
      <c r="I21" s="10">
        <v>-5.8999999999999997E-2</v>
      </c>
      <c r="J21" s="10">
        <v>0.10390000000000001</v>
      </c>
      <c r="K21" s="9" t="str">
        <f t="shared" si="0"/>
        <v>Yes</v>
      </c>
    </row>
    <row r="22" spans="1:11" x14ac:dyDescent="0.25">
      <c r="A22" s="90" t="s">
        <v>1718</v>
      </c>
      <c r="B22" s="33" t="s">
        <v>228</v>
      </c>
      <c r="C22" s="8">
        <v>1.1705786520000001</v>
      </c>
      <c r="D22" s="9" t="str">
        <f>IF($B22="N/A","N/A",IF(C22&gt;5,"No",IF(C22&lt;=0,"No","Yes")))</f>
        <v>Yes</v>
      </c>
      <c r="E22" s="8">
        <v>1.2290502793</v>
      </c>
      <c r="F22" s="9" t="str">
        <f>IF($B22="N/A","N/A",IF(E22&gt;5,"No",IF(E22&lt;=0,"No","Yes")))</f>
        <v>Yes</v>
      </c>
      <c r="G22" s="8">
        <v>1.12640801</v>
      </c>
      <c r="H22" s="9" t="str">
        <f>IF($B22="N/A","N/A",IF(G22&gt;5,"No",IF(G22&lt;=0,"No","Yes")))</f>
        <v>Yes</v>
      </c>
      <c r="I22" s="10">
        <v>4.9950000000000001</v>
      </c>
      <c r="J22" s="10">
        <v>-8.35</v>
      </c>
      <c r="K22" s="9" t="str">
        <f t="shared" si="0"/>
        <v>Yes</v>
      </c>
    </row>
    <row r="23" spans="1:11" x14ac:dyDescent="0.25">
      <c r="A23" s="90" t="s">
        <v>318</v>
      </c>
      <c r="B23" s="33"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0" t="s">
        <v>825</v>
      </c>
      <c r="B24" s="33" t="s">
        <v>229</v>
      </c>
      <c r="C24" s="8">
        <v>1.9068967598</v>
      </c>
      <c r="D24" s="9" t="str">
        <f>IF($B24="N/A","N/A",IF(C24&gt;=2,"Yes","No"))</f>
        <v>No</v>
      </c>
      <c r="E24" s="8">
        <v>1.9120846810000001</v>
      </c>
      <c r="F24" s="9" t="str">
        <f>IF($B24="N/A","N/A",IF(E24&gt;=2,"Yes","No"))</f>
        <v>No</v>
      </c>
      <c r="G24" s="8">
        <v>1.9217203322</v>
      </c>
      <c r="H24" s="9" t="str">
        <f>IF($B24="N/A","N/A",IF(G24&gt;=2,"Yes","No"))</f>
        <v>No</v>
      </c>
      <c r="I24" s="10">
        <v>0.27210000000000001</v>
      </c>
      <c r="J24" s="10">
        <v>0.50390000000000001</v>
      </c>
      <c r="K24" s="9" t="str">
        <f t="shared" si="0"/>
        <v>Yes</v>
      </c>
    </row>
    <row r="25" spans="1:11" x14ac:dyDescent="0.25">
      <c r="A25" s="90" t="s">
        <v>826</v>
      </c>
      <c r="B25" s="33" t="s">
        <v>230</v>
      </c>
      <c r="C25" s="8">
        <v>4.5737042176999996</v>
      </c>
      <c r="D25" s="9" t="str">
        <f>IF($B25="N/A","N/A",IF(C25&gt;30,"No",IF(C25&lt;5,"No","Yes")))</f>
        <v>No</v>
      </c>
      <c r="E25" s="8">
        <v>4.2810937959000004</v>
      </c>
      <c r="F25" s="9" t="str">
        <f>IF($B25="N/A","N/A",IF(E25&gt;30,"No",IF(E25&lt;5,"No","Yes")))</f>
        <v>No</v>
      </c>
      <c r="G25" s="8">
        <v>4.2610080782999997</v>
      </c>
      <c r="H25" s="9" t="str">
        <f>IF($B25="N/A","N/A",IF(G25&gt;30,"No",IF(G25&lt;5,"No","Yes")))</f>
        <v>No</v>
      </c>
      <c r="I25" s="10">
        <v>-6.4</v>
      </c>
      <c r="J25" s="10">
        <v>-0.46899999999999997</v>
      </c>
      <c r="K25" s="9" t="str">
        <f t="shared" si="0"/>
        <v>Yes</v>
      </c>
    </row>
    <row r="26" spans="1:11" x14ac:dyDescent="0.25">
      <c r="A26" s="90" t="s">
        <v>827</v>
      </c>
      <c r="B26" s="33" t="s">
        <v>231</v>
      </c>
      <c r="C26" s="8">
        <v>17.069933024000001</v>
      </c>
      <c r="D26" s="9" t="str">
        <f>IF($B26="N/A","N/A",IF(C26&gt;75,"No",IF(C26&lt;15,"No","Yes")))</f>
        <v>Yes</v>
      </c>
      <c r="E26" s="8">
        <v>16.742134665999998</v>
      </c>
      <c r="F26" s="9" t="str">
        <f>IF($B26="N/A","N/A",IF(E26&gt;75,"No",IF(E26&lt;15,"No","Yes")))</f>
        <v>Yes</v>
      </c>
      <c r="G26" s="8">
        <v>16.014336102000001</v>
      </c>
      <c r="H26" s="9" t="str">
        <f>IF($B26="N/A","N/A",IF(G26&gt;75,"No",IF(G26&lt;15,"No","Yes")))</f>
        <v>Yes</v>
      </c>
      <c r="I26" s="10">
        <v>-1.92</v>
      </c>
      <c r="J26" s="10">
        <v>-4.3499999999999996</v>
      </c>
      <c r="K26" s="9" t="str">
        <f t="shared" si="0"/>
        <v>Yes</v>
      </c>
    </row>
    <row r="27" spans="1:11" x14ac:dyDescent="0.25">
      <c r="A27" s="90" t="s">
        <v>828</v>
      </c>
      <c r="B27" s="33" t="s">
        <v>232</v>
      </c>
      <c r="C27" s="8">
        <v>78.356362759000007</v>
      </c>
      <c r="D27" s="9" t="str">
        <f>IF($B27="N/A","N/A",IF(C27&gt;70,"No",IF(C27&lt;25,"No","Yes")))</f>
        <v>No</v>
      </c>
      <c r="E27" s="8">
        <v>78.976771537999994</v>
      </c>
      <c r="F27" s="9" t="str">
        <f>IF($B27="N/A","N/A",IF(E27&gt;70,"No",IF(E27&lt;25,"No","Yes")))</f>
        <v>No</v>
      </c>
      <c r="G27" s="8">
        <v>79.724655819999995</v>
      </c>
      <c r="H27" s="9" t="str">
        <f>IF($B27="N/A","N/A",IF(G27&gt;70,"No",IF(G27&lt;25,"No","Yes")))</f>
        <v>No</v>
      </c>
      <c r="I27" s="10">
        <v>0.79179999999999995</v>
      </c>
      <c r="J27" s="10">
        <v>0.94699999999999995</v>
      </c>
      <c r="K27" s="9" t="str">
        <f t="shared" si="0"/>
        <v>Yes</v>
      </c>
    </row>
    <row r="28" spans="1:11" x14ac:dyDescent="0.25">
      <c r="A28" s="90" t="s">
        <v>322</v>
      </c>
      <c r="B28" s="33" t="s">
        <v>233</v>
      </c>
      <c r="C28" s="8">
        <v>61.135581971000001</v>
      </c>
      <c r="D28" s="9" t="str">
        <f>IF($B28="N/A","N/A",IF(C28&gt;70,"No",IF(C28&lt;35,"No","Yes")))</f>
        <v>Yes</v>
      </c>
      <c r="E28" s="8">
        <v>62.405174948999999</v>
      </c>
      <c r="F28" s="9" t="str">
        <f>IF($B28="N/A","N/A",IF(E28&gt;70,"No",IF(E28&lt;35,"No","Yes")))</f>
        <v>Yes</v>
      </c>
      <c r="G28" s="8">
        <v>63.892365456999997</v>
      </c>
      <c r="H28" s="9" t="str">
        <f>IF($B28="N/A","N/A",IF(G28&gt;70,"No",IF(G28&lt;35,"No","Yes")))</f>
        <v>Yes</v>
      </c>
      <c r="I28" s="10">
        <v>2.077</v>
      </c>
      <c r="J28" s="10">
        <v>2.383</v>
      </c>
      <c r="K28" s="9" t="str">
        <f t="shared" si="0"/>
        <v>Yes</v>
      </c>
    </row>
    <row r="29" spans="1:11" x14ac:dyDescent="0.25">
      <c r="A29" s="90" t="s">
        <v>829</v>
      </c>
      <c r="B29" s="33" t="s">
        <v>224</v>
      </c>
      <c r="C29" s="8">
        <v>1.5544808527</v>
      </c>
      <c r="D29" s="9" t="str">
        <f>IF($B29="N/A","N/A",IF(C29&gt;1,"Yes","No"))</f>
        <v>Yes</v>
      </c>
      <c r="E29" s="8">
        <v>1.5580474933999999</v>
      </c>
      <c r="F29" s="9" t="str">
        <f>IF($B29="N/A","N/A",IF(E29&gt;1,"Yes","No"))</f>
        <v>Yes</v>
      </c>
      <c r="G29" s="8">
        <v>1.5718101683000001</v>
      </c>
      <c r="H29" s="9" t="str">
        <f>IF($B29="N/A","N/A",IF(G29&gt;1,"Yes","No"))</f>
        <v>Yes</v>
      </c>
      <c r="I29" s="10">
        <v>0.22939999999999999</v>
      </c>
      <c r="J29" s="10">
        <v>0.88329999999999997</v>
      </c>
      <c r="K29" s="9" t="str">
        <f t="shared" si="0"/>
        <v>Yes</v>
      </c>
    </row>
    <row r="30" spans="1:11" x14ac:dyDescent="0.25">
      <c r="A30" s="90" t="s">
        <v>323</v>
      </c>
      <c r="B30" s="33" t="s">
        <v>217</v>
      </c>
      <c r="C30" s="8">
        <v>0</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830</v>
      </c>
      <c r="B31" s="33" t="s">
        <v>217</v>
      </c>
      <c r="C31" s="8">
        <v>98.914330832999994</v>
      </c>
      <c r="D31" s="9" t="str">
        <f>IF($B31="N/A","N/A",IF(C31&gt;15,"No",IF(C31&lt;-15,"No","Yes")))</f>
        <v>N/A</v>
      </c>
      <c r="E31" s="8">
        <v>98.661892198000004</v>
      </c>
      <c r="F31" s="9" t="str">
        <f>IF($B31="N/A","N/A",IF(E31&gt;15,"No",IF(E31&lt;-15,"No","Yes")))</f>
        <v>N/A</v>
      </c>
      <c r="G31" s="8">
        <v>99.732882200999995</v>
      </c>
      <c r="H31" s="9" t="str">
        <f>IF($B31="N/A","N/A",IF(G31&gt;15,"No",IF(G31&lt;-15,"No","Yes")))</f>
        <v>N/A</v>
      </c>
      <c r="I31" s="10">
        <v>-0.255</v>
      </c>
      <c r="J31" s="10">
        <v>1.0860000000000001</v>
      </c>
      <c r="K31" s="9" t="str">
        <f t="shared" si="0"/>
        <v>Yes</v>
      </c>
    </row>
    <row r="32" spans="1:11" x14ac:dyDescent="0.25">
      <c r="A32" s="90" t="s">
        <v>324</v>
      </c>
      <c r="B32" s="33" t="s">
        <v>217</v>
      </c>
      <c r="C32" s="8" t="s">
        <v>1742</v>
      </c>
      <c r="D32" s="9" t="str">
        <f>IF($B32="N/A","N/A",IF(C32&gt;15,"No",IF(C32&lt;-15,"No","Yes")))</f>
        <v>N/A</v>
      </c>
      <c r="E32" s="8" t="s">
        <v>1742</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100</v>
      </c>
      <c r="D33" s="9" t="str">
        <f>IF($B33="N/A","N/A",IF(C33&gt;15,"No",IF(C33&lt;-15,"No","Yes")))</f>
        <v>N/A</v>
      </c>
      <c r="E33" s="8">
        <v>100</v>
      </c>
      <c r="F33" s="9" t="str">
        <f>IF($B33="N/A","N/A",IF(E33&gt;15,"No",IF(E33&lt;-15,"No","Yes")))</f>
        <v>N/A</v>
      </c>
      <c r="G33" s="8">
        <v>99.991072226</v>
      </c>
      <c r="H33" s="9" t="str">
        <f>IF($B33="N/A","N/A",IF(G33&gt;15,"No",IF(G33&lt;-15,"No","Yes")))</f>
        <v>N/A</v>
      </c>
      <c r="I33" s="10">
        <v>0</v>
      </c>
      <c r="J33" s="10">
        <v>-8.9999999999999993E-3</v>
      </c>
      <c r="K33" s="9" t="str">
        <f t="shared" si="0"/>
        <v>Yes</v>
      </c>
    </row>
    <row r="34" spans="1:11" x14ac:dyDescent="0.25">
      <c r="A34" s="90" t="s">
        <v>326</v>
      </c>
      <c r="B34" s="33" t="s">
        <v>234</v>
      </c>
      <c r="C34" s="8">
        <v>0</v>
      </c>
      <c r="D34" s="9" t="str">
        <f>IF($B34="N/A","N/A",IF(C34&gt;=90,"Yes","No"))</f>
        <v>No</v>
      </c>
      <c r="E34" s="8">
        <v>0</v>
      </c>
      <c r="F34" s="9" t="str">
        <f>IF($B34="N/A","N/A",IF(E34&gt;=90,"Yes","No"))</f>
        <v>No</v>
      </c>
      <c r="G34" s="8">
        <v>0</v>
      </c>
      <c r="H34" s="9" t="str">
        <f>IF($B34="N/A","N/A",IF(G34&gt;=90,"Yes","No"))</f>
        <v>No</v>
      </c>
      <c r="I34" s="10" t="s">
        <v>1742</v>
      </c>
      <c r="J34" s="10" t="s">
        <v>1742</v>
      </c>
      <c r="K34" s="9" t="str">
        <f t="shared" si="0"/>
        <v>N/A</v>
      </c>
    </row>
    <row r="35" spans="1:11" x14ac:dyDescent="0.25">
      <c r="A35" s="90" t="s">
        <v>327</v>
      </c>
      <c r="B35" s="33" t="s">
        <v>217</v>
      </c>
      <c r="C35" s="8">
        <v>26.995715922999999</v>
      </c>
      <c r="D35" s="9" t="str">
        <f>IF($B35="N/A","N/A",IF(C35&gt;15,"No",IF(C35&lt;-15,"No","Yes")))</f>
        <v>N/A</v>
      </c>
      <c r="E35" s="8">
        <v>26.856806821999999</v>
      </c>
      <c r="F35" s="9" t="str">
        <f>IF($B35="N/A","N/A",IF(E35&gt;15,"No",IF(E35&lt;-15,"No","Yes")))</f>
        <v>N/A</v>
      </c>
      <c r="G35" s="8">
        <v>27.141881898000001</v>
      </c>
      <c r="H35" s="9" t="str">
        <f>IF($B35="N/A","N/A",IF(G35&gt;15,"No",IF(G35&lt;-15,"No","Yes")))</f>
        <v>N/A</v>
      </c>
      <c r="I35" s="10">
        <v>-0.51500000000000001</v>
      </c>
      <c r="J35" s="10">
        <v>1.0609999999999999</v>
      </c>
      <c r="K35" s="9" t="str">
        <f t="shared" si="0"/>
        <v>Yes</v>
      </c>
    </row>
    <row r="36" spans="1:11" ht="25" x14ac:dyDescent="0.25">
      <c r="A36" s="90" t="s">
        <v>368</v>
      </c>
      <c r="B36" s="33" t="s">
        <v>217</v>
      </c>
      <c r="C36" s="8">
        <v>28.896397754999999</v>
      </c>
      <c r="D36" s="9" t="str">
        <f>IF($B36="N/A","N/A",IF(C36&gt;15,"No",IF(C36&lt;-15,"No","Yes")))</f>
        <v>N/A</v>
      </c>
      <c r="E36" s="8">
        <v>29.626580418</v>
      </c>
      <c r="F36" s="9" t="str">
        <f>IF($B36="N/A","N/A",IF(E36&gt;15,"No",IF(E36&lt;-15,"No","Yes")))</f>
        <v>N/A</v>
      </c>
      <c r="G36" s="8">
        <v>28.694959609000001</v>
      </c>
      <c r="H36" s="9" t="str">
        <f>IF($B36="N/A","N/A",IF(G36&gt;15,"No",IF(G36&lt;-15,"No","Yes")))</f>
        <v>N/A</v>
      </c>
      <c r="I36" s="10">
        <v>2.5270000000000001</v>
      </c>
      <c r="J36" s="10">
        <v>-3.14</v>
      </c>
      <c r="K36" s="9" t="str">
        <f t="shared" si="0"/>
        <v>Yes</v>
      </c>
    </row>
    <row r="37" spans="1:11" x14ac:dyDescent="0.25">
      <c r="A37" s="90" t="s">
        <v>373</v>
      </c>
      <c r="B37" s="33" t="s">
        <v>235</v>
      </c>
      <c r="C37" s="8">
        <v>92.879985519000002</v>
      </c>
      <c r="D37" s="9" t="str">
        <f>IF($B37="N/A","N/A",IF(C37&gt;90,"No",IF(C37&lt;75,"No","Yes")))</f>
        <v>No</v>
      </c>
      <c r="E37" s="8">
        <v>93.260805645000005</v>
      </c>
      <c r="F37" s="9" t="str">
        <f>IF($B37="N/A","N/A",IF(E37&gt;90,"No",IF(E37&lt;75,"No","Yes")))</f>
        <v>No</v>
      </c>
      <c r="G37" s="8">
        <v>93.702355217000004</v>
      </c>
      <c r="H37" s="9" t="str">
        <f>IF($B37="N/A","N/A",IF(G37&gt;90,"No",IF(G37&lt;75,"No","Yes")))</f>
        <v>No</v>
      </c>
      <c r="I37" s="10">
        <v>0.41</v>
      </c>
      <c r="J37" s="10">
        <v>0.47349999999999998</v>
      </c>
      <c r="K37" s="9" t="str">
        <f>IF(J37="Div by 0", "N/A", IF(J37="N/A","N/A", IF(J37&gt;30, "No", IF(J37&lt;-30, "No", "Yes"))))</f>
        <v>Yes</v>
      </c>
    </row>
    <row r="38" spans="1:11" x14ac:dyDescent="0.25">
      <c r="A38" s="90" t="s">
        <v>374</v>
      </c>
      <c r="B38" s="33" t="s">
        <v>236</v>
      </c>
      <c r="C38" s="8">
        <v>5.0865866168</v>
      </c>
      <c r="D38" s="9" t="str">
        <f>IF($B38="N/A","N/A",IF(C38&gt;10,"No",IF(C38&lt;1,"No","Yes")))</f>
        <v>Yes</v>
      </c>
      <c r="E38" s="8">
        <v>4.4575124962999997</v>
      </c>
      <c r="F38" s="9" t="str">
        <f>IF($B38="N/A","N/A",IF(E38&gt;10,"No",IF(E38&lt;1,"No","Yes")))</f>
        <v>Yes</v>
      </c>
      <c r="G38" s="8">
        <v>3.8514051655000001</v>
      </c>
      <c r="H38" s="9" t="str">
        <f>IF($B38="N/A","N/A",IF(G38&gt;10,"No",IF(G38&lt;1,"No","Yes")))</f>
        <v>Yes</v>
      </c>
      <c r="I38" s="10">
        <v>-12.4</v>
      </c>
      <c r="J38" s="10">
        <v>-13.6</v>
      </c>
      <c r="K38" s="9" t="str">
        <f>IF(J38="Div by 0", "N/A", IF(J38="N/A","N/A", IF(J38&gt;30, "No", IF(J38&lt;-30, "No", "Yes"))))</f>
        <v>Yes</v>
      </c>
    </row>
    <row r="39" spans="1:11" x14ac:dyDescent="0.25">
      <c r="A39" s="90" t="s">
        <v>375</v>
      </c>
      <c r="B39" s="33" t="s">
        <v>237</v>
      </c>
      <c r="C39" s="8">
        <v>0.71803535870000001</v>
      </c>
      <c r="D39" s="9" t="str">
        <f>IF($B39="N/A","N/A",IF(C39&gt;2,"No",IF(C39&lt;=0,"No","Yes")))</f>
        <v>Yes</v>
      </c>
      <c r="E39" s="8">
        <v>0.84092913849999995</v>
      </c>
      <c r="F39" s="9" t="str">
        <f>IF($B39="N/A","N/A",IF(E39&gt;2,"No",IF(E39&lt;=0,"No","Yes")))</f>
        <v>Yes</v>
      </c>
      <c r="G39" s="8">
        <v>0.65422687450000006</v>
      </c>
      <c r="H39" s="9" t="str">
        <f>IF($B39="N/A","N/A",IF(G39&gt;2,"No",IF(G39&lt;=0,"No","Yes")))</f>
        <v>Yes</v>
      </c>
      <c r="I39" s="10">
        <v>17.12</v>
      </c>
      <c r="J39" s="10">
        <v>-22.2</v>
      </c>
      <c r="K39" s="9" t="str">
        <f>IF(J39="Div by 0", "N/A", IF(J39="N/A","N/A", IF(J39&gt;30, "No", IF(J39&lt;-30, "No", "Yes"))))</f>
        <v>Yes</v>
      </c>
    </row>
    <row r="40" spans="1:11" x14ac:dyDescent="0.25">
      <c r="A40" s="90" t="s">
        <v>376</v>
      </c>
      <c r="B40" s="33" t="s">
        <v>238</v>
      </c>
      <c r="C40" s="8">
        <v>0.5128823991</v>
      </c>
      <c r="D40" s="9" t="str">
        <f>IF($B40="N/A","N/A",IF(C40&gt;3,"No",IF(C40&lt;=0,"No","Yes")))</f>
        <v>Yes</v>
      </c>
      <c r="E40" s="8">
        <v>0.54689797120000005</v>
      </c>
      <c r="F40" s="9" t="str">
        <f>IF($B40="N/A","N/A",IF(E40&gt;3,"No",IF(E40&lt;=0,"No","Yes")))</f>
        <v>Yes</v>
      </c>
      <c r="G40" s="8">
        <v>0.58027079299999995</v>
      </c>
      <c r="H40" s="9" t="str">
        <f>IF($B40="N/A","N/A",IF(G40&gt;3,"No",IF(G40&lt;=0,"No","Yes")))</f>
        <v>Yes</v>
      </c>
      <c r="I40" s="10">
        <v>6.6319999999999997</v>
      </c>
      <c r="J40" s="10">
        <v>6.1020000000000003</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2026</v>
      </c>
      <c r="D6" s="9" t="str">
        <f>IF($B6="N/A","N/A",IF(C6&gt;15,"No",IF(C6&lt;-15,"No","Yes")))</f>
        <v>N/A</v>
      </c>
      <c r="E6" s="34">
        <v>2062</v>
      </c>
      <c r="F6" s="9" t="str">
        <f>IF($B6="N/A","N/A",IF(E6&gt;15,"No",IF(E6&lt;-15,"No","Yes")))</f>
        <v>N/A</v>
      </c>
      <c r="G6" s="34">
        <v>1799</v>
      </c>
      <c r="H6" s="9" t="str">
        <f>IF($B6="N/A","N/A",IF(G6&gt;15,"No",IF(G6&lt;-15,"No","Yes")))</f>
        <v>N/A</v>
      </c>
      <c r="I6" s="10">
        <v>1.7769999999999999</v>
      </c>
      <c r="J6" s="10">
        <v>-12.8</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1015.5266535</v>
      </c>
      <c r="D9" s="9" t="str">
        <f>IF($B9="N/A","N/A",IF(C9&gt;15,"No",IF(C9&lt;-15,"No","Yes")))</f>
        <v>N/A</v>
      </c>
      <c r="E9" s="76">
        <v>1149.272066</v>
      </c>
      <c r="F9" s="9" t="str">
        <f>IF($B9="N/A","N/A",IF(E9&gt;15,"No",IF(E9&lt;-15,"No","Yes")))</f>
        <v>N/A</v>
      </c>
      <c r="G9" s="76">
        <v>1350.0583658</v>
      </c>
      <c r="H9" s="9" t="str">
        <f>IF($B9="N/A","N/A",IF(G9&gt;15,"No",IF(G9&lt;-15,"No","Yes")))</f>
        <v>N/A</v>
      </c>
      <c r="I9" s="10">
        <v>13.17</v>
      </c>
      <c r="J9" s="10">
        <v>17.47</v>
      </c>
      <c r="K9" s="9" t="str">
        <f t="shared" si="0"/>
        <v>Yes</v>
      </c>
    </row>
    <row r="10" spans="1:11" x14ac:dyDescent="0.25">
      <c r="A10" s="90" t="s">
        <v>313</v>
      </c>
      <c r="B10" s="33" t="s">
        <v>217</v>
      </c>
      <c r="C10" s="8">
        <v>0.1480750247</v>
      </c>
      <c r="D10" s="9" t="str">
        <f>IF($B10="N/A","N/A",IF(C10&gt;15,"No",IF(C10&lt;-15,"No","Yes")))</f>
        <v>N/A</v>
      </c>
      <c r="E10" s="8">
        <v>0.19398642099999999</v>
      </c>
      <c r="F10" s="9" t="str">
        <f>IF($B10="N/A","N/A",IF(E10&gt;15,"No",IF(E10&lt;-15,"No","Yes")))</f>
        <v>N/A</v>
      </c>
      <c r="G10" s="8">
        <v>0.1111728738</v>
      </c>
      <c r="H10" s="9" t="str">
        <f>IF($B10="N/A","N/A",IF(G10&gt;15,"No",IF(G10&lt;-15,"No","Yes")))</f>
        <v>N/A</v>
      </c>
      <c r="I10" s="10">
        <v>31.01</v>
      </c>
      <c r="J10" s="10">
        <v>-42.7</v>
      </c>
      <c r="K10" s="9" t="str">
        <f t="shared" si="0"/>
        <v>No</v>
      </c>
    </row>
    <row r="11" spans="1:11" x14ac:dyDescent="0.25">
      <c r="A11" s="90" t="s">
        <v>820</v>
      </c>
      <c r="B11" s="33" t="s">
        <v>217</v>
      </c>
      <c r="C11" s="76">
        <v>376</v>
      </c>
      <c r="D11" s="9" t="str">
        <f>IF($B11="N/A","N/A",IF(C11&gt;15,"No",IF(C11&lt;-15,"No","Yes")))</f>
        <v>N/A</v>
      </c>
      <c r="E11" s="76">
        <v>640.75</v>
      </c>
      <c r="F11" s="9" t="str">
        <f>IF($B11="N/A","N/A",IF(E11&gt;15,"No",IF(E11&lt;-15,"No","Yes")))</f>
        <v>N/A</v>
      </c>
      <c r="G11" s="76">
        <v>800</v>
      </c>
      <c r="H11" s="9" t="str">
        <f>IF($B11="N/A","N/A",IF(G11&gt;15,"No",IF(G11&lt;-15,"No","Yes")))</f>
        <v>N/A</v>
      </c>
      <c r="I11" s="10">
        <v>70.41</v>
      </c>
      <c r="J11" s="10">
        <v>24.85</v>
      </c>
      <c r="K11" s="9" t="str">
        <f t="shared" si="0"/>
        <v>Yes</v>
      </c>
    </row>
    <row r="12" spans="1:11" x14ac:dyDescent="0.25">
      <c r="A12" s="90" t="s">
        <v>314</v>
      </c>
      <c r="B12" s="33" t="s">
        <v>218</v>
      </c>
      <c r="C12" s="8">
        <v>82.872655479000002</v>
      </c>
      <c r="D12" s="9" t="str">
        <f>IF($B12="N/A","N/A",IF(C12&gt;100,"No",IF(C12&lt;95,"No","Yes")))</f>
        <v>No</v>
      </c>
      <c r="E12" s="8">
        <v>88.991270611000004</v>
      </c>
      <c r="F12" s="9" t="str">
        <f>IF($B12="N/A","N/A",IF(E12&gt;100,"No",IF(E12&lt;95,"No","Yes")))</f>
        <v>No</v>
      </c>
      <c r="G12" s="8">
        <v>92.273485269999995</v>
      </c>
      <c r="H12" s="9" t="str">
        <f>IF($B12="N/A","N/A",IF(G12&gt;100,"No",IF(G12&lt;95,"No","Yes")))</f>
        <v>No</v>
      </c>
      <c r="I12" s="10">
        <v>7.383</v>
      </c>
      <c r="J12" s="10">
        <v>3.6880000000000002</v>
      </c>
      <c r="K12" s="9" t="str">
        <f t="shared" si="0"/>
        <v>Yes</v>
      </c>
    </row>
    <row r="13" spans="1:11" x14ac:dyDescent="0.25">
      <c r="A13" s="90" t="s">
        <v>821</v>
      </c>
      <c r="B13" s="33" t="s">
        <v>224</v>
      </c>
      <c r="C13" s="8">
        <v>1.3198332341000001</v>
      </c>
      <c r="D13" s="9" t="str">
        <f>IF($B13="N/A","N/A",IF(C13&gt;1,"Yes","No"))</f>
        <v>Yes</v>
      </c>
      <c r="E13" s="8">
        <v>1.2980926430999999</v>
      </c>
      <c r="F13" s="9" t="str">
        <f>IF($B13="N/A","N/A",IF(E13&gt;1,"Yes","No"))</f>
        <v>Yes</v>
      </c>
      <c r="G13" s="8">
        <v>1.2271084337</v>
      </c>
      <c r="H13" s="9" t="str">
        <f>IF($B13="N/A","N/A",IF(G13&gt;1,"Yes","No"))</f>
        <v>Yes</v>
      </c>
      <c r="I13" s="10">
        <v>-1.65</v>
      </c>
      <c r="J13" s="10">
        <v>-5.47</v>
      </c>
      <c r="K13" s="9" t="str">
        <f t="shared" si="0"/>
        <v>Yes</v>
      </c>
    </row>
    <row r="14" spans="1:11" x14ac:dyDescent="0.25">
      <c r="A14" s="90" t="s">
        <v>315</v>
      </c>
      <c r="B14" s="33" t="s">
        <v>218</v>
      </c>
      <c r="C14" s="8">
        <v>75.666337611000003</v>
      </c>
      <c r="D14" s="9" t="str">
        <f>IF($B14="N/A","N/A",IF(C14&gt;100,"No",IF(C14&lt;95,"No","Yes")))</f>
        <v>No</v>
      </c>
      <c r="E14" s="8">
        <v>82.250242482999994</v>
      </c>
      <c r="F14" s="9" t="str">
        <f>IF($B14="N/A","N/A",IF(E14&gt;100,"No",IF(E14&lt;95,"No","Yes")))</f>
        <v>No</v>
      </c>
      <c r="G14" s="8">
        <v>75.931072818000004</v>
      </c>
      <c r="H14" s="9" t="str">
        <f>IF($B14="N/A","N/A",IF(G14&gt;100,"No",IF(G14&lt;95,"No","Yes")))</f>
        <v>No</v>
      </c>
      <c r="I14" s="10">
        <v>8.7010000000000005</v>
      </c>
      <c r="J14" s="10">
        <v>-7.68</v>
      </c>
      <c r="K14" s="9" t="str">
        <f t="shared" si="0"/>
        <v>Yes</v>
      </c>
    </row>
    <row r="15" spans="1:11" x14ac:dyDescent="0.25">
      <c r="A15" s="90" t="s">
        <v>822</v>
      </c>
      <c r="B15" s="33" t="s">
        <v>225</v>
      </c>
      <c r="C15" s="8">
        <v>9.0547945204999998</v>
      </c>
      <c r="D15" s="9" t="str">
        <f>IF($B15="N/A","N/A",IF(C15&gt;3,"Yes","No"))</f>
        <v>Yes</v>
      </c>
      <c r="E15" s="8">
        <v>9.1037735849000008</v>
      </c>
      <c r="F15" s="9" t="str">
        <f>IF($B15="N/A","N/A",IF(E15&gt;3,"Yes","No"))</f>
        <v>Yes</v>
      </c>
      <c r="G15" s="8">
        <v>9.7730600292999998</v>
      </c>
      <c r="H15" s="9" t="str">
        <f>IF($B15="N/A","N/A",IF(G15&gt;3,"Yes","No"))</f>
        <v>Yes</v>
      </c>
      <c r="I15" s="10">
        <v>0.54090000000000005</v>
      </c>
      <c r="J15" s="10">
        <v>7.3520000000000003</v>
      </c>
      <c r="K15" s="9" t="str">
        <f t="shared" si="0"/>
        <v>Yes</v>
      </c>
    </row>
    <row r="16" spans="1:11" x14ac:dyDescent="0.25">
      <c r="A16" s="90" t="s">
        <v>823</v>
      </c>
      <c r="B16" s="33" t="s">
        <v>226</v>
      </c>
      <c r="C16" s="8">
        <v>6.3070088845000001</v>
      </c>
      <c r="D16" s="9" t="str">
        <f>IF($B16="N/A","N/A",IF(C16&gt;=8,"No",IF(C16&lt;2,"No","Yes")))</f>
        <v>Yes</v>
      </c>
      <c r="E16" s="8">
        <v>6.0164888457999997</v>
      </c>
      <c r="F16" s="9" t="str">
        <f>IF($B16="N/A","N/A",IF(E16&gt;=8,"No",IF(E16&lt;2,"No","Yes")))</f>
        <v>Yes</v>
      </c>
      <c r="G16" s="8">
        <v>6.7848804891999999</v>
      </c>
      <c r="H16" s="9" t="str">
        <f>IF($B16="N/A","N/A",IF(G16&gt;=8,"No",IF(G16&lt;2,"No","Yes")))</f>
        <v>Yes</v>
      </c>
      <c r="I16" s="10">
        <v>-4.6100000000000003</v>
      </c>
      <c r="J16" s="10">
        <v>12.77</v>
      </c>
      <c r="K16" s="9" t="str">
        <f t="shared" si="0"/>
        <v>Yes</v>
      </c>
    </row>
    <row r="17" spans="1:11" x14ac:dyDescent="0.25">
      <c r="A17" s="90" t="s">
        <v>316</v>
      </c>
      <c r="B17" s="33" t="s">
        <v>227</v>
      </c>
      <c r="C17" s="8">
        <v>99.555774925999998</v>
      </c>
      <c r="D17" s="9" t="str">
        <f>IF(OR($B17="N/A",$C17="N/A"),"N/A",IF(C17&gt;100,"No",IF(C17&lt;98,"No","Yes")))</f>
        <v>Yes</v>
      </c>
      <c r="E17" s="8">
        <v>99.951503395000003</v>
      </c>
      <c r="F17" s="9" t="str">
        <f>IF(OR($B17="N/A",$E17="N/A"),"N/A",IF(E17&gt;100,"No",IF(E17&lt;98,"No","Yes")))</f>
        <v>Yes</v>
      </c>
      <c r="G17" s="8">
        <v>99.944413562999998</v>
      </c>
      <c r="H17" s="9" t="str">
        <f>IF($B17="N/A","N/A",IF(G17&gt;100,"No",IF(G17&lt;98,"No","Yes")))</f>
        <v>Yes</v>
      </c>
      <c r="I17" s="10">
        <v>0.39750000000000002</v>
      </c>
      <c r="J17" s="10">
        <v>-7.0000000000000001E-3</v>
      </c>
      <c r="K17" s="9" t="str">
        <f t="shared" si="0"/>
        <v>Yes</v>
      </c>
    </row>
    <row r="18" spans="1:11" x14ac:dyDescent="0.25">
      <c r="A18" s="90" t="s">
        <v>31</v>
      </c>
      <c r="B18" s="33" t="s">
        <v>218</v>
      </c>
      <c r="C18" s="8">
        <v>99.506416583999993</v>
      </c>
      <c r="D18" s="9" t="str">
        <f>IF($B18="N/A","N/A",IF(C18&gt;100,"No",IF(C18&lt;95,"No","Yes")))</f>
        <v>Yes</v>
      </c>
      <c r="E18" s="8">
        <v>99.854510184000006</v>
      </c>
      <c r="F18" s="9" t="str">
        <f>IF($B18="N/A","N/A",IF(E18&gt;100,"No",IF(E18&lt;95,"No","Yes")))</f>
        <v>Yes</v>
      </c>
      <c r="G18" s="8">
        <v>99.888827125999995</v>
      </c>
      <c r="H18" s="9" t="str">
        <f>IF($B18="N/A","N/A",IF(G18&gt;100,"No",IF(G18&lt;95,"No","Yes")))</f>
        <v>Yes</v>
      </c>
      <c r="I18" s="10">
        <v>0.3498</v>
      </c>
      <c r="J18" s="10">
        <v>3.44E-2</v>
      </c>
      <c r="K18" s="9" t="str">
        <f t="shared" si="0"/>
        <v>Yes</v>
      </c>
    </row>
    <row r="19" spans="1:11" x14ac:dyDescent="0.25">
      <c r="A19" s="90" t="s">
        <v>317</v>
      </c>
      <c r="B19" s="33"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0" t="s">
        <v>318</v>
      </c>
      <c r="B20" s="33" t="s">
        <v>227</v>
      </c>
      <c r="C20" s="8">
        <v>99.703849950999995</v>
      </c>
      <c r="D20" s="9" t="str">
        <f>IF($B20="N/A","N/A",IF(C20&gt;100,"No",IF(C20&lt;98,"No","Yes")))</f>
        <v>Yes</v>
      </c>
      <c r="E20" s="8">
        <v>100</v>
      </c>
      <c r="F20" s="9" t="str">
        <f>IF($B20="N/A","N/A",IF(E20&gt;100,"No",IF(E20&lt;98,"No","Yes")))</f>
        <v>Yes</v>
      </c>
      <c r="G20" s="8">
        <v>100</v>
      </c>
      <c r="H20" s="9" t="str">
        <f>IF($B20="N/A","N/A",IF(G20&gt;100,"No",IF(G20&lt;98,"No","Yes")))</f>
        <v>Yes</v>
      </c>
      <c r="I20" s="10">
        <v>0.29699999999999999</v>
      </c>
      <c r="J20" s="10">
        <v>0</v>
      </c>
      <c r="K20" s="9" t="str">
        <f t="shared" si="0"/>
        <v>Yes</v>
      </c>
    </row>
    <row r="21" spans="1:11" x14ac:dyDescent="0.25">
      <c r="A21" s="90" t="s">
        <v>825</v>
      </c>
      <c r="B21" s="33" t="s">
        <v>229</v>
      </c>
      <c r="C21" s="8">
        <v>1.9737623762000001</v>
      </c>
      <c r="D21" s="9" t="str">
        <f>IF($B21="N/A","N/A",IF(C21&gt;=2,"Yes","No"))</f>
        <v>No</v>
      </c>
      <c r="E21" s="8">
        <v>1.9709020369000001</v>
      </c>
      <c r="F21" s="9" t="str">
        <f>IF($B21="N/A","N/A",IF(E21&gt;=2,"Yes","No"))</f>
        <v>No</v>
      </c>
      <c r="G21" s="8">
        <v>1.9855475264</v>
      </c>
      <c r="H21" s="9" t="str">
        <f>IF($B21="N/A","N/A",IF(G21&gt;=2,"Yes","No"))</f>
        <v>No</v>
      </c>
      <c r="I21" s="10">
        <v>-0.14499999999999999</v>
      </c>
      <c r="J21" s="10">
        <v>0.74309999999999998</v>
      </c>
      <c r="K21" s="9" t="str">
        <f t="shared" si="0"/>
        <v>Yes</v>
      </c>
    </row>
    <row r="22" spans="1:11" x14ac:dyDescent="0.25">
      <c r="A22" s="90" t="s">
        <v>826</v>
      </c>
      <c r="B22" s="33" t="s">
        <v>230</v>
      </c>
      <c r="C22" s="8">
        <v>8.9603960396000009</v>
      </c>
      <c r="D22" s="9" t="str">
        <f>IF($B22="N/A","N/A",IF(C22&gt;30,"No",IF(C22&lt;5,"No","Yes")))</f>
        <v>Yes</v>
      </c>
      <c r="E22" s="8">
        <v>7.3714839961000003</v>
      </c>
      <c r="F22" s="9" t="str">
        <f>IF($B22="N/A","N/A",IF(E22&gt;30,"No",IF(E22&lt;5,"No","Yes")))</f>
        <v>Yes</v>
      </c>
      <c r="G22" s="8">
        <v>7.6709282935000003</v>
      </c>
      <c r="H22" s="9" t="str">
        <f>IF($B22="N/A","N/A",IF(G22&gt;30,"No",IF(G22&lt;5,"No","Yes")))</f>
        <v>Yes</v>
      </c>
      <c r="I22" s="10">
        <v>-17.7</v>
      </c>
      <c r="J22" s="10">
        <v>4.0620000000000003</v>
      </c>
      <c r="K22" s="9" t="str">
        <f t="shared" si="0"/>
        <v>Yes</v>
      </c>
    </row>
    <row r="23" spans="1:11" x14ac:dyDescent="0.25">
      <c r="A23" s="90" t="s">
        <v>827</v>
      </c>
      <c r="B23" s="33" t="s">
        <v>231</v>
      </c>
      <c r="C23" s="8">
        <v>36.435643564000003</v>
      </c>
      <c r="D23" s="9" t="str">
        <f>IF($B23="N/A","N/A",IF(C23&gt;75,"No",IF(C23&lt;15,"No","Yes")))</f>
        <v>Yes</v>
      </c>
      <c r="E23" s="8">
        <v>38.215324926999998</v>
      </c>
      <c r="F23" s="9" t="str">
        <f>IF($B23="N/A","N/A",IF(E23&gt;75,"No",IF(E23&lt;15,"No","Yes")))</f>
        <v>Yes</v>
      </c>
      <c r="G23" s="8">
        <v>38.243468593999999</v>
      </c>
      <c r="H23" s="9" t="str">
        <f>IF($B23="N/A","N/A",IF(G23&gt;75,"No",IF(G23&lt;15,"No","Yes")))</f>
        <v>Yes</v>
      </c>
      <c r="I23" s="10">
        <v>4.8840000000000003</v>
      </c>
      <c r="J23" s="10">
        <v>7.3599999999999999E-2</v>
      </c>
      <c r="K23" s="9" t="str">
        <f t="shared" si="0"/>
        <v>Yes</v>
      </c>
    </row>
    <row r="24" spans="1:11" x14ac:dyDescent="0.25">
      <c r="A24" s="90" t="s">
        <v>828</v>
      </c>
      <c r="B24" s="33" t="s">
        <v>232</v>
      </c>
      <c r="C24" s="8">
        <v>54.603960395999998</v>
      </c>
      <c r="D24" s="9" t="str">
        <f>IF($B24="N/A","N/A",IF(C24&gt;70,"No",IF(C24&lt;25,"No","Yes")))</f>
        <v>Yes</v>
      </c>
      <c r="E24" s="8">
        <v>54.413191077</v>
      </c>
      <c r="F24" s="9" t="str">
        <f>IF($B24="N/A","N/A",IF(E24&gt;70,"No",IF(E24&lt;25,"No","Yes")))</f>
        <v>Yes</v>
      </c>
      <c r="G24" s="8">
        <v>54.085603112999998</v>
      </c>
      <c r="H24" s="9" t="str">
        <f>IF($B24="N/A","N/A",IF(G24&gt;70,"No",IF(G24&lt;25,"No","Yes")))</f>
        <v>Yes</v>
      </c>
      <c r="I24" s="10">
        <v>-0.34899999999999998</v>
      </c>
      <c r="J24" s="10">
        <v>-0.60199999999999998</v>
      </c>
      <c r="K24" s="9" t="str">
        <f t="shared" si="0"/>
        <v>Yes</v>
      </c>
    </row>
    <row r="25" spans="1:11" x14ac:dyDescent="0.25">
      <c r="A25" s="90" t="s">
        <v>322</v>
      </c>
      <c r="B25" s="33" t="s">
        <v>233</v>
      </c>
      <c r="C25" s="8">
        <v>44.076999012999998</v>
      </c>
      <c r="D25" s="9" t="str">
        <f>IF($B25="N/A","N/A",IF(C25&gt;70,"No",IF(C25&lt;35,"No","Yes")))</f>
        <v>Yes</v>
      </c>
      <c r="E25" s="8">
        <v>46.362754606999999</v>
      </c>
      <c r="F25" s="9" t="str">
        <f>IF($B25="N/A","N/A",IF(E25&gt;70,"No",IF(E25&lt;35,"No","Yes")))</f>
        <v>Yes</v>
      </c>
      <c r="G25" s="8">
        <v>48.971650916999998</v>
      </c>
      <c r="H25" s="9" t="str">
        <f>IF($B25="N/A","N/A",IF(G25&gt;70,"No",IF(G25&lt;35,"No","Yes")))</f>
        <v>Yes</v>
      </c>
      <c r="I25" s="10">
        <v>5.1859999999999999</v>
      </c>
      <c r="J25" s="10">
        <v>5.6269999999999998</v>
      </c>
      <c r="K25" s="9" t="str">
        <f t="shared" si="0"/>
        <v>Yes</v>
      </c>
    </row>
    <row r="26" spans="1:11" x14ac:dyDescent="0.25">
      <c r="A26" s="90" t="s">
        <v>829</v>
      </c>
      <c r="B26" s="33" t="s">
        <v>224</v>
      </c>
      <c r="C26" s="8">
        <v>1.5800671892</v>
      </c>
      <c r="D26" s="9" t="str">
        <f>IF($B26="N/A","N/A",IF(C26&gt;1,"Yes","No"))</f>
        <v>Yes</v>
      </c>
      <c r="E26" s="8">
        <v>1.5742677824</v>
      </c>
      <c r="F26" s="9" t="str">
        <f>IF($B26="N/A","N/A",IF(E26&gt;1,"Yes","No"))</f>
        <v>Yes</v>
      </c>
      <c r="G26" s="8">
        <v>1.5970488082000001</v>
      </c>
      <c r="H26" s="9" t="str">
        <f>IF($B26="N/A","N/A",IF(G26&gt;1,"Yes","No"))</f>
        <v>Yes</v>
      </c>
      <c r="I26" s="10">
        <v>-0.36699999999999999</v>
      </c>
      <c r="J26" s="10">
        <v>1.4470000000000001</v>
      </c>
      <c r="K26" s="9" t="str">
        <f t="shared" si="0"/>
        <v>Yes</v>
      </c>
    </row>
    <row r="27" spans="1:11" x14ac:dyDescent="0.25">
      <c r="A27" s="90" t="s">
        <v>323</v>
      </c>
      <c r="B27" s="33" t="s">
        <v>217</v>
      </c>
      <c r="C27" s="8">
        <v>0</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v>97.648376260000006</v>
      </c>
      <c r="D28" s="9" t="str">
        <f>IF($B28="N/A","N/A",IF(C28&gt;15,"No",IF(C28&lt;-15,"No","Yes")))</f>
        <v>N/A</v>
      </c>
      <c r="E28" s="8">
        <v>98.221757322000002</v>
      </c>
      <c r="F28" s="9" t="str">
        <f>IF($B28="N/A","N/A",IF(E28&gt;15,"No",IF(E28&lt;-15,"No","Yes")))</f>
        <v>N/A</v>
      </c>
      <c r="G28" s="8">
        <v>98.978433597999995</v>
      </c>
      <c r="H28" s="9" t="str">
        <f>IF($B28="N/A","N/A",IF(G28&gt;15,"No",IF(G28&lt;-15,"No","Yes")))</f>
        <v>N/A</v>
      </c>
      <c r="I28" s="10">
        <v>0.58720000000000006</v>
      </c>
      <c r="J28" s="10">
        <v>0.77039999999999997</v>
      </c>
      <c r="K28" s="9" t="str">
        <f t="shared" si="0"/>
        <v>Yes</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0" t="s">
        <v>326</v>
      </c>
      <c r="B31" s="33" t="s">
        <v>234</v>
      </c>
      <c r="C31" s="8">
        <v>0</v>
      </c>
      <c r="D31" s="9" t="str">
        <f>IF($B31="N/A","N/A",IF(C31&gt;=90,"Yes","No"))</f>
        <v>No</v>
      </c>
      <c r="E31" s="8">
        <v>0</v>
      </c>
      <c r="F31" s="9" t="str">
        <f>IF($B31="N/A","N/A",IF(E31&gt;=90,"Yes","No"))</f>
        <v>No</v>
      </c>
      <c r="G31" s="8">
        <v>0</v>
      </c>
      <c r="H31" s="9" t="str">
        <f>IF($B31="N/A","N/A",IF(G31&gt;=90,"Yes","No"))</f>
        <v>No</v>
      </c>
      <c r="I31" s="10" t="s">
        <v>1742</v>
      </c>
      <c r="J31" s="10" t="s">
        <v>1742</v>
      </c>
      <c r="K31" s="9" t="str">
        <f t="shared" si="0"/>
        <v>N/A</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0</v>
      </c>
      <c r="F6" s="9" t="str">
        <f>IF($B6="N/A","N/A",IF(E6&lt;0,"No","Yes"))</f>
        <v>N/A</v>
      </c>
      <c r="G6" s="34">
        <v>0</v>
      </c>
      <c r="H6" s="9" t="str">
        <f>IF($B6="N/A","N/A",IF(G6&lt;0,"No","Yes"))</f>
        <v>N/A</v>
      </c>
      <c r="I6" s="10" t="s">
        <v>217</v>
      </c>
      <c r="J6" s="10" t="s">
        <v>1742</v>
      </c>
      <c r="K6" s="9" t="str">
        <f t="shared" ref="K6:K35" si="0">IF(J6="Div by 0", "N/A", IF(J6="N/A","N/A", IF(J6&gt;30, "No", IF(J6&lt;-30, "No", "Yes"))))</f>
        <v>N/A</v>
      </c>
    </row>
    <row r="7" spans="1:11" x14ac:dyDescent="0.25">
      <c r="A7" s="90" t="s">
        <v>438</v>
      </c>
      <c r="B7" s="85" t="s">
        <v>217</v>
      </c>
      <c r="C7" s="9" t="s">
        <v>217</v>
      </c>
      <c r="D7" s="9" t="str">
        <f t="shared" ref="D7:D17" si="1">IF(OR($B7="N/A",$C7="N/A"),"N/A",IF(C7&lt;0,"No","Yes"))</f>
        <v>N/A</v>
      </c>
      <c r="E7" s="9" t="s">
        <v>1742</v>
      </c>
      <c r="F7" s="9" t="str">
        <f t="shared" ref="F7:F17" si="2">IF($B7="N/A","N/A",IF(E7&lt;0,"No","Yes"))</f>
        <v>N/A</v>
      </c>
      <c r="G7" s="9" t="s">
        <v>1742</v>
      </c>
      <c r="H7" s="9" t="str">
        <f t="shared" ref="H7:H17" si="3">IF($B7="N/A","N/A",IF(G7&lt;0,"No","Yes"))</f>
        <v>N/A</v>
      </c>
      <c r="I7" s="10" t="s">
        <v>217</v>
      </c>
      <c r="J7" s="10" t="s">
        <v>1742</v>
      </c>
      <c r="K7" s="9" t="str">
        <f t="shared" si="0"/>
        <v>N/A</v>
      </c>
    </row>
    <row r="8" spans="1:11" x14ac:dyDescent="0.25">
      <c r="A8" s="90" t="s">
        <v>439</v>
      </c>
      <c r="B8" s="85" t="s">
        <v>217</v>
      </c>
      <c r="C8" s="9" t="s">
        <v>217</v>
      </c>
      <c r="D8" s="9" t="str">
        <f t="shared" si="1"/>
        <v>N/A</v>
      </c>
      <c r="E8" s="9" t="s">
        <v>1742</v>
      </c>
      <c r="F8" s="9" t="str">
        <f t="shared" si="2"/>
        <v>N/A</v>
      </c>
      <c r="G8" s="9" t="s">
        <v>1742</v>
      </c>
      <c r="H8" s="9" t="str">
        <f t="shared" si="3"/>
        <v>N/A</v>
      </c>
      <c r="I8" s="10" t="s">
        <v>217</v>
      </c>
      <c r="J8" s="10" t="s">
        <v>1742</v>
      </c>
      <c r="K8" s="9" t="str">
        <f t="shared" si="0"/>
        <v>N/A</v>
      </c>
    </row>
    <row r="9" spans="1:11" x14ac:dyDescent="0.25">
      <c r="A9" s="90" t="s">
        <v>440</v>
      </c>
      <c r="B9" s="85" t="s">
        <v>217</v>
      </c>
      <c r="C9" s="9" t="s">
        <v>217</v>
      </c>
      <c r="D9" s="9" t="str">
        <f t="shared" si="1"/>
        <v>N/A</v>
      </c>
      <c r="E9" s="9" t="s">
        <v>1742</v>
      </c>
      <c r="F9" s="9" t="str">
        <f t="shared" si="2"/>
        <v>N/A</v>
      </c>
      <c r="G9" s="9" t="s">
        <v>1742</v>
      </c>
      <c r="H9" s="9" t="str">
        <f t="shared" si="3"/>
        <v>N/A</v>
      </c>
      <c r="I9" s="10" t="s">
        <v>217</v>
      </c>
      <c r="J9" s="10" t="s">
        <v>1742</v>
      </c>
      <c r="K9" s="9" t="str">
        <f t="shared" si="0"/>
        <v>N/A</v>
      </c>
    </row>
    <row r="10" spans="1:11" x14ac:dyDescent="0.25">
      <c r="A10" s="90" t="s">
        <v>441</v>
      </c>
      <c r="B10" s="85" t="s">
        <v>217</v>
      </c>
      <c r="C10" s="9" t="s">
        <v>217</v>
      </c>
      <c r="D10" s="9" t="str">
        <f t="shared" si="1"/>
        <v>N/A</v>
      </c>
      <c r="E10" s="9" t="s">
        <v>1742</v>
      </c>
      <c r="F10" s="9" t="str">
        <f t="shared" si="2"/>
        <v>N/A</v>
      </c>
      <c r="G10" s="9" t="s">
        <v>1742</v>
      </c>
      <c r="H10" s="9" t="str">
        <f t="shared" si="3"/>
        <v>N/A</v>
      </c>
      <c r="I10" s="10" t="s">
        <v>217</v>
      </c>
      <c r="J10" s="10" t="s">
        <v>1742</v>
      </c>
      <c r="K10" s="9" t="str">
        <f t="shared" si="0"/>
        <v>N/A</v>
      </c>
    </row>
    <row r="11" spans="1:11" x14ac:dyDescent="0.25">
      <c r="A11" s="24" t="s">
        <v>328</v>
      </c>
      <c r="B11" s="85" t="s">
        <v>217</v>
      </c>
      <c r="C11" s="9" t="s">
        <v>217</v>
      </c>
      <c r="D11" s="9" t="str">
        <f t="shared" si="1"/>
        <v>N/A</v>
      </c>
      <c r="E11" s="9" t="s">
        <v>1742</v>
      </c>
      <c r="F11" s="9" t="str">
        <f t="shared" si="2"/>
        <v>N/A</v>
      </c>
      <c r="G11" s="9" t="s">
        <v>1742</v>
      </c>
      <c r="H11" s="9" t="str">
        <f t="shared" si="3"/>
        <v>N/A</v>
      </c>
      <c r="I11" s="10" t="s">
        <v>217</v>
      </c>
      <c r="J11" s="10" t="s">
        <v>1742</v>
      </c>
      <c r="K11" s="9" t="str">
        <f t="shared" si="0"/>
        <v>N/A</v>
      </c>
    </row>
    <row r="12" spans="1:11" x14ac:dyDescent="0.25">
      <c r="A12" s="24" t="s">
        <v>314</v>
      </c>
      <c r="B12" s="85" t="s">
        <v>217</v>
      </c>
      <c r="C12" s="9" t="s">
        <v>217</v>
      </c>
      <c r="D12" s="9" t="str">
        <f t="shared" si="1"/>
        <v>N/A</v>
      </c>
      <c r="E12" s="9" t="s">
        <v>1742</v>
      </c>
      <c r="F12" s="9" t="str">
        <f t="shared" si="2"/>
        <v>N/A</v>
      </c>
      <c r="G12" s="9" t="s">
        <v>1742</v>
      </c>
      <c r="H12" s="9" t="str">
        <f t="shared" si="3"/>
        <v>N/A</v>
      </c>
      <c r="I12" s="10" t="s">
        <v>217</v>
      </c>
      <c r="J12" s="10" t="s">
        <v>1742</v>
      </c>
      <c r="K12" s="9" t="str">
        <f t="shared" si="0"/>
        <v>N/A</v>
      </c>
    </row>
    <row r="13" spans="1:11" x14ac:dyDescent="0.25">
      <c r="A13" s="24" t="s">
        <v>821</v>
      </c>
      <c r="B13" s="85" t="s">
        <v>217</v>
      </c>
      <c r="C13" s="9" t="s">
        <v>217</v>
      </c>
      <c r="D13" s="9" t="str">
        <f t="shared" si="1"/>
        <v>N/A</v>
      </c>
      <c r="E13" s="9" t="s">
        <v>1742</v>
      </c>
      <c r="F13" s="9" t="str">
        <f t="shared" si="2"/>
        <v>N/A</v>
      </c>
      <c r="G13" s="9" t="s">
        <v>1742</v>
      </c>
      <c r="H13" s="9" t="str">
        <f t="shared" si="3"/>
        <v>N/A</v>
      </c>
      <c r="I13" s="10" t="s">
        <v>217</v>
      </c>
      <c r="J13" s="10" t="s">
        <v>1742</v>
      </c>
      <c r="K13" s="9" t="str">
        <f t="shared" si="0"/>
        <v>N/A</v>
      </c>
    </row>
    <row r="14" spans="1:11" x14ac:dyDescent="0.25">
      <c r="A14" s="24" t="s">
        <v>315</v>
      </c>
      <c r="B14" s="85" t="s">
        <v>217</v>
      </c>
      <c r="C14" s="9" t="s">
        <v>217</v>
      </c>
      <c r="D14" s="9" t="str">
        <f t="shared" si="1"/>
        <v>N/A</v>
      </c>
      <c r="E14" s="9" t="s">
        <v>1742</v>
      </c>
      <c r="F14" s="9" t="str">
        <f t="shared" si="2"/>
        <v>N/A</v>
      </c>
      <c r="G14" s="9" t="s">
        <v>1742</v>
      </c>
      <c r="H14" s="9" t="str">
        <f t="shared" si="3"/>
        <v>N/A</v>
      </c>
      <c r="I14" s="10" t="s">
        <v>217</v>
      </c>
      <c r="J14" s="10" t="s">
        <v>1742</v>
      </c>
      <c r="K14" s="9" t="str">
        <f t="shared" si="0"/>
        <v>N/A</v>
      </c>
    </row>
    <row r="15" spans="1:11" x14ac:dyDescent="0.25">
      <c r="A15" s="24" t="s">
        <v>822</v>
      </c>
      <c r="B15" s="85" t="s">
        <v>217</v>
      </c>
      <c r="C15" s="9" t="s">
        <v>217</v>
      </c>
      <c r="D15" s="9" t="str">
        <f t="shared" si="1"/>
        <v>N/A</v>
      </c>
      <c r="E15" s="9" t="s">
        <v>1742</v>
      </c>
      <c r="F15" s="9" t="str">
        <f t="shared" si="2"/>
        <v>N/A</v>
      </c>
      <c r="G15" s="9" t="s">
        <v>1742</v>
      </c>
      <c r="H15" s="9" t="str">
        <f t="shared" si="3"/>
        <v>N/A</v>
      </c>
      <c r="I15" s="10" t="s">
        <v>217</v>
      </c>
      <c r="J15" s="10" t="s">
        <v>1742</v>
      </c>
      <c r="K15" s="9" t="str">
        <f t="shared" si="0"/>
        <v>N/A</v>
      </c>
    </row>
    <row r="16" spans="1:11" x14ac:dyDescent="0.25">
      <c r="A16" s="24" t="s">
        <v>831</v>
      </c>
      <c r="B16" s="85" t="s">
        <v>217</v>
      </c>
      <c r="C16" s="9" t="s">
        <v>217</v>
      </c>
      <c r="D16" s="9" t="str">
        <f t="shared" si="1"/>
        <v>N/A</v>
      </c>
      <c r="E16" s="9" t="s">
        <v>1742</v>
      </c>
      <c r="F16" s="9" t="str">
        <f t="shared" si="2"/>
        <v>N/A</v>
      </c>
      <c r="G16" s="9" t="s">
        <v>1742</v>
      </c>
      <c r="H16" s="9" t="str">
        <f t="shared" si="3"/>
        <v>N/A</v>
      </c>
      <c r="I16" s="10" t="s">
        <v>217</v>
      </c>
      <c r="J16" s="10" t="s">
        <v>1742</v>
      </c>
      <c r="K16" s="9" t="str">
        <f t="shared" si="0"/>
        <v>N/A</v>
      </c>
    </row>
    <row r="17" spans="1:11" x14ac:dyDescent="0.25">
      <c r="A17" s="24" t="s">
        <v>824</v>
      </c>
      <c r="B17" s="85" t="s">
        <v>217</v>
      </c>
      <c r="C17" s="9" t="s">
        <v>217</v>
      </c>
      <c r="D17" s="9" t="str">
        <f t="shared" si="1"/>
        <v>N/A</v>
      </c>
      <c r="E17" s="9" t="s">
        <v>1742</v>
      </c>
      <c r="F17" s="9" t="str">
        <f t="shared" si="2"/>
        <v>N/A</v>
      </c>
      <c r="G17" s="9" t="s">
        <v>1742</v>
      </c>
      <c r="H17" s="9" t="str">
        <f t="shared" si="3"/>
        <v>N/A</v>
      </c>
      <c r="I17" s="10" t="s">
        <v>217</v>
      </c>
      <c r="J17" s="10" t="s">
        <v>1742</v>
      </c>
      <c r="K17" s="9" t="str">
        <f t="shared" si="0"/>
        <v>N/A</v>
      </c>
    </row>
    <row r="18" spans="1:11" x14ac:dyDescent="0.25">
      <c r="A18" s="90" t="s">
        <v>316</v>
      </c>
      <c r="B18" s="33" t="s">
        <v>227</v>
      </c>
      <c r="C18" s="9" t="s">
        <v>217</v>
      </c>
      <c r="D18" s="9" t="str">
        <f>IF(OR($B18="N/A",$C18="N/A"),"N/A",IF(C18&gt;100,"No",IF(C18&lt;98,"No","Yes")))</f>
        <v>N/A</v>
      </c>
      <c r="E18" s="9" t="s">
        <v>1742</v>
      </c>
      <c r="F18" s="9" t="str">
        <f>IF(OR($B18="N/A",$E18="N/A"),"N/A",IF(E18&gt;100,"No",IF(E18&lt;98,"No","Yes")))</f>
        <v>No</v>
      </c>
      <c r="G18" s="9" t="s">
        <v>1742</v>
      </c>
      <c r="H18" s="9" t="str">
        <f>IF($B18="N/A","N/A",IF(G18&gt;100,"No",IF(G18&lt;98,"No","Yes")))</f>
        <v>No</v>
      </c>
      <c r="I18" s="10" t="s">
        <v>217</v>
      </c>
      <c r="J18" s="10" t="s">
        <v>1742</v>
      </c>
      <c r="K18" s="9" t="str">
        <f t="shared" si="0"/>
        <v>N/A</v>
      </c>
    </row>
    <row r="19" spans="1:11" x14ac:dyDescent="0.25">
      <c r="A19" s="90" t="s">
        <v>31</v>
      </c>
      <c r="B19" s="33" t="s">
        <v>218</v>
      </c>
      <c r="C19" s="9" t="s">
        <v>217</v>
      </c>
      <c r="D19" s="9" t="str">
        <f>IF(OR($B19="N/A",$C19="N/A"),"N/A",IF(C19&gt;100,"No",IF(C19&lt;95,"No","Yes")))</f>
        <v>N/A</v>
      </c>
      <c r="E19" s="9" t="s">
        <v>1742</v>
      </c>
      <c r="F19" s="9" t="str">
        <f>IF(OR($B19="N/A",$E19="N/A"),"N/A",IF(E19&gt;100,"No",IF(E19&lt;98,"No","Yes")))</f>
        <v>No</v>
      </c>
      <c r="G19" s="9" t="s">
        <v>1742</v>
      </c>
      <c r="H19" s="9" t="str">
        <f>IF($B19="N/A","N/A",IF(G19&gt;100,"No",IF(G19&lt;95,"No","Yes")))</f>
        <v>No</v>
      </c>
      <c r="I19" s="10" t="s">
        <v>217</v>
      </c>
      <c r="J19" s="10" t="s">
        <v>1742</v>
      </c>
      <c r="K19" s="9" t="str">
        <f t="shared" si="0"/>
        <v>N/A</v>
      </c>
    </row>
    <row r="20" spans="1:11" x14ac:dyDescent="0.25">
      <c r="A20" s="24" t="s">
        <v>317</v>
      </c>
      <c r="B20" s="85" t="s">
        <v>217</v>
      </c>
      <c r="C20" s="9" t="s">
        <v>217</v>
      </c>
      <c r="D20" s="9" t="str">
        <f t="shared" ref="D20:D35" si="4">IF(OR($B20="N/A",$C20="N/A"),"N/A",IF(C20&lt;0,"No","Yes"))</f>
        <v>N/A</v>
      </c>
      <c r="E20" s="9" t="s">
        <v>1742</v>
      </c>
      <c r="F20" s="9" t="str">
        <f t="shared" ref="F20:F34" si="5">IF($B20="N/A","N/A",IF(E20&lt;0,"No","Yes"))</f>
        <v>N/A</v>
      </c>
      <c r="G20" s="9" t="s">
        <v>1742</v>
      </c>
      <c r="H20" s="9" t="str">
        <f t="shared" ref="H20:H35" si="6">IF($B20="N/A","N/A",IF(G20&lt;0,"No","Yes"))</f>
        <v>N/A</v>
      </c>
      <c r="I20" s="10" t="s">
        <v>217</v>
      </c>
      <c r="J20" s="10" t="s">
        <v>1742</v>
      </c>
      <c r="K20" s="9" t="str">
        <f t="shared" si="0"/>
        <v>N/A</v>
      </c>
    </row>
    <row r="21" spans="1:11" x14ac:dyDescent="0.25">
      <c r="A21" s="24" t="s">
        <v>832</v>
      </c>
      <c r="B21" s="85" t="s">
        <v>217</v>
      </c>
      <c r="C21" s="9" t="s">
        <v>217</v>
      </c>
      <c r="D21" s="9" t="str">
        <f t="shared" si="4"/>
        <v>N/A</v>
      </c>
      <c r="E21" s="9" t="s">
        <v>1742</v>
      </c>
      <c r="F21" s="9" t="str">
        <f t="shared" si="5"/>
        <v>N/A</v>
      </c>
      <c r="G21" s="9" t="s">
        <v>1742</v>
      </c>
      <c r="H21" s="9" t="str">
        <f t="shared" si="6"/>
        <v>N/A</v>
      </c>
      <c r="I21" s="10" t="s">
        <v>217</v>
      </c>
      <c r="J21" s="10" t="s">
        <v>1742</v>
      </c>
      <c r="K21" s="9" t="str">
        <f t="shared" si="0"/>
        <v>N/A</v>
      </c>
    </row>
    <row r="22" spans="1:11" x14ac:dyDescent="0.25">
      <c r="A22" s="24" t="s">
        <v>318</v>
      </c>
      <c r="B22" s="85" t="s">
        <v>217</v>
      </c>
      <c r="C22" s="9" t="s">
        <v>217</v>
      </c>
      <c r="D22" s="9" t="str">
        <f t="shared" si="4"/>
        <v>N/A</v>
      </c>
      <c r="E22" s="9" t="s">
        <v>1742</v>
      </c>
      <c r="F22" s="9" t="str">
        <f t="shared" si="5"/>
        <v>N/A</v>
      </c>
      <c r="G22" s="9" t="s">
        <v>1742</v>
      </c>
      <c r="H22" s="9" t="str">
        <f t="shared" si="6"/>
        <v>N/A</v>
      </c>
      <c r="I22" s="10" t="s">
        <v>217</v>
      </c>
      <c r="J22" s="10" t="s">
        <v>1742</v>
      </c>
      <c r="K22" s="9" t="str">
        <f t="shared" si="0"/>
        <v>N/A</v>
      </c>
    </row>
    <row r="23" spans="1:11" x14ac:dyDescent="0.25">
      <c r="A23" s="24" t="s">
        <v>825</v>
      </c>
      <c r="B23" s="85" t="s">
        <v>217</v>
      </c>
      <c r="C23" s="9" t="s">
        <v>217</v>
      </c>
      <c r="D23" s="9" t="str">
        <f t="shared" si="4"/>
        <v>N/A</v>
      </c>
      <c r="E23" s="9" t="s">
        <v>1742</v>
      </c>
      <c r="F23" s="9" t="str">
        <f t="shared" si="5"/>
        <v>N/A</v>
      </c>
      <c r="G23" s="9" t="s">
        <v>1742</v>
      </c>
      <c r="H23" s="9" t="str">
        <f t="shared" si="6"/>
        <v>N/A</v>
      </c>
      <c r="I23" s="10" t="s">
        <v>217</v>
      </c>
      <c r="J23" s="10" t="s">
        <v>1742</v>
      </c>
      <c r="K23" s="9" t="str">
        <f t="shared" si="0"/>
        <v>N/A</v>
      </c>
    </row>
    <row r="24" spans="1:11" x14ac:dyDescent="0.25">
      <c r="A24" s="24" t="s">
        <v>319</v>
      </c>
      <c r="B24" s="85" t="s">
        <v>217</v>
      </c>
      <c r="C24" s="9" t="s">
        <v>217</v>
      </c>
      <c r="D24" s="9" t="str">
        <f t="shared" si="4"/>
        <v>N/A</v>
      </c>
      <c r="E24" s="9" t="s">
        <v>1742</v>
      </c>
      <c r="F24" s="9" t="str">
        <f t="shared" si="5"/>
        <v>N/A</v>
      </c>
      <c r="G24" s="9" t="s">
        <v>1742</v>
      </c>
      <c r="H24" s="9" t="str">
        <f t="shared" si="6"/>
        <v>N/A</v>
      </c>
      <c r="I24" s="10" t="s">
        <v>217</v>
      </c>
      <c r="J24" s="10" t="s">
        <v>1742</v>
      </c>
      <c r="K24" s="9" t="str">
        <f t="shared" si="0"/>
        <v>N/A</v>
      </c>
    </row>
    <row r="25" spans="1:11" x14ac:dyDescent="0.25">
      <c r="A25" s="24" t="s">
        <v>320</v>
      </c>
      <c r="B25" s="85" t="s">
        <v>217</v>
      </c>
      <c r="C25" s="9" t="s">
        <v>217</v>
      </c>
      <c r="D25" s="9" t="str">
        <f t="shared" si="4"/>
        <v>N/A</v>
      </c>
      <c r="E25" s="9" t="s">
        <v>1742</v>
      </c>
      <c r="F25" s="9" t="str">
        <f t="shared" si="5"/>
        <v>N/A</v>
      </c>
      <c r="G25" s="9" t="s">
        <v>1742</v>
      </c>
      <c r="H25" s="9" t="str">
        <f t="shared" si="6"/>
        <v>N/A</v>
      </c>
      <c r="I25" s="10" t="s">
        <v>217</v>
      </c>
      <c r="J25" s="10" t="s">
        <v>1742</v>
      </c>
      <c r="K25" s="9" t="str">
        <f t="shared" si="0"/>
        <v>N/A</v>
      </c>
    </row>
    <row r="26" spans="1:11" x14ac:dyDescent="0.25">
      <c r="A26" s="24" t="s">
        <v>321</v>
      </c>
      <c r="B26" s="85" t="s">
        <v>217</v>
      </c>
      <c r="C26" s="9" t="s">
        <v>217</v>
      </c>
      <c r="D26" s="9" t="str">
        <f t="shared" si="4"/>
        <v>N/A</v>
      </c>
      <c r="E26" s="9" t="s">
        <v>1742</v>
      </c>
      <c r="F26" s="9" t="str">
        <f t="shared" si="5"/>
        <v>N/A</v>
      </c>
      <c r="G26" s="9" t="s">
        <v>1742</v>
      </c>
      <c r="H26" s="9" t="str">
        <f t="shared" si="6"/>
        <v>N/A</v>
      </c>
      <c r="I26" s="10" t="s">
        <v>217</v>
      </c>
      <c r="J26" s="10" t="s">
        <v>1742</v>
      </c>
      <c r="K26" s="9" t="str">
        <f t="shared" si="0"/>
        <v>N/A</v>
      </c>
    </row>
    <row r="27" spans="1:11" x14ac:dyDescent="0.25">
      <c r="A27" s="24" t="s">
        <v>322</v>
      </c>
      <c r="B27" s="85" t="s">
        <v>217</v>
      </c>
      <c r="C27" s="9" t="s">
        <v>217</v>
      </c>
      <c r="D27" s="9" t="str">
        <f t="shared" si="4"/>
        <v>N/A</v>
      </c>
      <c r="E27" s="9" t="s">
        <v>1742</v>
      </c>
      <c r="F27" s="9" t="str">
        <f t="shared" si="5"/>
        <v>N/A</v>
      </c>
      <c r="G27" s="9" t="s">
        <v>1742</v>
      </c>
      <c r="H27" s="9" t="str">
        <f t="shared" si="6"/>
        <v>N/A</v>
      </c>
      <c r="I27" s="10" t="s">
        <v>217</v>
      </c>
      <c r="J27" s="10" t="s">
        <v>1742</v>
      </c>
      <c r="K27" s="9" t="str">
        <f t="shared" si="0"/>
        <v>N/A</v>
      </c>
    </row>
    <row r="28" spans="1:11" x14ac:dyDescent="0.25">
      <c r="A28" s="24" t="s">
        <v>829</v>
      </c>
      <c r="B28" s="85" t="s">
        <v>217</v>
      </c>
      <c r="C28" s="9" t="s">
        <v>217</v>
      </c>
      <c r="D28" s="9" t="str">
        <f t="shared" si="4"/>
        <v>N/A</v>
      </c>
      <c r="E28" s="9" t="s">
        <v>1742</v>
      </c>
      <c r="F28" s="9" t="str">
        <f t="shared" si="5"/>
        <v>N/A</v>
      </c>
      <c r="G28" s="9" t="s">
        <v>1742</v>
      </c>
      <c r="H28" s="9" t="str">
        <f t="shared" si="6"/>
        <v>N/A</v>
      </c>
      <c r="I28" s="10" t="s">
        <v>217</v>
      </c>
      <c r="J28" s="10" t="s">
        <v>1742</v>
      </c>
      <c r="K28" s="9" t="str">
        <f t="shared" si="0"/>
        <v>N/A</v>
      </c>
    </row>
    <row r="29" spans="1:11" x14ac:dyDescent="0.25">
      <c r="A29" s="24" t="s">
        <v>323</v>
      </c>
      <c r="B29" s="85" t="s">
        <v>217</v>
      </c>
      <c r="C29" s="9" t="s">
        <v>217</v>
      </c>
      <c r="D29" s="9" t="str">
        <f t="shared" si="4"/>
        <v>N/A</v>
      </c>
      <c r="E29" s="9" t="s">
        <v>1742</v>
      </c>
      <c r="F29" s="9" t="str">
        <f t="shared" si="5"/>
        <v>N/A</v>
      </c>
      <c r="G29" s="9" t="s">
        <v>1742</v>
      </c>
      <c r="H29" s="9" t="str">
        <f t="shared" si="6"/>
        <v>N/A</v>
      </c>
      <c r="I29" s="10" t="s">
        <v>217</v>
      </c>
      <c r="J29" s="10" t="s">
        <v>1742</v>
      </c>
      <c r="K29" s="9" t="str">
        <f t="shared" si="0"/>
        <v>N/A</v>
      </c>
    </row>
    <row r="30" spans="1:11" x14ac:dyDescent="0.25">
      <c r="A30" s="24" t="s">
        <v>830</v>
      </c>
      <c r="B30" s="85" t="s">
        <v>217</v>
      </c>
      <c r="C30" s="9" t="s">
        <v>217</v>
      </c>
      <c r="D30" s="9" t="str">
        <f t="shared" si="4"/>
        <v>N/A</v>
      </c>
      <c r="E30" s="9" t="s">
        <v>1742</v>
      </c>
      <c r="F30" s="9" t="str">
        <f t="shared" si="5"/>
        <v>N/A</v>
      </c>
      <c r="G30" s="9" t="s">
        <v>1742</v>
      </c>
      <c r="H30" s="9" t="str">
        <f t="shared" si="6"/>
        <v>N/A</v>
      </c>
      <c r="I30" s="10" t="s">
        <v>217</v>
      </c>
      <c r="J30" s="10" t="s">
        <v>1742</v>
      </c>
      <c r="K30" s="9" t="str">
        <f t="shared" si="0"/>
        <v>N/A</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t="s">
        <v>1742</v>
      </c>
      <c r="F32" s="9" t="str">
        <f t="shared" si="5"/>
        <v>N/A</v>
      </c>
      <c r="G32" s="9" t="s">
        <v>1742</v>
      </c>
      <c r="H32" s="9" t="str">
        <f t="shared" si="6"/>
        <v>N/A</v>
      </c>
      <c r="I32" s="10" t="s">
        <v>217</v>
      </c>
      <c r="J32" s="10" t="s">
        <v>1742</v>
      </c>
      <c r="K32" s="9" t="str">
        <f t="shared" si="0"/>
        <v>N/A</v>
      </c>
    </row>
    <row r="33" spans="1:11" x14ac:dyDescent="0.25">
      <c r="A33" s="24" t="s">
        <v>326</v>
      </c>
      <c r="B33" s="85" t="s">
        <v>217</v>
      </c>
      <c r="C33" s="9" t="s">
        <v>217</v>
      </c>
      <c r="D33" s="9" t="str">
        <f t="shared" si="4"/>
        <v>N/A</v>
      </c>
      <c r="E33" s="9" t="s">
        <v>1742</v>
      </c>
      <c r="F33" s="9" t="str">
        <f t="shared" si="5"/>
        <v>N/A</v>
      </c>
      <c r="G33" s="9" t="s">
        <v>1742</v>
      </c>
      <c r="H33" s="9" t="str">
        <f t="shared" si="6"/>
        <v>N/A</v>
      </c>
      <c r="I33" s="10" t="s">
        <v>217</v>
      </c>
      <c r="J33" s="10" t="s">
        <v>1742</v>
      </c>
      <c r="K33" s="9" t="str">
        <f t="shared" si="0"/>
        <v>N/A</v>
      </c>
    </row>
    <row r="34" spans="1:11" x14ac:dyDescent="0.25">
      <c r="A34" s="24" t="s">
        <v>327</v>
      </c>
      <c r="B34" s="85" t="s">
        <v>217</v>
      </c>
      <c r="C34" s="9" t="s">
        <v>217</v>
      </c>
      <c r="D34" s="9" t="str">
        <f t="shared" si="4"/>
        <v>N/A</v>
      </c>
      <c r="E34" s="9" t="s">
        <v>1742</v>
      </c>
      <c r="F34" s="9" t="str">
        <f t="shared" si="5"/>
        <v>N/A</v>
      </c>
      <c r="G34" s="9" t="s">
        <v>1742</v>
      </c>
      <c r="H34" s="9" t="str">
        <f t="shared" si="6"/>
        <v>N/A</v>
      </c>
      <c r="I34" s="10" t="s">
        <v>217</v>
      </c>
      <c r="J34" s="10" t="s">
        <v>1742</v>
      </c>
      <c r="K34" s="9" t="str">
        <f t="shared" si="0"/>
        <v>N/A</v>
      </c>
    </row>
    <row r="35" spans="1:11" ht="25" x14ac:dyDescent="0.25">
      <c r="A35" s="24" t="s">
        <v>369</v>
      </c>
      <c r="B35" s="85" t="s">
        <v>217</v>
      </c>
      <c r="C35" s="9" t="s">
        <v>217</v>
      </c>
      <c r="D35" s="9" t="str">
        <f t="shared" si="4"/>
        <v>N/A</v>
      </c>
      <c r="E35" s="9" t="s">
        <v>1742</v>
      </c>
      <c r="F35" s="9" t="str">
        <f>IF($B35="N/A","N/A",IF(E35&lt;0,"No","Yes"))</f>
        <v>N/A</v>
      </c>
      <c r="G35" s="9" t="s">
        <v>1742</v>
      </c>
      <c r="H35" s="9" t="str">
        <f t="shared" si="6"/>
        <v>N/A</v>
      </c>
      <c r="I35" s="10" t="s">
        <v>217</v>
      </c>
      <c r="J35" s="10" t="s">
        <v>1742</v>
      </c>
      <c r="K35" s="9" t="str">
        <f t="shared" si="0"/>
        <v>N/A</v>
      </c>
    </row>
    <row r="36" spans="1:11" x14ac:dyDescent="0.25">
      <c r="A36" s="27" t="s">
        <v>373</v>
      </c>
      <c r="B36" s="1" t="s">
        <v>217</v>
      </c>
      <c r="C36" s="8" t="s">
        <v>217</v>
      </c>
      <c r="D36" s="9" t="str">
        <f t="shared" ref="D36:D39" si="7">IF($B36="N/A","N/A",IF(C36&lt;0,"No","Yes"))</f>
        <v>N/A</v>
      </c>
      <c r="E36" s="8" t="s">
        <v>1742</v>
      </c>
      <c r="F36" s="9" t="str">
        <f t="shared" ref="F36:F39" si="8">IF($B36="N/A","N/A",IF(E36&lt;0,"No","Yes"))</f>
        <v>N/A</v>
      </c>
      <c r="G36" s="8" t="s">
        <v>1742</v>
      </c>
      <c r="H36" s="9" t="str">
        <f t="shared" ref="H36:H39" si="9">IF($B36="N/A","N/A",IF(G36&lt;0,"No","Yes"))</f>
        <v>N/A</v>
      </c>
      <c r="I36" s="10" t="s">
        <v>217</v>
      </c>
      <c r="J36" s="10" t="s">
        <v>1742</v>
      </c>
      <c r="K36" s="9" t="str">
        <f>IF(J36="Div by 0", "N/A", IF(J36="N/A","N/A", IF(J36&gt;30, "No", IF(J36&lt;-30, "No", "Yes"))))</f>
        <v>N/A</v>
      </c>
    </row>
    <row r="37" spans="1:11" x14ac:dyDescent="0.25">
      <c r="A37" s="27" t="s">
        <v>374</v>
      </c>
      <c r="B37" s="1" t="s">
        <v>217</v>
      </c>
      <c r="C37" s="8" t="s">
        <v>217</v>
      </c>
      <c r="D37" s="9" t="str">
        <f t="shared" si="7"/>
        <v>N/A</v>
      </c>
      <c r="E37" s="8" t="s">
        <v>1742</v>
      </c>
      <c r="F37" s="9" t="str">
        <f t="shared" si="8"/>
        <v>N/A</v>
      </c>
      <c r="G37" s="8" t="s">
        <v>1742</v>
      </c>
      <c r="H37" s="9" t="str">
        <f t="shared" si="9"/>
        <v>N/A</v>
      </c>
      <c r="I37" s="10" t="s">
        <v>217</v>
      </c>
      <c r="J37" s="10" t="s">
        <v>1742</v>
      </c>
      <c r="K37" s="9" t="str">
        <f>IF(J37="Div by 0", "N/A", IF(J37="N/A","N/A", IF(J37&gt;30, "No", IF(J37&lt;-30, "No", "Yes"))))</f>
        <v>N/A</v>
      </c>
    </row>
    <row r="38" spans="1:11" x14ac:dyDescent="0.25">
      <c r="A38" s="27" t="s">
        <v>375</v>
      </c>
      <c r="B38" s="1" t="s">
        <v>217</v>
      </c>
      <c r="C38" s="8" t="s">
        <v>217</v>
      </c>
      <c r="D38" s="9" t="str">
        <f t="shared" si="7"/>
        <v>N/A</v>
      </c>
      <c r="E38" s="8" t="s">
        <v>1742</v>
      </c>
      <c r="F38" s="9" t="str">
        <f t="shared" si="8"/>
        <v>N/A</v>
      </c>
      <c r="G38" s="8" t="s">
        <v>1742</v>
      </c>
      <c r="H38" s="9" t="str">
        <f t="shared" si="9"/>
        <v>N/A</v>
      </c>
      <c r="I38" s="10" t="s">
        <v>217</v>
      </c>
      <c r="J38" s="10" t="s">
        <v>1742</v>
      </c>
      <c r="K38" s="9" t="str">
        <f>IF(J38="Div by 0", "N/A", IF(J38="N/A","N/A", IF(J38&gt;30, "No", IF(J38&lt;-30, "No", "Yes"))))</f>
        <v>N/A</v>
      </c>
    </row>
    <row r="39" spans="1:11" x14ac:dyDescent="0.25">
      <c r="A39" s="27" t="s">
        <v>376</v>
      </c>
      <c r="B39" s="1" t="s">
        <v>217</v>
      </c>
      <c r="C39" s="8" t="s">
        <v>217</v>
      </c>
      <c r="D39" s="9" t="str">
        <f t="shared" si="7"/>
        <v>N/A</v>
      </c>
      <c r="E39" s="8" t="s">
        <v>1742</v>
      </c>
      <c r="F39" s="9" t="str">
        <f t="shared" si="8"/>
        <v>N/A</v>
      </c>
      <c r="G39" s="8" t="s">
        <v>1742</v>
      </c>
      <c r="H39" s="9" t="str">
        <f t="shared" si="9"/>
        <v>N/A</v>
      </c>
      <c r="I39" s="10" t="s">
        <v>217</v>
      </c>
      <c r="J39" s="10" t="s">
        <v>1742</v>
      </c>
      <c r="K39" s="9" t="str">
        <f>IF(J39="Div by 0", "N/A", IF(J39="N/A","N/A", IF(J39&gt;30, "No", IF(J39&lt;-30, "No", "Yes"))))</f>
        <v>N/A</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17177</v>
      </c>
      <c r="D7" s="30" t="str">
        <f>IF($B7="N/A","N/A",IF(C7&gt;15,"No",IF(C7&lt;-15,"No","Yes")))</f>
        <v>N/A</v>
      </c>
      <c r="E7" s="29">
        <v>16462</v>
      </c>
      <c r="F7" s="30" t="str">
        <f>IF($B7="N/A","N/A",IF(E7&gt;15,"No",IF(E7&lt;-15,"No","Yes")))</f>
        <v>N/A</v>
      </c>
      <c r="G7" s="29">
        <v>16131</v>
      </c>
      <c r="H7" s="30" t="str">
        <f>IF($B7="N/A","N/A",IF(G7&gt;15,"No",IF(G7&lt;-15,"No","Yes")))</f>
        <v>N/A</v>
      </c>
      <c r="I7" s="31">
        <v>-4.16</v>
      </c>
      <c r="J7" s="31">
        <v>-2.0099999999999998</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87" t="s">
        <v>119</v>
      </c>
      <c r="B9" s="33" t="s">
        <v>217</v>
      </c>
      <c r="C9" s="8">
        <v>0</v>
      </c>
      <c r="D9" s="9" t="str">
        <f>IF($B9="N/A","N/A",IF(C9&gt;15,"No",IF(C9&lt;-15,"No","Yes")))</f>
        <v>N/A</v>
      </c>
      <c r="E9" s="8">
        <v>0</v>
      </c>
      <c r="F9" s="9" t="str">
        <f>IF($B9="N/A","N/A",IF(E9&gt;15,"No",IF(E9&lt;-15,"No","Yes")))</f>
        <v>N/A</v>
      </c>
      <c r="G9" s="8">
        <v>0</v>
      </c>
      <c r="H9" s="9" t="str">
        <f>IF($B9="N/A","N/A",IF(G9&gt;15,"No",IF(G9&lt;-15,"No","Yes")))</f>
        <v>N/A</v>
      </c>
      <c r="I9" s="10" t="s">
        <v>1742</v>
      </c>
      <c r="J9" s="10" t="s">
        <v>1742</v>
      </c>
      <c r="K9" s="9" t="str">
        <f t="shared" si="0"/>
        <v>N/A</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100</v>
      </c>
      <c r="F11" s="9" t="str">
        <f>IF(OR($B11="N/A",$E11="N/A"),"N/A",IF(E11&gt;100,"No",IF(E11&lt;95,"No","Yes")))</f>
        <v>Yes</v>
      </c>
      <c r="G11" s="8">
        <v>100</v>
      </c>
      <c r="H11" s="9" t="str">
        <f>IF($B11="N/A","N/A",IF(G11&gt;100,"No",IF(G11&lt;95,"No","Yes")))</f>
        <v>Yes</v>
      </c>
      <c r="I11" s="10" t="s">
        <v>217</v>
      </c>
      <c r="J11" s="10">
        <v>0</v>
      </c>
      <c r="K11" s="9" t="str">
        <f t="shared" si="0"/>
        <v>Yes</v>
      </c>
    </row>
    <row r="12" spans="1:11" x14ac:dyDescent="0.25">
      <c r="A12" s="87" t="s">
        <v>352</v>
      </c>
      <c r="B12" s="33" t="s">
        <v>217</v>
      </c>
      <c r="C12" s="8" t="s">
        <v>217</v>
      </c>
      <c r="D12" s="9" t="str">
        <f t="shared" ref="D12:D13" si="1">IF(OR($B12="N/A",$C12="N/A"),"N/A",IF(C12&gt;100,"No",IF(C12&lt;95,"No","Yes")))</f>
        <v>N/A</v>
      </c>
      <c r="E12" s="8">
        <v>99.981776212</v>
      </c>
      <c r="F12" s="9" t="str">
        <f t="shared" ref="F12:F13" si="2">IF(OR($B12="N/A",$E12="N/A"),"N/A",IF(E12&gt;100,"No",IF(E12&lt;95,"No","Yes")))</f>
        <v>N/A</v>
      </c>
      <c r="G12" s="8">
        <v>99.993800755999999</v>
      </c>
      <c r="H12" s="9" t="str">
        <f t="shared" ref="H12:H13" si="3">IF($B12="N/A","N/A",IF(G12&gt;100,"No",IF(G12&lt;95,"No","Yes")))</f>
        <v>N/A</v>
      </c>
      <c r="I12" s="10" t="s">
        <v>217</v>
      </c>
      <c r="J12" s="10">
        <v>1.2E-2</v>
      </c>
      <c r="K12" s="9" t="str">
        <f t="shared" si="0"/>
        <v>Yes</v>
      </c>
    </row>
    <row r="13" spans="1:11" x14ac:dyDescent="0.25">
      <c r="A13" s="87" t="s">
        <v>834</v>
      </c>
      <c r="B13" s="33" t="s">
        <v>218</v>
      </c>
      <c r="C13" s="8" t="s">
        <v>217</v>
      </c>
      <c r="D13" s="9" t="str">
        <f t="shared" si="1"/>
        <v>N/A</v>
      </c>
      <c r="E13" s="8">
        <v>0</v>
      </c>
      <c r="F13" s="9" t="str">
        <f t="shared" si="2"/>
        <v>No</v>
      </c>
      <c r="G13" s="8">
        <v>0</v>
      </c>
      <c r="H13" s="9" t="str">
        <f t="shared" si="3"/>
        <v>No</v>
      </c>
      <c r="I13" s="10" t="s">
        <v>217</v>
      </c>
      <c r="J13" s="10" t="s">
        <v>1742</v>
      </c>
      <c r="K13" s="9" t="str">
        <f t="shared" si="0"/>
        <v>N/A</v>
      </c>
    </row>
    <row r="14" spans="1:11" x14ac:dyDescent="0.25">
      <c r="A14" s="87" t="s">
        <v>13</v>
      </c>
      <c r="B14" s="33" t="s">
        <v>217</v>
      </c>
      <c r="C14" s="34">
        <v>17177</v>
      </c>
      <c r="D14" s="9" t="str">
        <f>IF($B14="N/A","N/A",IF(C14&gt;15,"No",IF(C14&lt;-15,"No","Yes")))</f>
        <v>N/A</v>
      </c>
      <c r="E14" s="34">
        <v>16462</v>
      </c>
      <c r="F14" s="9" t="str">
        <f>IF($B14="N/A","N/A",IF(E14&gt;15,"No",IF(E14&lt;-15,"No","Yes")))</f>
        <v>N/A</v>
      </c>
      <c r="G14" s="34">
        <v>16131</v>
      </c>
      <c r="H14" s="9" t="str">
        <f>IF($B14="N/A","N/A",IF(G14&gt;15,"No",IF(G14&lt;-15,"No","Yes")))</f>
        <v>N/A</v>
      </c>
      <c r="I14" s="10">
        <v>-4.16</v>
      </c>
      <c r="J14" s="10">
        <v>-2.0099999999999998</v>
      </c>
      <c r="K14" s="9" t="str">
        <f t="shared" si="0"/>
        <v>Yes</v>
      </c>
    </row>
    <row r="15" spans="1:11" x14ac:dyDescent="0.25">
      <c r="A15" s="87" t="s">
        <v>442</v>
      </c>
      <c r="B15" s="33" t="s">
        <v>219</v>
      </c>
      <c r="C15" s="8">
        <v>4.1392559817999999</v>
      </c>
      <c r="D15" s="9" t="str">
        <f>IF($B15="N/A","N/A",IF(C15&gt;20,"No",IF(C15&lt;5,"No","Yes")))</f>
        <v>No</v>
      </c>
      <c r="E15" s="8">
        <v>4.3068885919</v>
      </c>
      <c r="F15" s="9" t="str">
        <f>IF($B15="N/A","N/A",IF(E15&gt;20,"No",IF(E15&lt;5,"No","Yes")))</f>
        <v>No</v>
      </c>
      <c r="G15" s="8">
        <v>4.9469964663999999</v>
      </c>
      <c r="H15" s="9" t="str">
        <f>IF($B15="N/A","N/A",IF(G15&gt;20,"No",IF(G15&lt;5,"No","Yes")))</f>
        <v>No</v>
      </c>
      <c r="I15" s="10">
        <v>4.05</v>
      </c>
      <c r="J15" s="10">
        <v>14.86</v>
      </c>
      <c r="K15" s="9" t="str">
        <f t="shared" si="0"/>
        <v>Yes</v>
      </c>
    </row>
    <row r="16" spans="1:11" x14ac:dyDescent="0.25">
      <c r="A16" s="87" t="s">
        <v>443</v>
      </c>
      <c r="B16" s="28" t="s">
        <v>217</v>
      </c>
      <c r="C16" s="8" t="s">
        <v>217</v>
      </c>
      <c r="D16" s="9" t="str">
        <f>IF($B16="N/A","N/A",IF(C16&gt;15,"No",IF(C16&lt;-15,"No","Yes")))</f>
        <v>N/A</v>
      </c>
      <c r="E16" s="8" t="s">
        <v>217</v>
      </c>
      <c r="F16" s="9" t="str">
        <f>IF($B16="N/A","N/A",IF(E16&gt;15,"No",IF(E16&lt;-15,"No","Yes")))</f>
        <v>N/A</v>
      </c>
      <c r="G16" s="8">
        <v>95.053003533999998</v>
      </c>
      <c r="H16" s="9" t="str">
        <f>IF($B16="N/A","N/A",IF(G16&gt;15,"No",IF(G16&lt;-15,"No","Yes")))</f>
        <v>N/A</v>
      </c>
      <c r="I16" s="10" t="s">
        <v>217</v>
      </c>
      <c r="J16" s="10" t="s">
        <v>217</v>
      </c>
      <c r="K16" s="9" t="str">
        <f t="shared" si="0"/>
        <v>N/A</v>
      </c>
    </row>
    <row r="17" spans="1:11" x14ac:dyDescent="0.25">
      <c r="A17" s="87" t="s">
        <v>444</v>
      </c>
      <c r="B17" s="33" t="s">
        <v>239</v>
      </c>
      <c r="C17" s="8">
        <v>5.9090644466000004</v>
      </c>
      <c r="D17" s="9" t="str">
        <f>IF($B17="N/A","N/A",IF(C17&gt;1,"Yes","No"))</f>
        <v>Yes</v>
      </c>
      <c r="E17" s="8">
        <v>4.634916778</v>
      </c>
      <c r="F17" s="9" t="str">
        <f>IF($B17="N/A","N/A",IF(E17&gt;1,"Yes","No"))</f>
        <v>Yes</v>
      </c>
      <c r="G17" s="8">
        <v>12.528671502</v>
      </c>
      <c r="H17" s="9" t="str">
        <f>IF($B17="N/A","N/A",IF(G17&gt;1,"Yes","No"))</f>
        <v>Yes</v>
      </c>
      <c r="I17" s="10">
        <v>-21.6</v>
      </c>
      <c r="J17" s="10">
        <v>170.3</v>
      </c>
      <c r="K17" s="9" t="str">
        <f t="shared" si="0"/>
        <v>No</v>
      </c>
    </row>
    <row r="18" spans="1:11" x14ac:dyDescent="0.25">
      <c r="A18" s="87" t="s">
        <v>856</v>
      </c>
      <c r="B18" s="33" t="s">
        <v>217</v>
      </c>
      <c r="C18" s="88">
        <v>9099.3763546999999</v>
      </c>
      <c r="D18" s="9" t="str">
        <f>IF($B18="N/A","N/A",IF(C18&gt;15,"No",IF(C18&lt;-15,"No","Yes")))</f>
        <v>N/A</v>
      </c>
      <c r="E18" s="88">
        <v>8388.9252949000002</v>
      </c>
      <c r="F18" s="9" t="str">
        <f>IF($B18="N/A","N/A",IF(E18&gt;15,"No",IF(E18&lt;-15,"No","Yes")))</f>
        <v>N/A</v>
      </c>
      <c r="G18" s="88">
        <v>6440.4571993999998</v>
      </c>
      <c r="H18" s="9" t="str">
        <f>IF($B18="N/A","N/A",IF(G18&gt;15,"No",IF(G18&lt;-15,"No","Yes")))</f>
        <v>N/A</v>
      </c>
      <c r="I18" s="10">
        <v>-7.81</v>
      </c>
      <c r="J18" s="10">
        <v>-23.2</v>
      </c>
      <c r="K18" s="9" t="str">
        <f t="shared" si="0"/>
        <v>Yes</v>
      </c>
    </row>
    <row r="19" spans="1:11" x14ac:dyDescent="0.25">
      <c r="A19" s="3" t="s">
        <v>131</v>
      </c>
      <c r="B19" s="33" t="s">
        <v>217</v>
      </c>
      <c r="C19" s="34">
        <v>13</v>
      </c>
      <c r="D19" s="33" t="s">
        <v>217</v>
      </c>
      <c r="E19" s="34">
        <v>12</v>
      </c>
      <c r="F19" s="33" t="s">
        <v>217</v>
      </c>
      <c r="G19" s="34">
        <v>13</v>
      </c>
      <c r="H19" s="9" t="str">
        <f>IF($B19="N/A","N/A",IF(G19&gt;15,"No",IF(G19&lt;-15,"No","Yes")))</f>
        <v>N/A</v>
      </c>
      <c r="I19" s="10">
        <v>-7.69</v>
      </c>
      <c r="J19" s="10">
        <v>8.3330000000000002</v>
      </c>
      <c r="K19" s="9" t="str">
        <f t="shared" si="0"/>
        <v>Yes</v>
      </c>
    </row>
    <row r="20" spans="1:11" x14ac:dyDescent="0.25">
      <c r="A20" s="3" t="s">
        <v>350</v>
      </c>
      <c r="B20" s="28" t="s">
        <v>217</v>
      </c>
      <c r="C20" s="8" t="s">
        <v>217</v>
      </c>
      <c r="D20" s="33" t="s">
        <v>217</v>
      </c>
      <c r="E20" s="8" t="s">
        <v>217</v>
      </c>
      <c r="F20" s="33" t="s">
        <v>217</v>
      </c>
      <c r="G20" s="8">
        <v>8.0590168000000004E-2</v>
      </c>
      <c r="H20" s="9" t="str">
        <f>IF($B20="N/A","N/A",IF(G20&gt;15,"No",IF(G20&lt;-15,"No","Yes")))</f>
        <v>N/A</v>
      </c>
      <c r="I20" s="10" t="s">
        <v>217</v>
      </c>
      <c r="J20" s="10" t="s">
        <v>217</v>
      </c>
      <c r="K20" s="9" t="str">
        <f t="shared" si="0"/>
        <v>N/A</v>
      </c>
    </row>
    <row r="21" spans="1:11" ht="25" x14ac:dyDescent="0.25">
      <c r="A21" s="3" t="s">
        <v>835</v>
      </c>
      <c r="B21" s="33" t="s">
        <v>217</v>
      </c>
      <c r="C21" s="88">
        <v>7085</v>
      </c>
      <c r="D21" s="9" t="str">
        <f>IF($B21="N/A","N/A",IF(C21&gt;60,"No",IF(C21&lt;15,"No","Yes")))</f>
        <v>N/A</v>
      </c>
      <c r="E21" s="88">
        <v>4167.1666667</v>
      </c>
      <c r="F21" s="9" t="str">
        <f>IF($B21="N/A","N/A",IF(E21&gt;60,"No",IF(E21&lt;15,"No","Yes")))</f>
        <v>N/A</v>
      </c>
      <c r="G21" s="88">
        <v>6434.5384615000003</v>
      </c>
      <c r="H21" s="9" t="str">
        <f>IF($B21="N/A","N/A",IF(G21&gt;60,"No",IF(G21&lt;15,"No","Yes")))</f>
        <v>N/A</v>
      </c>
      <c r="I21" s="10">
        <v>-41.2</v>
      </c>
      <c r="J21" s="10">
        <v>54.41</v>
      </c>
      <c r="K21" s="9" t="str">
        <f t="shared" si="0"/>
        <v>No</v>
      </c>
    </row>
    <row r="22" spans="1:11" x14ac:dyDescent="0.25">
      <c r="A22" s="3" t="s">
        <v>27</v>
      </c>
      <c r="B22" s="33" t="s">
        <v>221</v>
      </c>
      <c r="C22" s="34">
        <v>0</v>
      </c>
      <c r="D22" s="9" t="str">
        <f>IF($B22="N/A","N/A",IF(C22="N/A","N/A",IF(C22=0,"Yes","No")))</f>
        <v>Yes</v>
      </c>
      <c r="E22" s="34">
        <v>0</v>
      </c>
      <c r="F22" s="9" t="str">
        <f>IF($B22="N/A","N/A",IF(E22="N/A","N/A",IF(E22=0,"Yes","No")))</f>
        <v>Yes</v>
      </c>
      <c r="G22" s="34">
        <v>0</v>
      </c>
      <c r="H22" s="9" t="str">
        <f>IF($B22="N/A","N/A",IF(G22=0,"Yes","No"))</f>
        <v>Yes</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16466</v>
      </c>
      <c r="D6" s="9" t="str">
        <f>IF($B6="N/A","N/A",IF(C6&gt;15,"No",IF(C6&lt;-15,"No","Yes")))</f>
        <v>N/A</v>
      </c>
      <c r="E6" s="34">
        <v>15753</v>
      </c>
      <c r="F6" s="9" t="str">
        <f>IF($B6="N/A","N/A",IF(E6&gt;15,"No",IF(E6&lt;-15,"No","Yes")))</f>
        <v>N/A</v>
      </c>
      <c r="G6" s="34">
        <v>15333</v>
      </c>
      <c r="H6" s="9" t="str">
        <f>IF($B6="N/A","N/A",IF(G6&gt;15,"No",IF(G6&lt;-15,"No","Yes")))</f>
        <v>N/A</v>
      </c>
      <c r="I6" s="10">
        <v>-4.33</v>
      </c>
      <c r="J6" s="10">
        <v>-2.67</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419.44345365999999</v>
      </c>
      <c r="D9" s="9" t="str">
        <f>IF($B9="N/A","N/A",IF(C9&gt;100,"No",IF(C9&lt;50,"No","Yes")))</f>
        <v>No</v>
      </c>
      <c r="E9" s="35">
        <v>441.97744884000002</v>
      </c>
      <c r="F9" s="9" t="str">
        <f>IF($B9="N/A","N/A",IF(E9&gt;100,"No",IF(E9&lt;50,"No","Yes")))</f>
        <v>No</v>
      </c>
      <c r="G9" s="35">
        <v>466.34355764999998</v>
      </c>
      <c r="H9" s="9" t="str">
        <f>IF($B9="N/A","N/A",IF(G9&gt;100,"No",IF(G9&lt;50,"No","Yes")))</f>
        <v>No</v>
      </c>
      <c r="I9" s="10">
        <v>5.3719999999999999</v>
      </c>
      <c r="J9" s="10">
        <v>5.5129999999999999</v>
      </c>
      <c r="K9" s="9" t="str">
        <f t="shared" si="0"/>
        <v>Yes</v>
      </c>
    </row>
    <row r="10" spans="1:11" ht="25" x14ac:dyDescent="0.25">
      <c r="A10" s="69" t="s">
        <v>838</v>
      </c>
      <c r="B10" s="33" t="s">
        <v>217</v>
      </c>
      <c r="C10" s="35">
        <v>526.65415414999995</v>
      </c>
      <c r="D10" s="9" t="str">
        <f>IF($B10="N/A","N/A",IF(C10&gt;15,"No",IF(C10&lt;-15,"No","Yes")))</f>
        <v>N/A</v>
      </c>
      <c r="E10" s="35">
        <v>531.1824891</v>
      </c>
      <c r="F10" s="9" t="str">
        <f>IF($B10="N/A","N/A",IF(E10&gt;15,"No",IF(E10&lt;-15,"No","Yes")))</f>
        <v>N/A</v>
      </c>
      <c r="G10" s="35">
        <v>520.77391532000001</v>
      </c>
      <c r="H10" s="9" t="str">
        <f>IF($B10="N/A","N/A",IF(G10&gt;15,"No",IF(G10&lt;-15,"No","Yes")))</f>
        <v>N/A</v>
      </c>
      <c r="I10" s="10">
        <v>0.85980000000000001</v>
      </c>
      <c r="J10" s="10">
        <v>-1.96</v>
      </c>
      <c r="K10" s="9" t="str">
        <f t="shared" si="0"/>
        <v>Yes</v>
      </c>
    </row>
    <row r="11" spans="1:11" ht="25" x14ac:dyDescent="0.25">
      <c r="A11" s="69" t="s">
        <v>839</v>
      </c>
      <c r="B11" s="33" t="s">
        <v>217</v>
      </c>
      <c r="C11" s="35">
        <v>1079.7272727</v>
      </c>
      <c r="D11" s="9" t="str">
        <f>IF($B11="N/A","N/A",IF(C11&gt;15,"No",IF(C11&lt;-15,"No","Yes")))</f>
        <v>N/A</v>
      </c>
      <c r="E11" s="35">
        <v>1111.7051282</v>
      </c>
      <c r="F11" s="9" t="str">
        <f>IF($B11="N/A","N/A",IF(E11&gt;15,"No",IF(E11&lt;-15,"No","Yes")))</f>
        <v>N/A</v>
      </c>
      <c r="G11" s="35">
        <v>1122.625</v>
      </c>
      <c r="H11" s="9" t="str">
        <f>IF($B11="N/A","N/A",IF(G11&gt;15,"No",IF(G11&lt;-15,"No","Yes")))</f>
        <v>N/A</v>
      </c>
      <c r="I11" s="10">
        <v>2.9620000000000002</v>
      </c>
      <c r="J11" s="10">
        <v>0.98229999999999995</v>
      </c>
      <c r="K11" s="9" t="str">
        <f t="shared" si="0"/>
        <v>Yes</v>
      </c>
    </row>
    <row r="12" spans="1:11" ht="25" x14ac:dyDescent="0.25">
      <c r="A12" s="69" t="s">
        <v>840</v>
      </c>
      <c r="B12" s="33" t="s">
        <v>217</v>
      </c>
      <c r="C12" s="35">
        <v>382.84569209</v>
      </c>
      <c r="D12" s="9" t="str">
        <f>IF($B12="N/A","N/A",IF(C12&gt;15,"No",IF(C12&lt;-15,"No","Yes")))</f>
        <v>N/A</v>
      </c>
      <c r="E12" s="35">
        <v>409.43013381999998</v>
      </c>
      <c r="F12" s="9" t="str">
        <f>IF($B12="N/A","N/A",IF(E12&gt;15,"No",IF(E12&lt;-15,"No","Yes")))</f>
        <v>N/A</v>
      </c>
      <c r="G12" s="35">
        <v>423.72161477999998</v>
      </c>
      <c r="H12" s="9" t="str">
        <f>IF($B12="N/A","N/A",IF(G12&gt;15,"No",IF(G12&lt;-15,"No","Yes")))</f>
        <v>N/A</v>
      </c>
      <c r="I12" s="10">
        <v>6.944</v>
      </c>
      <c r="J12" s="10">
        <v>3.4910000000000001</v>
      </c>
      <c r="K12" s="9" t="str">
        <f t="shared" si="0"/>
        <v>Yes</v>
      </c>
    </row>
    <row r="13" spans="1:11" x14ac:dyDescent="0.25">
      <c r="A13" s="69" t="s">
        <v>655</v>
      </c>
      <c r="B13" s="33" t="s">
        <v>241</v>
      </c>
      <c r="C13" s="8">
        <v>39.487428641000001</v>
      </c>
      <c r="D13" s="9" t="str">
        <f>IF($B13="N/A","N/A",IF(C13&gt;99,"No",IF(C13&lt;75,"No","Yes")))</f>
        <v>No</v>
      </c>
      <c r="E13" s="8">
        <v>42.220529423000002</v>
      </c>
      <c r="F13" s="9" t="str">
        <f>IF($B13="N/A","N/A",IF(E13&gt;99,"No",IF(E13&lt;75,"No","Yes")))</f>
        <v>No</v>
      </c>
      <c r="G13" s="8">
        <v>42.496576013000002</v>
      </c>
      <c r="H13" s="9" t="str">
        <f>IF($B13="N/A","N/A",IF(G13&gt;99,"No",IF(G13&lt;75,"No","Yes")))</f>
        <v>No</v>
      </c>
      <c r="I13" s="10">
        <v>6.9210000000000003</v>
      </c>
      <c r="J13" s="10">
        <v>0.65380000000000005</v>
      </c>
      <c r="K13" s="9" t="str">
        <f t="shared" ref="K13:K24" si="1">IF(J13="Div by 0", "N/A", IF(J13="N/A","N/A", IF(J13&gt;30, "No", IF(J13&lt;-30, "No", "Yes"))))</f>
        <v>Yes</v>
      </c>
    </row>
    <row r="14" spans="1:11" x14ac:dyDescent="0.25">
      <c r="A14" s="69" t="s">
        <v>495</v>
      </c>
      <c r="B14" s="33" t="s">
        <v>217</v>
      </c>
      <c r="C14" s="9">
        <v>100</v>
      </c>
      <c r="D14" s="9" t="str">
        <f>IF($B14="N/A","N/A",IF(C14&gt;15,"No",IF(C14&lt;-15,"No","Yes")))</f>
        <v>N/A</v>
      </c>
      <c r="E14" s="9">
        <v>100</v>
      </c>
      <c r="F14" s="9" t="str">
        <f>IF($B14="N/A","N/A",IF(E14&gt;15,"No",IF(E14&lt;-15,"No","Yes")))</f>
        <v>N/A</v>
      </c>
      <c r="G14" s="9">
        <v>100</v>
      </c>
      <c r="H14" s="9" t="str">
        <f>IF($B14="N/A","N/A",IF(G14&gt;15,"No",IF(G14&lt;-15,"No","Yes")))</f>
        <v>N/A</v>
      </c>
      <c r="I14" s="10">
        <v>0</v>
      </c>
      <c r="J14" s="10">
        <v>0</v>
      </c>
      <c r="K14" s="9" t="str">
        <f t="shared" si="1"/>
        <v>Yes</v>
      </c>
    </row>
    <row r="15" spans="1:11" x14ac:dyDescent="0.25">
      <c r="A15" s="69" t="s">
        <v>841</v>
      </c>
      <c r="B15" s="33" t="s">
        <v>217</v>
      </c>
      <c r="C15" s="34">
        <v>27.889572438999998</v>
      </c>
      <c r="D15" s="9" t="str">
        <f>IF($B15="N/A","N/A",IF(C15&gt;15,"No",IF(C15&lt;-15,"No","Yes")))</f>
        <v>N/A</v>
      </c>
      <c r="E15" s="10">
        <v>27.435573598000001</v>
      </c>
      <c r="F15" s="9" t="str">
        <f>IF($B15="N/A","N/A",IF(E15&gt;15,"No",IF(E15&lt;-15,"No","Yes")))</f>
        <v>N/A</v>
      </c>
      <c r="G15" s="10">
        <v>28.224063843</v>
      </c>
      <c r="H15" s="9" t="str">
        <f>IF($B15="N/A","N/A",IF(G15&gt;15,"No",IF(G15&lt;-15,"No","Yes")))</f>
        <v>N/A</v>
      </c>
      <c r="I15" s="10">
        <v>-1.63</v>
      </c>
      <c r="J15" s="10">
        <v>2.8740000000000001</v>
      </c>
      <c r="K15" s="9" t="str">
        <f t="shared" si="1"/>
        <v>Yes</v>
      </c>
    </row>
    <row r="16" spans="1:11" x14ac:dyDescent="0.25">
      <c r="A16" s="66" t="s">
        <v>656</v>
      </c>
      <c r="B16" s="49" t="s">
        <v>242</v>
      </c>
      <c r="C16" s="9">
        <v>0.41904530550000002</v>
      </c>
      <c r="D16" s="9" t="str">
        <f>IF($B16="N/A","N/A",IF(C16&gt;20,"No",IF(C16&lt;=0,"No","Yes")))</f>
        <v>Yes</v>
      </c>
      <c r="E16" s="9">
        <v>0.64114771790000002</v>
      </c>
      <c r="F16" s="9" t="str">
        <f>IF($B16="N/A","N/A",IF(E16&gt;20,"No",IF(E16&lt;=0,"No","Yes")))</f>
        <v>Yes</v>
      </c>
      <c r="G16" s="9">
        <v>0.86741016110000002</v>
      </c>
      <c r="H16" s="9" t="str">
        <f>IF($B16="N/A","N/A",IF(G16&gt;20,"No",IF(G16&lt;=0,"No","Yes")))</f>
        <v>Yes</v>
      </c>
      <c r="I16" s="10">
        <v>53</v>
      </c>
      <c r="J16" s="10">
        <v>35.29</v>
      </c>
      <c r="K16" s="9" t="str">
        <f t="shared" si="1"/>
        <v>No</v>
      </c>
    </row>
    <row r="17" spans="1:11" x14ac:dyDescent="0.25">
      <c r="A17" s="66" t="s">
        <v>370</v>
      </c>
      <c r="B17" s="33" t="s">
        <v>217</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66" t="s">
        <v>842</v>
      </c>
      <c r="B18" s="33" t="s">
        <v>217</v>
      </c>
      <c r="C18" s="10">
        <v>28.956521738999999</v>
      </c>
      <c r="D18" s="9" t="str">
        <f>IF($B18="N/A","N/A",IF(C18&gt;15,"No",IF(C18&lt;-15,"No","Yes")))</f>
        <v>N/A</v>
      </c>
      <c r="E18" s="10">
        <v>29.514851485000001</v>
      </c>
      <c r="F18" s="9" t="str">
        <f>IF($B18="N/A","N/A",IF(E18&gt;15,"No",IF(E18&lt;-15,"No","Yes")))</f>
        <v>N/A</v>
      </c>
      <c r="G18" s="10">
        <v>28.766917292999999</v>
      </c>
      <c r="H18" s="9" t="str">
        <f>IF($B18="N/A","N/A",IF(G18&gt;15,"No",IF(G18&lt;-15,"No","Yes")))</f>
        <v>N/A</v>
      </c>
      <c r="I18" s="10">
        <v>1.9279999999999999</v>
      </c>
      <c r="J18" s="10">
        <v>-2.5299999999999998</v>
      </c>
      <c r="K18" s="9" t="str">
        <f t="shared" si="1"/>
        <v>Yes</v>
      </c>
    </row>
    <row r="19" spans="1:11" x14ac:dyDescent="0.25">
      <c r="A19" s="69" t="s">
        <v>657</v>
      </c>
      <c r="B19" s="49" t="s">
        <v>243</v>
      </c>
      <c r="C19" s="9">
        <v>2.4292481500000001E-2</v>
      </c>
      <c r="D19" s="9" t="str">
        <f>IF($B19="N/A","N/A",IF(C19&gt;10,"No",IF(C19&lt;=0,"No","Yes")))</f>
        <v>Yes</v>
      </c>
      <c r="E19" s="9">
        <v>3.1739985999999998E-2</v>
      </c>
      <c r="F19" s="9" t="str">
        <f>IF($B19="N/A","N/A",IF(E19&gt;10,"No",IF(E19&lt;=0,"No","Yes")))</f>
        <v>Yes</v>
      </c>
      <c r="G19" s="9">
        <v>1.3043761799999999E-2</v>
      </c>
      <c r="H19" s="9" t="str">
        <f>IF($B19="N/A","N/A",IF(G19&gt;10,"No",IF(G19&lt;=0,"No","Yes")))</f>
        <v>Yes</v>
      </c>
      <c r="I19" s="10">
        <v>30.66</v>
      </c>
      <c r="J19" s="10">
        <v>-58.9</v>
      </c>
      <c r="K19" s="9" t="str">
        <f t="shared" si="1"/>
        <v>No</v>
      </c>
    </row>
    <row r="20" spans="1:11" x14ac:dyDescent="0.25">
      <c r="A20" s="69" t="s">
        <v>129</v>
      </c>
      <c r="B20" s="33"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69" t="s">
        <v>843</v>
      </c>
      <c r="B21" s="33" t="s">
        <v>217</v>
      </c>
      <c r="C21" s="10">
        <v>11</v>
      </c>
      <c r="D21" s="9" t="str">
        <f>IF($B21="N/A","N/A",IF(C21&gt;15,"No",IF(C21&lt;-15,"No","Yes")))</f>
        <v>N/A</v>
      </c>
      <c r="E21" s="10">
        <v>31.2</v>
      </c>
      <c r="F21" s="9" t="str">
        <f>IF($B21="N/A","N/A",IF(E21&gt;15,"No",IF(E21&lt;-15,"No","Yes")))</f>
        <v>N/A</v>
      </c>
      <c r="G21" s="10">
        <v>16</v>
      </c>
      <c r="H21" s="9" t="str">
        <f>IF($B21="N/A","N/A",IF(G21&gt;15,"No",IF(G21&lt;-15,"No","Yes")))</f>
        <v>N/A</v>
      </c>
      <c r="I21" s="10">
        <v>183.6</v>
      </c>
      <c r="J21" s="10">
        <v>-48.7</v>
      </c>
      <c r="K21" s="9" t="str">
        <f t="shared" si="1"/>
        <v>No</v>
      </c>
    </row>
    <row r="22" spans="1:11" x14ac:dyDescent="0.25">
      <c r="A22" s="69" t="s">
        <v>1719</v>
      </c>
      <c r="B22" s="49" t="s">
        <v>228</v>
      </c>
      <c r="C22" s="9">
        <v>60.069233572000002</v>
      </c>
      <c r="D22" s="9" t="str">
        <f>IF($B22="N/A","N/A",IF(C22&gt;5,"No",IF(C22&lt;=0,"No","Yes")))</f>
        <v>No</v>
      </c>
      <c r="E22" s="9">
        <v>57.106582873000001</v>
      </c>
      <c r="F22" s="9" t="str">
        <f>IF($B22="N/A","N/A",IF(E22&gt;5,"No",IF(E22&lt;=0,"No","Yes")))</f>
        <v>No</v>
      </c>
      <c r="G22" s="9">
        <v>56.622970064999997</v>
      </c>
      <c r="H22" s="9" t="str">
        <f>IF($B22="N/A","N/A",IF(G22&gt;5,"No",IF(G22&lt;=0,"No","Yes")))</f>
        <v>No</v>
      </c>
      <c r="I22" s="10">
        <v>-4.93</v>
      </c>
      <c r="J22" s="10">
        <v>-0.84699999999999998</v>
      </c>
      <c r="K22" s="9" t="str">
        <f t="shared" si="1"/>
        <v>Yes</v>
      </c>
    </row>
    <row r="23" spans="1:11" x14ac:dyDescent="0.25">
      <c r="A23" s="69" t="s">
        <v>130</v>
      </c>
      <c r="B23" s="33" t="s">
        <v>217</v>
      </c>
      <c r="C23" s="9">
        <v>100</v>
      </c>
      <c r="D23" s="9" t="str">
        <f>IF($B23="N/A","N/A",IF(C23&gt;15,"No",IF(C23&lt;-15,"No","Yes")))</f>
        <v>N/A</v>
      </c>
      <c r="E23" s="9">
        <v>100</v>
      </c>
      <c r="F23" s="9" t="str">
        <f>IF($B23="N/A","N/A",IF(E23&gt;15,"No",IF(E23&lt;-15,"No","Yes")))</f>
        <v>N/A</v>
      </c>
      <c r="G23" s="9">
        <v>99.976963832999999</v>
      </c>
      <c r="H23" s="9" t="str">
        <f>IF($B23="N/A","N/A",IF(G23&gt;15,"No",IF(G23&lt;-15,"No","Yes")))</f>
        <v>N/A</v>
      </c>
      <c r="I23" s="10">
        <v>0</v>
      </c>
      <c r="J23" s="10">
        <v>-2.3E-2</v>
      </c>
      <c r="K23" s="9" t="str">
        <f t="shared" si="1"/>
        <v>Yes</v>
      </c>
    </row>
    <row r="24" spans="1:11" x14ac:dyDescent="0.25">
      <c r="A24" s="69" t="s">
        <v>844</v>
      </c>
      <c r="B24" s="33" t="s">
        <v>217</v>
      </c>
      <c r="C24" s="10">
        <v>16.084420179999999</v>
      </c>
      <c r="D24" s="9" t="str">
        <f>IF($B24="N/A","N/A",IF(C24&gt;15,"No",IF(C24&lt;-15,"No","Yes")))</f>
        <v>N/A</v>
      </c>
      <c r="E24" s="10">
        <v>15.317029791</v>
      </c>
      <c r="F24" s="9" t="str">
        <f>IF($B24="N/A","N/A",IF(E24&gt;15,"No",IF(E24&lt;-15,"No","Yes")))</f>
        <v>N/A</v>
      </c>
      <c r="G24" s="10">
        <v>14.203456221</v>
      </c>
      <c r="H24" s="9" t="str">
        <f>IF($B24="N/A","N/A",IF(G24&gt;15,"No",IF(G24&lt;-15,"No","Yes")))</f>
        <v>N/A</v>
      </c>
      <c r="I24" s="10">
        <v>-4.7699999999999996</v>
      </c>
      <c r="J24" s="10">
        <v>-7.27</v>
      </c>
      <c r="K24" s="9" t="str">
        <f t="shared" si="1"/>
        <v>Yes</v>
      </c>
    </row>
    <row r="25" spans="1:11" x14ac:dyDescent="0.25">
      <c r="A25" s="69" t="s">
        <v>15</v>
      </c>
      <c r="B25" s="33" t="s">
        <v>244</v>
      </c>
      <c r="C25" s="9">
        <v>1.7247661849</v>
      </c>
      <c r="D25" s="9" t="str">
        <f>IF($B25="N/A","N/A",IF(C25&gt;20,"No",IF(C25&lt;1,"No","Yes")))</f>
        <v>Yes</v>
      </c>
      <c r="E25" s="9">
        <v>2.1075350727000002</v>
      </c>
      <c r="F25" s="9" t="str">
        <f>IF($B25="N/A","N/A",IF(E25&gt;20,"No",IF(E25&lt;1,"No","Yes")))</f>
        <v>Yes</v>
      </c>
      <c r="G25" s="9">
        <v>2.1065675340999999</v>
      </c>
      <c r="H25" s="9" t="str">
        <f>IF($B25="N/A","N/A",IF(G25&gt;20,"No",IF(G25&lt;1,"No","Yes")))</f>
        <v>Yes</v>
      </c>
      <c r="I25" s="10">
        <v>22.19</v>
      </c>
      <c r="J25" s="10">
        <v>-4.5999999999999999E-2</v>
      </c>
      <c r="K25" s="9" t="str">
        <f t="shared" ref="K25:K34" si="2">IF(J25="Div by 0", "N/A", IF(J25="N/A","N/A", IF(J25&gt;30, "No", IF(J25&lt;-30, "No", "Yes"))))</f>
        <v>Yes</v>
      </c>
    </row>
    <row r="26" spans="1:11" x14ac:dyDescent="0.25">
      <c r="A26" s="69" t="s">
        <v>163</v>
      </c>
      <c r="B26" s="33" t="s">
        <v>218</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69" t="s">
        <v>32</v>
      </c>
      <c r="B27" s="33" t="s">
        <v>218</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69" t="s">
        <v>845</v>
      </c>
      <c r="B28" s="33" t="s">
        <v>230</v>
      </c>
      <c r="C28" s="9">
        <v>5.180371675</v>
      </c>
      <c r="D28" s="9" t="str">
        <f>IF($B28="N/A","N/A",IF(C28&gt;30,"No",IF(C28&lt;5,"No","Yes")))</f>
        <v>Yes</v>
      </c>
      <c r="E28" s="9">
        <v>5.0910937598999997</v>
      </c>
      <c r="F28" s="9" t="str">
        <f>IF($B28="N/A","N/A",IF(E28&gt;30,"No",IF(E28&lt;5,"No","Yes")))</f>
        <v>Yes</v>
      </c>
      <c r="G28" s="9">
        <v>5.2175047283999998</v>
      </c>
      <c r="H28" s="9" t="str">
        <f>IF($B28="N/A","N/A",IF(G28&gt;30,"No",IF(G28&lt;5,"No","Yes")))</f>
        <v>Yes</v>
      </c>
      <c r="I28" s="10">
        <v>-1.72</v>
      </c>
      <c r="J28" s="10">
        <v>2.4830000000000001</v>
      </c>
      <c r="K28" s="9" t="str">
        <f t="shared" si="2"/>
        <v>Yes</v>
      </c>
    </row>
    <row r="29" spans="1:11" x14ac:dyDescent="0.25">
      <c r="A29" s="69" t="s">
        <v>846</v>
      </c>
      <c r="B29" s="33" t="s">
        <v>231</v>
      </c>
      <c r="C29" s="9">
        <v>20.508927487000001</v>
      </c>
      <c r="D29" s="9" t="str">
        <f>IF($B29="N/A","N/A",IF(C29&gt;75,"No",IF(C29&lt;15,"No","Yes")))</f>
        <v>Yes</v>
      </c>
      <c r="E29" s="9">
        <v>20.364375039999999</v>
      </c>
      <c r="F29" s="9" t="str">
        <f>IF($B29="N/A","N/A",IF(E29&gt;75,"No",IF(E29&lt;15,"No","Yes")))</f>
        <v>Yes</v>
      </c>
      <c r="G29" s="9">
        <v>21.750472836</v>
      </c>
      <c r="H29" s="9" t="str">
        <f>IF($B29="N/A","N/A",IF(G29&gt;75,"No",IF(G29&lt;15,"No","Yes")))</f>
        <v>Yes</v>
      </c>
      <c r="I29" s="10">
        <v>-0.70499999999999996</v>
      </c>
      <c r="J29" s="10">
        <v>6.806</v>
      </c>
      <c r="K29" s="9" t="str">
        <f t="shared" si="2"/>
        <v>Yes</v>
      </c>
    </row>
    <row r="30" spans="1:11" x14ac:dyDescent="0.25">
      <c r="A30" s="69" t="s">
        <v>847</v>
      </c>
      <c r="B30" s="33" t="s">
        <v>232</v>
      </c>
      <c r="C30" s="9">
        <v>74.310700838000002</v>
      </c>
      <c r="D30" s="9" t="str">
        <f>IF($B30="N/A","N/A",IF(C30&gt;70,"No",IF(C30&lt;25,"No","Yes")))</f>
        <v>No</v>
      </c>
      <c r="E30" s="9">
        <v>74.544531199999994</v>
      </c>
      <c r="F30" s="9" t="str">
        <f>IF($B30="N/A","N/A",IF(E30&gt;70,"No",IF(E30&lt;25,"No","Yes")))</f>
        <v>No</v>
      </c>
      <c r="G30" s="9">
        <v>73.032022435000002</v>
      </c>
      <c r="H30" s="9" t="str">
        <f>IF($B30="N/A","N/A",IF(G30&gt;70,"No",IF(G30&lt;25,"No","Yes")))</f>
        <v>No</v>
      </c>
      <c r="I30" s="10">
        <v>0.31469999999999998</v>
      </c>
      <c r="J30" s="10">
        <v>-2.0299999999999998</v>
      </c>
      <c r="K30" s="9" t="str">
        <f t="shared" si="2"/>
        <v>Yes</v>
      </c>
    </row>
    <row r="31" spans="1:11" x14ac:dyDescent="0.25">
      <c r="A31" s="69" t="s">
        <v>164</v>
      </c>
      <c r="B31" s="33" t="s">
        <v>218</v>
      </c>
      <c r="C31" s="9">
        <v>100</v>
      </c>
      <c r="D31" s="9" t="str">
        <f>IF($B31="N/A","N/A",IF(C31&gt;100,"No",IF(C31&lt;95,"No","Yes")))</f>
        <v>Yes</v>
      </c>
      <c r="E31" s="9">
        <v>99.993652002999994</v>
      </c>
      <c r="F31" s="9" t="str">
        <f>IF($B31="N/A","N/A",IF(E31&gt;100,"No",IF(E31&lt;95,"No","Yes")))</f>
        <v>Yes</v>
      </c>
      <c r="G31" s="9">
        <v>99.973912475999995</v>
      </c>
      <c r="H31" s="9" t="str">
        <f>IF($B31="N/A","N/A",IF(G31&gt;100,"No",IF(G31&lt;95,"No","Yes")))</f>
        <v>Yes</v>
      </c>
      <c r="I31" s="10">
        <v>-6.0000000000000001E-3</v>
      </c>
      <c r="J31" s="10">
        <v>-0.02</v>
      </c>
      <c r="K31" s="9" t="str">
        <f t="shared" si="2"/>
        <v>Yes</v>
      </c>
    </row>
    <row r="32" spans="1:11" x14ac:dyDescent="0.25">
      <c r="A32" s="27" t="s">
        <v>373</v>
      </c>
      <c r="B32" s="33" t="s">
        <v>245</v>
      </c>
      <c r="C32" s="9">
        <v>6.4800194339999999</v>
      </c>
      <c r="D32" s="9" t="str">
        <f>IF($B32="N/A","N/A",IF(C32&gt;5,"No",IF(C32&lt;1,"No","Yes")))</f>
        <v>No</v>
      </c>
      <c r="E32" s="9">
        <v>6.6400050783999998</v>
      </c>
      <c r="F32" s="9" t="str">
        <f>IF($B32="N/A","N/A",IF(E32&gt;5,"No",IF(E32&lt;1,"No","Yes")))</f>
        <v>No</v>
      </c>
      <c r="G32" s="9">
        <v>6.5544903149999998</v>
      </c>
      <c r="H32" s="9" t="str">
        <f>IF($B32="N/A","N/A",IF(G32&gt;5,"No",IF(G32&lt;1,"No","Yes")))</f>
        <v>No</v>
      </c>
      <c r="I32" s="10">
        <v>2.4689999999999999</v>
      </c>
      <c r="J32" s="10">
        <v>-1.29</v>
      </c>
      <c r="K32" s="9" t="str">
        <f t="shared" si="2"/>
        <v>Yes</v>
      </c>
    </row>
    <row r="33" spans="1:11" x14ac:dyDescent="0.25">
      <c r="A33" s="27" t="s">
        <v>375</v>
      </c>
      <c r="B33" s="33" t="s">
        <v>246</v>
      </c>
      <c r="C33" s="9">
        <v>89.426697437000001</v>
      </c>
      <c r="D33" s="9" t="str">
        <f>IF($B33="N/A","N/A",IF(C33&gt;98,"No",IF(C33&lt;8,"No","Yes")))</f>
        <v>Yes</v>
      </c>
      <c r="E33" s="9">
        <v>88.351425125000006</v>
      </c>
      <c r="F33" s="9" t="str">
        <f>IF($B33="N/A","N/A",IF(E33&gt;98,"No",IF(E33&lt;8,"No","Yes")))</f>
        <v>Yes</v>
      </c>
      <c r="G33" s="9">
        <v>89.173677689000002</v>
      </c>
      <c r="H33" s="9" t="str">
        <f>IF($B33="N/A","N/A",IF(G33&gt;98,"No",IF(G33&lt;8,"No","Yes")))</f>
        <v>Yes</v>
      </c>
      <c r="I33" s="10">
        <v>-1.2</v>
      </c>
      <c r="J33" s="10">
        <v>0.93069999999999997</v>
      </c>
      <c r="K33" s="9" t="str">
        <f t="shared" si="2"/>
        <v>Yes</v>
      </c>
    </row>
    <row r="34" spans="1:11" x14ac:dyDescent="0.25">
      <c r="A34" s="27" t="s">
        <v>376</v>
      </c>
      <c r="B34" s="49" t="s">
        <v>228</v>
      </c>
      <c r="C34" s="9">
        <v>0.9170411758</v>
      </c>
      <c r="D34" s="9" t="str">
        <f>IF($B34="N/A","N/A",IF(C34&gt;5,"No",IF(C34&lt;=0,"No","Yes")))</f>
        <v>Yes</v>
      </c>
      <c r="E34" s="9">
        <v>1.0474195391000001</v>
      </c>
      <c r="F34" s="9" t="str">
        <f>IF($B34="N/A","N/A",IF(E34&gt;5,"No",IF(E34&lt;=0,"No","Yes")))</f>
        <v>Yes</v>
      </c>
      <c r="G34" s="9">
        <v>0.86088828019999997</v>
      </c>
      <c r="H34" s="9" t="str">
        <f>IF($B34="N/A","N/A",IF(G34&gt;5,"No",IF(G34&lt;=0,"No","Yes")))</f>
        <v>Yes</v>
      </c>
      <c r="I34" s="10">
        <v>14.22</v>
      </c>
      <c r="J34" s="10">
        <v>-17.8</v>
      </c>
      <c r="K34" s="9" t="str">
        <f t="shared" si="2"/>
        <v>Yes</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711</v>
      </c>
      <c r="D6" s="9" t="str">
        <f>IF($B6="N/A","N/A",IF(C6&gt;15,"No",IF(C6&lt;-15,"No","Yes")))</f>
        <v>N/A</v>
      </c>
      <c r="E6" s="34">
        <v>709</v>
      </c>
      <c r="F6" s="9" t="str">
        <f>IF($B6="N/A","N/A",IF(E6&gt;15,"No",IF(E6&lt;-15,"No","Yes")))</f>
        <v>N/A</v>
      </c>
      <c r="G6" s="34">
        <v>798</v>
      </c>
      <c r="H6" s="9" t="str">
        <f>IF($B6="N/A","N/A",IF(G6&gt;15,"No",IF(G6&lt;-15,"No","Yes")))</f>
        <v>N/A</v>
      </c>
      <c r="I6" s="10">
        <v>-0.28100000000000003</v>
      </c>
      <c r="J6" s="10">
        <v>12.55</v>
      </c>
      <c r="K6" s="9" t="str">
        <f t="shared" ref="K6:K2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776.25879043999998</v>
      </c>
      <c r="D9" s="9" t="str">
        <f>IF($B9="N/A","N/A",IF(C9&gt;15,"No",IF(C9&lt;-15,"No","Yes")))</f>
        <v>N/A</v>
      </c>
      <c r="E9" s="35">
        <v>842.98307475000001</v>
      </c>
      <c r="F9" s="9" t="str">
        <f>IF($B9="N/A","N/A",IF(E9&gt;15,"No",IF(E9&lt;-15,"No","Yes")))</f>
        <v>N/A</v>
      </c>
      <c r="G9" s="35">
        <v>952.13659147999999</v>
      </c>
      <c r="H9" s="9" t="str">
        <f>IF($B9="N/A","N/A",IF(G9&gt;15,"No",IF(G9&lt;-15,"No","Yes")))</f>
        <v>N/A</v>
      </c>
      <c r="I9" s="10">
        <v>8.5960000000000001</v>
      </c>
      <c r="J9" s="10">
        <v>12.95</v>
      </c>
      <c r="K9" s="9" t="str">
        <f t="shared" si="0"/>
        <v>Yes</v>
      </c>
    </row>
    <row r="10" spans="1:11" x14ac:dyDescent="0.25">
      <c r="A10" s="69" t="s">
        <v>655</v>
      </c>
      <c r="B10" s="33" t="s">
        <v>241</v>
      </c>
      <c r="C10" s="8">
        <v>98.452883263000004</v>
      </c>
      <c r="D10" s="9" t="str">
        <f>IF($B10="N/A","N/A",IF(C10&gt;99,"No",IF(C10&lt;75,"No","Yes")))</f>
        <v>Yes</v>
      </c>
      <c r="E10" s="8">
        <v>97.179125529000004</v>
      </c>
      <c r="F10" s="9" t="str">
        <f>IF($B10="N/A","N/A",IF(E10&gt;99,"No",IF(E10&lt;75,"No","Yes")))</f>
        <v>Yes</v>
      </c>
      <c r="G10" s="8">
        <v>98.370927318</v>
      </c>
      <c r="H10" s="9" t="str">
        <f>IF($B10="N/A","N/A",IF(G10&gt;99,"No",IF(G10&lt;75,"No","Yes")))</f>
        <v>Yes</v>
      </c>
      <c r="I10" s="10">
        <v>-1.29</v>
      </c>
      <c r="J10" s="10">
        <v>1.226</v>
      </c>
      <c r="K10" s="9" t="str">
        <f t="shared" si="0"/>
        <v>Yes</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1.5471167370000001</v>
      </c>
      <c r="D12" s="9" t="str">
        <f>IF($B12="N/A","N/A",IF(C12&gt;10,"No",IF(C12&lt;=0,"No","Yes")))</f>
        <v>Yes</v>
      </c>
      <c r="E12" s="9">
        <v>2.8208744710999998</v>
      </c>
      <c r="F12" s="9" t="str">
        <f>IF($B12="N/A","N/A",IF(E12&gt;10,"No",IF(E12&lt;=0,"No","Yes")))</f>
        <v>Yes</v>
      </c>
      <c r="G12" s="9">
        <v>1.5037593985</v>
      </c>
      <c r="H12" s="9" t="str">
        <f>IF($B12="N/A","N/A",IF(G12&gt;10,"No",IF(G12&lt;=0,"No","Yes")))</f>
        <v>Yes</v>
      </c>
      <c r="I12" s="10">
        <v>82.33</v>
      </c>
      <c r="J12" s="10">
        <v>-46.7</v>
      </c>
      <c r="K12" s="9" t="str">
        <f t="shared" si="0"/>
        <v>No</v>
      </c>
    </row>
    <row r="13" spans="1:11" x14ac:dyDescent="0.25">
      <c r="A13" s="69" t="s">
        <v>658</v>
      </c>
      <c r="B13" s="49" t="s">
        <v>228</v>
      </c>
      <c r="C13" s="9">
        <v>0</v>
      </c>
      <c r="D13" s="9" t="str">
        <f>IF($B13="N/A","N/A",IF(C13&gt;5,"No",IF(C13&lt;=0,"No","Yes")))</f>
        <v>No</v>
      </c>
      <c r="E13" s="9">
        <v>0</v>
      </c>
      <c r="F13" s="9" t="str">
        <f>IF($B13="N/A","N/A",IF(E13&gt;5,"No",IF(E13&lt;=0,"No","Yes")))</f>
        <v>No</v>
      </c>
      <c r="G13" s="9">
        <v>0.12531328319999999</v>
      </c>
      <c r="H13" s="9" t="str">
        <f>IF($B13="N/A","N/A",IF(G13&gt;5,"No",IF(G13&lt;=0,"No","Yes")))</f>
        <v>Yes</v>
      </c>
      <c r="I13" s="10" t="s">
        <v>1742</v>
      </c>
      <c r="J13" s="10" t="s">
        <v>1742</v>
      </c>
      <c r="K13" s="9" t="str">
        <f t="shared" si="0"/>
        <v>N/A</v>
      </c>
    </row>
    <row r="14" spans="1:11" x14ac:dyDescent="0.25">
      <c r="A14" s="69" t="s">
        <v>163</v>
      </c>
      <c r="B14" s="33" t="s">
        <v>218</v>
      </c>
      <c r="C14" s="9">
        <v>99.578059072000002</v>
      </c>
      <c r="D14" s="9" t="str">
        <f>IF($B14="N/A","N/A",IF(C14&gt;100,"No",IF(C14&lt;95,"No","Yes")))</f>
        <v>Yes</v>
      </c>
      <c r="E14" s="9">
        <v>99.717912553000005</v>
      </c>
      <c r="F14" s="9" t="str">
        <f>IF($B14="N/A","N/A",IF(E14&gt;100,"No",IF(E14&lt;95,"No","Yes")))</f>
        <v>Yes</v>
      </c>
      <c r="G14" s="9">
        <v>99.749373434000006</v>
      </c>
      <c r="H14" s="9" t="str">
        <f>IF($B14="N/A","N/A",IF(G14&gt;100,"No",IF(G14&lt;95,"No","Yes")))</f>
        <v>Yes</v>
      </c>
      <c r="I14" s="10">
        <v>0.1404</v>
      </c>
      <c r="J14" s="10">
        <v>3.15E-2</v>
      </c>
      <c r="K14" s="9" t="str">
        <f t="shared" si="0"/>
        <v>Yes</v>
      </c>
    </row>
    <row r="15" spans="1:11" x14ac:dyDescent="0.25">
      <c r="A15" s="69" t="s">
        <v>32</v>
      </c>
      <c r="B15" s="33" t="s">
        <v>218</v>
      </c>
      <c r="C15" s="9">
        <v>98.030942335000006</v>
      </c>
      <c r="D15" s="9" t="str">
        <f>IF($B15="N/A","N/A",IF(C15&gt;100,"No",IF(C15&lt;95,"No","Yes")))</f>
        <v>Yes</v>
      </c>
      <c r="E15" s="9">
        <v>99.858956276000001</v>
      </c>
      <c r="F15" s="9" t="str">
        <f>IF($B15="N/A","N/A",IF(E15&gt;100,"No",IF(E15&lt;95,"No","Yes")))</f>
        <v>Yes</v>
      </c>
      <c r="G15" s="9">
        <v>100</v>
      </c>
      <c r="H15" s="9" t="str">
        <f>IF($B15="N/A","N/A",IF(G15&gt;100,"No",IF(G15&lt;95,"No","Yes")))</f>
        <v>Yes</v>
      </c>
      <c r="I15" s="10">
        <v>1.865</v>
      </c>
      <c r="J15" s="10">
        <v>0.14119999999999999</v>
      </c>
      <c r="K15" s="9" t="str">
        <f t="shared" si="0"/>
        <v>Yes</v>
      </c>
    </row>
    <row r="16" spans="1:11" x14ac:dyDescent="0.25">
      <c r="A16" s="69" t="s">
        <v>845</v>
      </c>
      <c r="B16" s="33" t="s">
        <v>230</v>
      </c>
      <c r="C16" s="9">
        <v>8.8952654231999997</v>
      </c>
      <c r="D16" s="9" t="str">
        <f>IF($B16="N/A","N/A",IF(C16&gt;30,"No",IF(C16&lt;5,"No","Yes")))</f>
        <v>Yes</v>
      </c>
      <c r="E16" s="9">
        <v>6.6384180791</v>
      </c>
      <c r="F16" s="9" t="str">
        <f>IF($B16="N/A","N/A",IF(E16&gt;30,"No",IF(E16&lt;5,"No","Yes")))</f>
        <v>Yes</v>
      </c>
      <c r="G16" s="9">
        <v>10.902255639</v>
      </c>
      <c r="H16" s="9" t="str">
        <f>IF($B16="N/A","N/A",IF(G16&gt;30,"No",IF(G16&lt;5,"No","Yes")))</f>
        <v>Yes</v>
      </c>
      <c r="I16" s="10">
        <v>-25.4</v>
      </c>
      <c r="J16" s="10">
        <v>64.23</v>
      </c>
      <c r="K16" s="9" t="str">
        <f t="shared" si="0"/>
        <v>No</v>
      </c>
    </row>
    <row r="17" spans="1:11" x14ac:dyDescent="0.25">
      <c r="A17" s="69" t="s">
        <v>846</v>
      </c>
      <c r="B17" s="33" t="s">
        <v>231</v>
      </c>
      <c r="C17" s="9">
        <v>32.281205165000003</v>
      </c>
      <c r="D17" s="9" t="str">
        <f>IF($B17="N/A","N/A",IF(C17&gt;75,"No",IF(C17&lt;15,"No","Yes")))</f>
        <v>Yes</v>
      </c>
      <c r="E17" s="9">
        <v>29.096045197999999</v>
      </c>
      <c r="F17" s="9" t="str">
        <f>IF($B17="N/A","N/A",IF(E17&gt;75,"No",IF(E17&lt;15,"No","Yes")))</f>
        <v>Yes</v>
      </c>
      <c r="G17" s="9">
        <v>31.453634085000001</v>
      </c>
      <c r="H17" s="9" t="str">
        <f>IF($B17="N/A","N/A",IF(G17&gt;75,"No",IF(G17&lt;15,"No","Yes")))</f>
        <v>Yes</v>
      </c>
      <c r="I17" s="10">
        <v>-9.8699999999999992</v>
      </c>
      <c r="J17" s="10">
        <v>8.1029999999999998</v>
      </c>
      <c r="K17" s="9" t="str">
        <f t="shared" si="0"/>
        <v>Yes</v>
      </c>
    </row>
    <row r="18" spans="1:11" x14ac:dyDescent="0.25">
      <c r="A18" s="69" t="s">
        <v>847</v>
      </c>
      <c r="B18" s="33" t="s">
        <v>232</v>
      </c>
      <c r="C18" s="9">
        <v>58.823529411999999</v>
      </c>
      <c r="D18" s="9" t="str">
        <f>IF($B18="N/A","N/A",IF(C18&gt;70,"No",IF(C18&lt;25,"No","Yes")))</f>
        <v>Yes</v>
      </c>
      <c r="E18" s="9">
        <v>64.265536722999997</v>
      </c>
      <c r="F18" s="9" t="str">
        <f>IF($B18="N/A","N/A",IF(E18&gt;70,"No",IF(E18&lt;25,"No","Yes")))</f>
        <v>Yes</v>
      </c>
      <c r="G18" s="9">
        <v>57.644110275999999</v>
      </c>
      <c r="H18" s="9" t="str">
        <f>IF($B18="N/A","N/A",IF(G18&gt;70,"No",IF(G18&lt;25,"No","Yes")))</f>
        <v>Yes</v>
      </c>
      <c r="I18" s="10">
        <v>9.2509999999999994</v>
      </c>
      <c r="J18" s="10">
        <v>-10.3</v>
      </c>
      <c r="K18" s="9" t="str">
        <f t="shared" si="0"/>
        <v>Yes</v>
      </c>
    </row>
    <row r="19" spans="1:11" x14ac:dyDescent="0.25">
      <c r="A19" s="69" t="s">
        <v>164</v>
      </c>
      <c r="B19" s="33" t="s">
        <v>218</v>
      </c>
      <c r="C19" s="9">
        <v>98.171589311000005</v>
      </c>
      <c r="D19" s="9" t="str">
        <f>IF($B19="N/A","N/A",IF(C19&gt;100,"No",IF(C19&lt;95,"No","Yes")))</f>
        <v>Yes</v>
      </c>
      <c r="E19" s="9">
        <v>99.435825105999996</v>
      </c>
      <c r="F19" s="9" t="str">
        <f>IF($B19="N/A","N/A",IF(E19&gt;100,"No",IF(E19&lt;95,"No","Yes")))</f>
        <v>Yes</v>
      </c>
      <c r="G19" s="9">
        <v>100</v>
      </c>
      <c r="H19" s="9" t="str">
        <f>IF($B19="N/A","N/A",IF(G19&gt;100,"No",IF(G19&lt;95,"No","Yes")))</f>
        <v>Yes</v>
      </c>
      <c r="I19" s="10">
        <v>1.288</v>
      </c>
      <c r="J19" s="10">
        <v>0.56740000000000002</v>
      </c>
      <c r="K19" s="9" t="str">
        <f t="shared" si="0"/>
        <v>Yes</v>
      </c>
    </row>
    <row r="20" spans="1:11" x14ac:dyDescent="0.25">
      <c r="A20" s="27" t="s">
        <v>373</v>
      </c>
      <c r="B20" s="33" t="s">
        <v>245</v>
      </c>
      <c r="C20" s="9">
        <v>11.392405063</v>
      </c>
      <c r="D20" s="9" t="str">
        <f>IF($B20="N/A","N/A",IF(C20&gt;5,"No",IF(C20&lt;1,"No","Yes")))</f>
        <v>No</v>
      </c>
      <c r="E20" s="9">
        <v>8.3215796897000001</v>
      </c>
      <c r="F20" s="9" t="str">
        <f>IF($B20="N/A","N/A",IF(E20&gt;5,"No",IF(E20&lt;1,"No","Yes")))</f>
        <v>No</v>
      </c>
      <c r="G20" s="9">
        <v>5.8897243108000001</v>
      </c>
      <c r="H20" s="9" t="str">
        <f>IF($B20="N/A","N/A",IF(G20&gt;5,"No",IF(G20&lt;1,"No","Yes")))</f>
        <v>No</v>
      </c>
      <c r="I20" s="10">
        <v>-27</v>
      </c>
      <c r="J20" s="10">
        <v>-29.2</v>
      </c>
      <c r="K20" s="9" t="str">
        <f t="shared" si="0"/>
        <v>Yes</v>
      </c>
    </row>
    <row r="21" spans="1:11" x14ac:dyDescent="0.25">
      <c r="A21" s="27" t="s">
        <v>375</v>
      </c>
      <c r="B21" s="33" t="s">
        <v>246</v>
      </c>
      <c r="C21" s="9">
        <v>77.918424754</v>
      </c>
      <c r="D21" s="9" t="str">
        <f>IF($B21="N/A","N/A",IF(C21&gt;98,"No",IF(C21&lt;8,"No","Yes")))</f>
        <v>Yes</v>
      </c>
      <c r="E21" s="9">
        <v>83.497884343999999</v>
      </c>
      <c r="F21" s="9" t="str">
        <f>IF($B21="N/A","N/A",IF(E21&gt;98,"No",IF(E21&lt;8,"No","Yes")))</f>
        <v>Yes</v>
      </c>
      <c r="G21" s="9">
        <v>86.842105262999993</v>
      </c>
      <c r="H21" s="9" t="str">
        <f>IF($B21="N/A","N/A",IF(G21&gt;98,"No",IF(G21&lt;8,"No","Yes")))</f>
        <v>Yes</v>
      </c>
      <c r="I21" s="10">
        <v>7.1609999999999996</v>
      </c>
      <c r="J21" s="10">
        <v>4.0049999999999999</v>
      </c>
      <c r="K21" s="9" t="str">
        <f t="shared" si="0"/>
        <v>Yes</v>
      </c>
    </row>
    <row r="22" spans="1:11" x14ac:dyDescent="0.25">
      <c r="A22" s="27" t="s">
        <v>376</v>
      </c>
      <c r="B22" s="49" t="s">
        <v>228</v>
      </c>
      <c r="C22" s="9">
        <v>1.5471167370000001</v>
      </c>
      <c r="D22" s="9" t="str">
        <f>IF($B22="N/A","N/A",IF(C22&gt;5,"No",IF(C22&lt;=0,"No","Yes")))</f>
        <v>Yes</v>
      </c>
      <c r="E22" s="9">
        <v>2.2566995769</v>
      </c>
      <c r="F22" s="9" t="str">
        <f>IF($B22="N/A","N/A",IF(E22&gt;5,"No",IF(E22&lt;=0,"No","Yes")))</f>
        <v>Yes</v>
      </c>
      <c r="G22" s="9">
        <v>1.5037593985</v>
      </c>
      <c r="H22" s="9" t="str">
        <f>IF($B22="N/A","N/A",IF(G22&gt;5,"No",IF(G22&lt;=0,"No","Yes")))</f>
        <v>Yes</v>
      </c>
      <c r="I22" s="10">
        <v>45.86</v>
      </c>
      <c r="J22" s="10">
        <v>-33.4</v>
      </c>
      <c r="K22" s="9" t="str">
        <f t="shared" si="0"/>
        <v>No</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2025-03-20T18:11:05Z</dcterms:modified>
  <dc:language>English</dc:language>
</cp:coreProperties>
</file>