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
    </mc:Choice>
  </mc:AlternateContent>
  <xr:revisionPtr revIDLastSave="0" documentId="8_{A7ABD62D-2888-48BE-8832-22B4EA5C3682}"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8.2">'Abbreviations and Acronyms'!$A$9</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Recs'!$A$1:$L$34</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4.11">'OT All Claims'!$A$5</definedName>
    <definedName name="TitleRegion1.A5.K57.14">'OT Encounter'!$A$5</definedName>
    <definedName name="TitleRegion1.A5.L171.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9.19">'PS Enrolled'!$A$5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8" l="1"/>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<sst xmlns="http://schemas.openxmlformats.org/spreadsheetml/2006/main" count="8333" uniqueCount="1749">
  <si>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</si>
  <si>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</si>
  <si>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</si>
  <si>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</si>
  <si>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</si>
  <si>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</si>
  <si>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</si>
  <si>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</si>
  <si>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</si>
  <si>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</si>
  <si>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</si>
  <si>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</si>
  <si>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</si>
  <si>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</si>
  <si>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</si>
  <si>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</si>
  <si>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</si>
  <si>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</si>
  <si>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</si>
  <si>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</si>
  <si>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</si>
  <si>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</si>
  <si>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</si>
  <si>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</si>
  <si>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</si>
  <si>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</si>
  <si>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</si>
  <si>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</si>
  <si>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</si>
  <si>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</si>
  <si>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</si>
  <si>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</si>
  <si>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</si>
  <si>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</si>
  <si>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</si>
  <si>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</si>
  <si>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</si>
  <si>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</si>
  <si>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</si>
  <si>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</si>
  <si>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</si>
  <si>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</si>
  <si>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</si>
  <si>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</si>
  <si>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</si>
  <si>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</si>
  <si>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</si>
  <si>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</si>
  <si>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</si>
  <si>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</si>
  <si>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</si>
  <si>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</si>
  <si>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</si>
  <si>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</si>
  <si>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</si>
  <si>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</si>
  <si>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</si>
  <si>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</si>
  <si>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</si>
  <si>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</si>
  <si>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</si>
  <si>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</si>
  <si>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</si>
  <si>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</si>
  <si>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</si>
  <si>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</si>
  <si>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</si>
  <si>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</si>
  <si>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</si>
  <si>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</si>
  <si>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</si>
  <si>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</si>
  <si>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</si>
  <si>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</si>
  <si>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</si>
  <si>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</si>
  <si>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</si>
  <si>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</si>
  <si>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</si>
  <si>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</si>
  <si>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</si>
  <si>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</si>
  <si>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</si>
  <si>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</si>
  <si>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</si>
  <si>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</si>
  <si>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</si>
  <si>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</si>
  <si>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</si>
  <si>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</si>
  <si>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</si>
  <si>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</si>
  <si>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</si>
  <si>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</si>
  <si>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</si>
  <si>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</si>
  <si>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</si>
  <si>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</si>
  <si>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</si>
  <si>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</si>
  <si>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</si>
  <si>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</si>
  <si>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</si>
  <si>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</si>
  <si>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</si>
  <si>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</si>
  <si>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</si>
  <si>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</si>
  <si>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</si>
  <si>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</si>
  <si>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</si>
  <si>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</si>
  <si>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</si>
  <si>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</si>
  <si>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</si>
  <si>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</si>
  <si>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</si>
  <si>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</si>
  <si>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</si>
  <si>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</si>
  <si>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</si>
  <si>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</si>
  <si>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</si>
  <si>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</si>
  <si>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</si>
  <si>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</si>
  <si>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</si>
  <si>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</si>
  <si>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</si>
  <si>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</si>
  <si>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</si>
  <si>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</si>
  <si>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</si>
  <si>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</si>
  <si>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</si>
  <si>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</si>
  <si>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</si>
  <si>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</si>
  <si>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</si>
  <si>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</si>
  <si>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</si>
  <si>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</si>
  <si>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</si>
  <si>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</si>
  <si>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</si>
  <si>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</si>
  <si>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</si>
  <si>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</si>
  <si>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</si>
  <si>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</si>
  <si>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</si>
  <si>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</si>
  <si>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</si>
  <si>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</si>
  <si>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</si>
  <si>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</si>
  <si>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</si>
  <si>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</si>
  <si>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</si>
  <si>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</si>
  <si>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</si>
  <si>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</si>
  <si>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</si>
  <si>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</si>
  <si>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</si>
  <si>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</si>
  <si>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</si>
  <si>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</si>
  <si>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</si>
  <si>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</si>
  <si>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</si>
  <si>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</si>
  <si>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</si>
  <si>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</si>
  <si>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</si>
  <si>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</si>
  <si>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</si>
  <si>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</si>
  <si>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</si>
  <si>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</si>
  <si>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</si>
  <si>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</si>
  <si>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</si>
  <si>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</si>
  <si>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</si>
  <si>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</si>
  <si>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</si>
  <si>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</si>
  <si>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</si>
  <si>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</si>
  <si>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</si>
  <si>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</si>
  <si>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</si>
  <si>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</si>
  <si>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</si>
  <si>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</si>
  <si>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</si>
  <si>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</si>
  <si>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</si>
  <si>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</si>
  <si>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</si>
  <si>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</si>
  <si>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</si>
  <si>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</si>
  <si>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</si>
  <si>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</si>
  <si>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</si>
  <si>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</si>
  <si>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</si>
  <si>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</si>
  <si>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</si>
  <si>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</si>
  <si>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</si>
  <si>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</si>
  <si>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</si>
  <si>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</si>
  <si>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</si>
  <si>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</si>
  <si>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</si>
  <si>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</si>
  <si>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</si>
  <si>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</si>
  <si>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</si>
  <si>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</si>
  <si>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</si>
  <si>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</si>
  <si>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</si>
  <si>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</si>
  <si>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</si>
  <si>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</si>
  <si>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</si>
  <si>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</si>
  <si>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</si>
  <si>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</si>
  <si>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</si>
  <si>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</si>
  <si>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</si>
  <si>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</si>
  <si>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</si>
  <si>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</si>
  <si>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</si>
  <si>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</si>
  <si>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</si>
  <si>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</si>
  <si>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</si>
  <si>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</si>
  <si>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</si>
  <si>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</si>
  <si>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</si>
  <si>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</si>
  <si>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</si>
  <si>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</si>
  <si>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</si>
  <si>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</si>
  <si>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</si>
  <si>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</si>
  <si>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</si>
  <si>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</si>
  <si>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</si>
  <si>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</si>
  <si>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</si>
  <si>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</si>
  <si>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</si>
  <si>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</si>
  <si>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</si>
  <si>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</si>
  <si>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</si>
  <si>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</si>
  <si>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</si>
  <si>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</si>
  <si>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</si>
  <si>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</si>
  <si>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</si>
  <si>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</si>
  <si>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</si>
  <si>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</si>
  <si>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</si>
  <si>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</si>
  <si>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</si>
  <si>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</si>
  <si>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</si>
  <si>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</si>
  <si>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</si>
  <si>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</si>
  <si>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</si>
  <si>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</si>
  <si>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</si>
  <si>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</si>
  <si>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</si>
  <si>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</si>
  <si>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</si>
  <si>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</si>
  <si>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</si>
  <si>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</si>
  <si>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</si>
  <si>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</si>
  <si>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</si>
  <si>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</si>
  <si>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</si>
  <si>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</si>
  <si>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</si>
  <si>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</si>
  <si>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</si>
  <si>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</si>
  <si>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</si>
  <si>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</si>
  <si>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</si>
  <si>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</si>
  <si>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</si>
  <si>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</si>
  <si>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</si>
  <si>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</si>
  <si>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</si>
  <si>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</si>
  <si>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</si>
  <si>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</si>
  <si>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</si>
  <si>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</si>
  <si>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</si>
  <si>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</si>
  <si>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</si>
  <si>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</si>
  <si>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</si>
  <si>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</si>
  <si>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</si>
  <si>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</si>
  <si>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</si>
  <si>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</si>
  <si>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</si>
  <si>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</si>
  <si>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</si>
  <si>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</si>
  <si>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</si>
  <si>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</si>
  <si>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</si>
  <si>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</si>
  <si>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</si>
  <si>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</si>
  <si>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</si>
  <si>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</si>
  <si>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</si>
  <si>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</si>
  <si>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</si>
  <si>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</si>
  <si>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</si>
  <si>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</si>
  <si>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</si>
  <si>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</si>
  <si>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</si>
  <si>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</si>
  <si>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</si>
  <si>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</si>
  <si>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</si>
  <si>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</si>
  <si>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</si>
  <si>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</si>
  <si>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</si>
  <si>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</si>
  <si>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</si>
  <si>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</si>
  <si>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</si>
  <si>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</si>
  <si>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</si>
  <si>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</si>
  <si>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</si>
  <si>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</si>
  <si>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</si>
  <si>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</si>
  <si>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</si>
  <si>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</si>
  <si>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</si>
  <si>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</si>
  <si>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</si>
  <si>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</si>
  <si>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</si>
  <si>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</si>
  <si>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</si>
  <si>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</si>
  <si>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</si>
  <si>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</si>
  <si>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</si>
  <si>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</si>
  <si>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</si>
  <si>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</si>
  <si>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</si>
  <si>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</si>
  <si>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</si>
  <si>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</si>
  <si>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</si>
  <si>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</si>
  <si>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</si>
  <si>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</si>
  <si>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</si>
  <si>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</si>
  <si>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</si>
  <si>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</si>
  <si>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</si>
  <si>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</si>
  <si>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</si>
  <si>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</si>
  <si>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</si>
  <si>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</si>
  <si>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</si>
  <si>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</si>
  <si>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</si>
  <si>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</si>
  <si>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</si>
  <si>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</si>
  <si>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</si>
  <si>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</si>
  <si>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</si>
  <si>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</si>
  <si>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</si>
  <si>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</si>
  <si>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</si>
  <si>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</si>
  <si>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</si>
  <si>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</si>
  <si>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</si>
  <si>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</si>
  <si>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</si>
  <si>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</si>
  <si>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</si>
  <si>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</si>
  <si>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</si>
  <si>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</si>
  <si>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</si>
  <si>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</si>
  <si>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</si>
  <si>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</si>
  <si>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</si>
  <si>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</si>
  <si>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</si>
  <si>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</si>
  <si>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</si>
  <si>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</si>
  <si>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</si>
  <si>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</si>
  <si>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</si>
  <si>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</si>
  <si>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</si>
  <si>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</si>
  <si>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</si>
  <si>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</si>
  <si>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</si>
  <si>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</si>
  <si>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</si>
  <si>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</si>
  <si>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</si>
  <si>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</si>
  <si>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</si>
  <si>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</si>
  <si>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</si>
  <si>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</si>
  <si>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</si>
  <si>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</si>
  <si>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</si>
  <si>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</si>
  <si>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</si>
  <si>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</si>
  <si>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</si>
  <si>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</si>
  <si>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</si>
  <si>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</si>
  <si>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</si>
  <si>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</si>
  <si>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</si>
  <si>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</si>
  <si>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</si>
  <si>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</si>
  <si>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</si>
  <si>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</si>
  <si>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</si>
  <si>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</si>
  <si>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</si>
  <si>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</si>
  <si>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</si>
  <si>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</si>
  <si>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</si>
  <si>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</si>
  <si>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</si>
  <si>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</si>
  <si>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</si>
  <si>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</si>
  <si>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</si>
  <si>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</si>
  <si>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</si>
  <si>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</si>
  <si>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</si>
  <si>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</si>
  <si>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</si>
  <si>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</si>
  <si>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</si>
  <si>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</si>
  <si>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</si>
  <si>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</si>
  <si>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</si>
  <si>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</si>
  <si>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</si>
  <si>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</si>
  <si>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</si>
  <si>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</si>
  <si>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</si>
  <si>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</si>
  <si>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</si>
  <si>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</si>
  <si>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</si>
  <si>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</si>
  <si>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</si>
  <si>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</si>
  <si>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</si>
  <si>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</si>
  <si>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</si>
  <si>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</si>
  <si>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</si>
  <si>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</si>
  <si>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</si>
  <si>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</si>
  <si>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</si>
  <si>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</si>
  <si>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</si>
  <si>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</si>
  <si>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</si>
  <si>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</si>
  <si>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</si>
  <si>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</si>
  <si>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</si>
  <si>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</si>
  <si>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</si>
  <si>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</si>
  <si>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</si>
  <si>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</si>
  <si>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</si>
  <si>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</si>
  <si>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</si>
  <si>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</si>
  <si>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</si>
  <si>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</si>
  <si>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</si>
  <si>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</si>
  <si>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</si>
  <si>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</si>
  <si>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</si>
  <si>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</si>
  <si>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</si>
  <si>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</si>
  <si>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</si>
  <si>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</si>
  <si>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</si>
  <si>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</si>
  <si>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</si>
  <si>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</si>
  <si>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</si>
  <si>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</si>
  <si>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</si>
  <si>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</si>
  <si>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</si>
  <si>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</si>
  <si>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</si>
  <si>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</si>
  <si>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</si>
  <si>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</si>
  <si>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</si>
  <si>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</si>
  <si>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</si>
  <si>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</si>
  <si>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</si>
  <si>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</si>
  <si>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</si>
  <si>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</si>
  <si>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</si>
  <si>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</si>
  <si>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</si>
  <si>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</si>
  <si>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</si>
  <si>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</si>
  <si>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</si>
  <si>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</si>
  <si>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</si>
  <si>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</si>
  <si>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</si>
  <si>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</si>
  <si>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</si>
  <si>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</si>
  <si>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</si>
  <si>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</si>
  <si>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</si>
  <si>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</si>
  <si>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</si>
  <si>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</si>
  <si>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</si>
  <si>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</si>
  <si>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</si>
  <si>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</si>
  <si>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</si>
  <si>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</si>
  <si>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</si>
  <si>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</si>
  <si>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</si>
  <si>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</si>
  <si>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</si>
  <si>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</si>
  <si>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</si>
  <si>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</si>
  <si>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</si>
  <si>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</si>
  <si>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</si>
  <si>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</si>
  <si>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</si>
  <si>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</si>
  <si>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</si>
  <si>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</si>
  <si>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</si>
  <si>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</si>
  <si>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</si>
  <si>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</si>
  <si>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</si>
  <si>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</si>
  <si>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</si>
  <si>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</si>
  <si>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</si>
  <si>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</si>
  <si>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</si>
  <si>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</si>
  <si>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</si>
  <si>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</si>
  <si>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</si>
  <si>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</si>
  <si>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</si>
  <si>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</si>
  <si>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</si>
  <si>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</si>
  <si>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</si>
  <si>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</si>
  <si>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</si>
  <si>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</si>
  <si>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</si>
  <si>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</si>
  <si>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</si>
  <si>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</si>
  <si>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</si>
  <si>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</si>
  <si>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</si>
  <si>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</si>
  <si>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</si>
  <si>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</si>
  <si>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</si>
  <si>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</si>
  <si>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</si>
  <si>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</si>
  <si>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</si>
  <si>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2010
Value</t>
  </si>
  <si>
    <t>2011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</si>
  <si>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</si>
  <si>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</si>
  <si>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</si>
  <si>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</si>
  <si>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</si>
  <si>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</si>
  <si>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</si>
  <si>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</si>
  <si>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</si>
  <si>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</si>
  <si>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</si>
  <si>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</si>
  <si>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</si>
  <si>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</si>
  <si>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</si>
  <si>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</si>
  <si>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</si>
  <si>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</si>
  <si>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</si>
  <si>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</si>
  <si>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</si>
  <si>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</si>
  <si>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</si>
  <si>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</si>
  <si>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</si>
  <si>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</si>
  <si>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</si>
  <si>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</si>
  <si>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</si>
  <si>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</si>
  <si>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</si>
  <si>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</si>
  <si>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</si>
  <si>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</si>
  <si>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</si>
  <si>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</si>
  <si>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</si>
  <si>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</si>
  <si>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</si>
  <si>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</si>
  <si>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</si>
  <si>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</si>
  <si>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</si>
  <si>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</si>
  <si>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</si>
  <si>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</si>
  <si>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</si>
  <si>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</si>
  <si>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</si>
  <si>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</si>
  <si>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</si>
  <si>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</si>
  <si>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</si>
  <si>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</si>
  <si>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</si>
  <si>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</si>
  <si>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</si>
  <si>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</si>
  <si>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</si>
  <si>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</si>
  <si>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</si>
  <si>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</si>
  <si>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</si>
  <si>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</si>
  <si>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</si>
  <si>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</si>
  <si>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</si>
  <si>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</si>
  <si>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</si>
  <si>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</si>
  <si>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</si>
  <si>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</si>
  <si>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</si>
  <si>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</si>
  <si>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</si>
  <si>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</si>
  <si>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</si>
  <si>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</si>
  <si>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</si>
  <si>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</si>
  <si>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</si>
  <si>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</si>
  <si>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</si>
  <si>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</si>
  <si>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</si>
  <si>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</si>
  <si>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</si>
  <si>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</si>
  <si>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</si>
  <si>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</si>
  <si>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</si>
  <si>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</si>
  <si>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</si>
  <si>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</si>
  <si>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</si>
  <si>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</si>
  <si>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</si>
  <si>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</si>
  <si>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</si>
  <si>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</si>
  <si>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</si>
  <si>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</si>
  <si>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</si>
  <si>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</si>
  <si>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</si>
  <si>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</si>
  <si>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</si>
  <si>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</si>
  <si>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</si>
  <si>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</si>
  <si>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</si>
  <si>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</si>
  <si>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</si>
  <si>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</si>
  <si>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</si>
  <si>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</si>
  <si>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</si>
  <si>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</si>
  <si>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</si>
  <si>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</si>
  <si>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</si>
  <si>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</si>
  <si>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</si>
  <si>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</si>
  <si>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</si>
  <si>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</si>
  <si>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</si>
  <si>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</si>
  <si>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</si>
  <si>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</si>
  <si>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</si>
  <si>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</si>
  <si>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</si>
  <si>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</si>
  <si>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</si>
  <si>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</si>
  <si>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</si>
  <si>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</si>
  <si>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</si>
  <si>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</si>
  <si>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</si>
  <si>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</si>
  <si>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</si>
  <si>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</si>
  <si>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</si>
  <si>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</si>
  <si>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</si>
  <si>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</si>
  <si>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</si>
  <si>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</si>
  <si>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</si>
  <si>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</si>
  <si>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</si>
  <si>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</si>
  <si>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</si>
  <si>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</si>
  <si>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</si>
  <si>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</si>
  <si>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</si>
  <si>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</si>
  <si>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</si>
  <si>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</si>
  <si>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</si>
  <si>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</si>
  <si>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</si>
  <si>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</si>
  <si>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</si>
  <si>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</si>
  <si>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</si>
  <si>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</si>
  <si>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</si>
  <si>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</si>
  <si>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</si>
  <si>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</si>
  <si>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</si>
  <si>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</si>
  <si>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</si>
  <si>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</si>
  <si>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</si>
  <si>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</si>
  <si>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</si>
  <si>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</si>
  <si>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</si>
  <si>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</si>
  <si>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</si>
  <si>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</si>
  <si>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</si>
  <si>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</si>
  <si>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</si>
  <si>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</si>
  <si>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</si>
  <si>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</si>
  <si>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</si>
  <si>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</si>
  <si>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</si>
  <si>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</si>
  <si>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</si>
  <si>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</si>
  <si>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</si>
  <si>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</si>
  <si>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</si>
  <si>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</si>
  <si>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</si>
  <si>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</si>
  <si>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</si>
  <si>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</si>
  <si>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</si>
  <si>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</si>
  <si>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</si>
  <si>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</si>
  <si>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</si>
  <si>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</si>
  <si>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</si>
  <si>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</si>
  <si>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</si>
  <si>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</si>
  <si>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</si>
  <si>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</si>
  <si>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</si>
  <si>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</si>
  <si>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</si>
  <si>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</si>
  <si>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</si>
  <si>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</si>
  <si>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</si>
  <si>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</si>
  <si>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</si>
  <si>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</si>
  <si>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</si>
  <si>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</si>
  <si>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</si>
  <si>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</si>
  <si>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</si>
  <si>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</si>
  <si>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</si>
  <si>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</si>
  <si>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</si>
  <si>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</si>
  <si>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</si>
  <si>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</si>
  <si>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</si>
  <si>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</si>
  <si>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</si>
  <si>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</si>
  <si>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</si>
  <si>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</si>
  <si>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</si>
  <si>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</si>
  <si>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</si>
  <si>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</si>
  <si>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</si>
  <si>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</si>
  <si>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</si>
  <si>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</si>
  <si>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</si>
  <si>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</si>
  <si>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</si>
  <si>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</si>
  <si>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</si>
  <si>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</si>
  <si>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</si>
  <si>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</si>
  <si>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</si>
  <si>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</si>
  <si>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</si>
  <si>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</si>
  <si>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</si>
  <si>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</si>
  <si>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</si>
  <si>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</si>
  <si>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</si>
  <si>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</si>
  <si>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</si>
  <si>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</si>
  <si>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</si>
  <si>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</si>
  <si>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</si>
  <si>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</si>
  <si>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</si>
  <si>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</si>
  <si>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</si>
  <si>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</si>
  <si>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</si>
  <si>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</si>
  <si>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</si>
  <si>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</si>
  <si>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</si>
  <si>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</si>
  <si>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</si>
  <si>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</si>
  <si>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</si>
  <si>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</si>
  <si>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</si>
  <si>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</si>
  <si>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</si>
  <si>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</si>
  <si>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</si>
  <si>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</si>
  <si>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</si>
  <si>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</si>
  <si>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</si>
  <si>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</si>
  <si>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</si>
  <si>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</si>
  <si>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</si>
  <si>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</si>
  <si>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</si>
  <si>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</si>
  <si>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</si>
  <si>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</si>
  <si>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</si>
  <si>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</si>
  <si>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</si>
  <si>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</si>
  <si>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</si>
  <si>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</si>
  <si>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</si>
  <si>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</si>
  <si>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</si>
  <si>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</si>
  <si>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</si>
  <si>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</si>
  <si>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</si>
  <si>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</si>
  <si>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</si>
  <si>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</si>
  <si>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</si>
  <si>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</si>
  <si>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</si>
  <si>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</si>
  <si>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</si>
  <si>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</si>
  <si>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</si>
  <si>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</si>
  <si>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</si>
  <si>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</si>
  <si>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</si>
  <si>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</si>
  <si>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</si>
  <si>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</si>
  <si>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</si>
  <si>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</si>
  <si>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</si>
  <si>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</si>
  <si>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</si>
  <si>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</si>
  <si>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</si>
  <si>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</si>
  <si>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</si>
  <si>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</si>
  <si>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</si>
  <si>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</si>
  <si>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</si>
  <si>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</si>
  <si>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</si>
  <si>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</si>
  <si>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</si>
  <si>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</si>
  <si>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</si>
  <si>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</si>
  <si>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</si>
  <si>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</si>
  <si>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</si>
  <si>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</si>
  <si>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</si>
  <si>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</si>
  <si>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</si>
  <si>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</si>
  <si>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</si>
  <si>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</si>
  <si>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</si>
  <si>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</si>
  <si>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</si>
  <si>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</si>
  <si>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</si>
  <si>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</si>
  <si>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</si>
  <si>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</si>
  <si>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</si>
  <si>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</si>
  <si>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</si>
  <si>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</si>
  <si>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</si>
  <si>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</si>
  <si>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</si>
  <si>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</si>
  <si>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</si>
  <si>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</si>
  <si>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</si>
  <si>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</si>
  <si>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</si>
  <si>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</si>
  <si>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</si>
  <si>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</si>
  <si>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</si>
  <si>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</si>
  <si>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</si>
  <si>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</si>
  <si>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</si>
  <si>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</si>
  <si>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</si>
  <si>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</si>
  <si>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</si>
  <si>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</si>
  <si>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</si>
  <si>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</si>
  <si>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</si>
  <si>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</si>
  <si>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</si>
  <si>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</si>
  <si>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</si>
  <si>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</si>
  <si>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</si>
  <si>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</si>
  <si>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</si>
  <si>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</si>
  <si>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</si>
  <si>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</si>
  <si>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</si>
  <si>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</si>
  <si>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</si>
  <si>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</si>
  <si>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</si>
  <si>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</si>
  <si>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</si>
  <si>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</si>
  <si>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</si>
  <si>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</si>
  <si>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</si>
  <si>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</si>
  <si>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</si>
  <si>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</si>
  <si>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</si>
  <si>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</si>
  <si>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</si>
  <si>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</si>
  <si>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</si>
  <si>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</si>
  <si>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</si>
  <si>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</si>
  <si>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</si>
  <si>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</si>
  <si>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</si>
  <si>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</si>
  <si>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</si>
  <si>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</si>
  <si>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</si>
  <si>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</si>
  <si>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</si>
  <si>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</si>
  <si>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</si>
  <si>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</si>
  <si>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</si>
  <si>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</si>
  <si>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</si>
  <si>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</si>
  <si>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</si>
  <si>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</si>
  <si>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</si>
  <si>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</si>
  <si>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</si>
  <si>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</si>
  <si>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</si>
  <si>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</si>
  <si>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</si>
  <si>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</si>
  <si>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</si>
  <si>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</si>
  <si>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</si>
  <si>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</si>
  <si>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</si>
  <si>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</si>
  <si>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</si>
  <si>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</si>
  <si>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</si>
  <si>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</si>
  <si>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</si>
  <si>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</si>
  <si>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</si>
  <si>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</si>
  <si>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</si>
  <si>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</si>
  <si>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</si>
  <si>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</si>
  <si>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</si>
  <si>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</si>
  <si>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</si>
  <si>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</si>
  <si>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</si>
  <si>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</si>
  <si>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</si>
  <si>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</si>
  <si>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</si>
  <si>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</si>
  <si>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</si>
  <si>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</si>
  <si>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</si>
  <si>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</si>
  <si>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</si>
  <si>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</si>
  <si>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</si>
  <si>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</si>
  <si>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</si>
  <si>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</si>
  <si>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</si>
  <si>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</si>
  <si>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</si>
  <si>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</si>
  <si>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</si>
  <si>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</si>
  <si>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</si>
  <si>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</si>
  <si>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</si>
  <si>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</si>
  <si>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</si>
  <si>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</si>
  <si>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</si>
  <si>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</si>
  <si>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</si>
  <si>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</si>
  <si>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</si>
  <si>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</si>
  <si>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</si>
  <si>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</si>
  <si>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</si>
  <si>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</si>
  <si>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</si>
  <si>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</si>
  <si>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</si>
  <si>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</si>
  <si>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</si>
  <si>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</si>
  <si>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</si>
  <si>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</si>
  <si>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</si>
  <si>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</si>
  <si>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</si>
  <si>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</si>
  <si>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</si>
  <si>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</si>
  <si>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</si>
  <si>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</si>
  <si>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</si>
  <si>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</si>
  <si>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</si>
  <si>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</si>
  <si>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</si>
  <si>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</si>
  <si>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</si>
  <si>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</si>
  <si>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</si>
  <si>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</si>
  <si>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</si>
  <si>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</si>
  <si>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</si>
  <si>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</si>
  <si>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</si>
  <si>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</si>
  <si>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</si>
  <si>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</si>
  <si>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</si>
  <si>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</si>
  <si>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</si>
  <si>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</si>
  <si>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</si>
  <si>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</si>
  <si>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</si>
  <si>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</si>
  <si>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</si>
  <si>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</si>
  <si>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</si>
  <si>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</si>
  <si>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</si>
  <si>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</si>
  <si>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</si>
  <si>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</si>
  <si>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</si>
  <si>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</si>
  <si>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</si>
  <si>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</si>
  <si>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</si>
  <si>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</si>
  <si>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</si>
  <si>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</si>
  <si>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</si>
  <si>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</si>
  <si>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</si>
  <si>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</si>
  <si>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</si>
  <si>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</si>
  <si>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</si>
  <si>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</si>
  <si>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</si>
  <si>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</si>
  <si>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</si>
  <si>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</si>
  <si>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</si>
  <si>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</si>
  <si>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</si>
  <si>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</si>
  <si>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</si>
  <si>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</si>
  <si>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</si>
  <si>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</si>
  <si>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</si>
  <si>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</si>
  <si>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</si>
  <si>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</si>
  <si>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</si>
  <si>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</si>
  <si>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</si>
  <si>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</si>
  <si>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</si>
  <si>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</si>
  <si>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</si>
  <si>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</si>
  <si>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</si>
  <si>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</si>
  <si>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</si>
  <si>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</si>
  <si>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</si>
  <si>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</si>
  <si>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</si>
  <si>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</si>
  <si>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</si>
  <si>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</si>
  <si>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</si>
  <si>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</si>
  <si>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</si>
  <si>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</si>
  <si>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</si>
  <si>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</si>
  <si>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</si>
  <si>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</si>
  <si>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</si>
  <si>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</si>
  <si>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</si>
  <si>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</si>
  <si>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</si>
  <si>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</si>
  <si>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</si>
  <si>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</si>
  <si>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</si>
  <si>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</si>
  <si>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</si>
  <si>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</si>
  <si>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</si>
  <si>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</si>
  <si>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</si>
  <si>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</si>
  <si>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</si>
  <si>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</si>
  <si>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</si>
  <si>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</si>
  <si>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</si>
  <si>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</si>
  <si>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</si>
  <si>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</si>
  <si>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</si>
  <si>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</si>
  <si>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</si>
  <si>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</si>
  <si>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</si>
  <si>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</si>
  <si>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</si>
  <si>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</si>
  <si>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</si>
  <si>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</si>
  <si>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</si>
  <si>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</si>
  <si>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</si>
  <si>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</si>
  <si>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</si>
  <si>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</si>
  <si>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</si>
  <si>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</si>
  <si>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</si>
  <si>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</si>
  <si>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</si>
  <si>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</si>
  <si>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</si>
  <si>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</si>
  <si>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</si>
  <si>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</si>
  <si>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</si>
  <si>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</si>
  <si>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</si>
  <si>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</si>
  <si>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</si>
  <si>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</si>
  <si>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</si>
  <si>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</si>
  <si>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</si>
  <si>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</si>
  <si>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</si>
  <si>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</si>
  <si>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</si>
  <si>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</si>
  <si>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</si>
  <si>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</si>
  <si>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</si>
  <si>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</si>
  <si>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</si>
  <si>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</si>
  <si>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</si>
  <si>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</si>
  <si>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</si>
  <si>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</si>
  <si>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</si>
  <si>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</si>
  <si>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</si>
  <si>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</si>
  <si>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</si>
  <si>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</si>
  <si>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</si>
  <si>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</si>
  <si>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</si>
  <si>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</si>
  <si>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</si>
  <si>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</si>
  <si>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</si>
  <si>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</si>
  <si>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</si>
  <si>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</si>
  <si>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</si>
  <si>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</si>
  <si>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</si>
  <si>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</si>
  <si>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</si>
  <si>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</si>
  <si>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</si>
  <si>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</si>
  <si>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</si>
  <si>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</si>
  <si>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</si>
  <si>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</si>
  <si>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</si>
  <si>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</si>
  <si>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</si>
  <si>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</si>
  <si>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</si>
  <si>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</si>
  <si>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</si>
  <si>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</si>
  <si>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</si>
  <si>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</si>
  <si>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</si>
  <si>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</si>
  <si>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</si>
  <si>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</si>
  <si>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</si>
  <si>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</si>
  <si>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</si>
  <si>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</si>
  <si>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</si>
  <si>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</si>
  <si>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</si>
  <si>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</si>
  <si>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</si>
  <si>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</si>
  <si>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</si>
  <si>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</si>
  <si>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</si>
  <si>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</si>
  <si>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</si>
  <si>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</si>
  <si>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</si>
  <si>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</si>
  <si>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</si>
  <si>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</si>
  <si>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</si>
  <si>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</si>
  <si>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</si>
  <si>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</si>
  <si>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</si>
  <si>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</si>
  <si>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</si>
  <si>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</si>
  <si>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</si>
  <si>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</si>
  <si>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</si>
  <si>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</si>
  <si>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</si>
  <si>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</si>
  <si>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</si>
  <si>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</si>
  <si>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</si>
  <si>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</si>
  <si>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</si>
  <si>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</si>
  <si>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</si>
  <si>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</si>
  <si>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</si>
  <si>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</si>
  <si>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</si>
  <si>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</si>
  <si>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</si>
  <si>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</si>
  <si>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</si>
  <si>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</si>
  <si>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</si>
  <si>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</si>
  <si>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</si>
  <si>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</si>
  <si>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</si>
  <si>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</si>
  <si>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</si>
  <si>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</si>
  <si>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</si>
  <si>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</si>
  <si>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</si>
  <si>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</si>
  <si>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</si>
  <si>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</si>
  <si>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</si>
  <si>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</si>
  <si>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</si>
  <si>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</si>
  <si>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</si>
  <si>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</si>
  <si>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</si>
  <si>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</si>
  <si>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</si>
  <si>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</si>
  <si>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</si>
  <si>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</si>
  <si>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</si>
  <si>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</si>
  <si>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</si>
  <si>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</si>
  <si>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</si>
  <si>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</si>
  <si>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</si>
  <si>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</si>
  <si>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</si>
  <si>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</si>
  <si>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</si>
  <si>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</si>
  <si>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</si>
  <si>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</si>
  <si>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</si>
  <si>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</si>
  <si>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</si>
  <si>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</si>
  <si>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</si>
  <si>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</si>
  <si>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</si>
  <si>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</si>
  <si>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</si>
  <si>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</si>
  <si>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</si>
  <si>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</si>
  <si>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</si>
  <si>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</si>
  <si>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</si>
  <si>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</si>
  <si>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</si>
  <si>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</si>
  <si>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</si>
  <si>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</si>
  <si>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</si>
  <si>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</si>
  <si>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</si>
  <si>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</si>
  <si>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</si>
  <si>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</si>
  <si>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</si>
  <si>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</si>
  <si>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</si>
  <si>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</si>
  <si>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</si>
  <si>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</si>
  <si>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</si>
  <si>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</si>
  <si>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</si>
  <si>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</si>
  <si>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</si>
  <si>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</si>
  <si>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</si>
  <si>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</si>
  <si>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</si>
  <si>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</si>
  <si>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</si>
  <si>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</si>
  <si>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</si>
  <si>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</si>
  <si>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</si>
  <si>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</si>
  <si>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</si>
  <si>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</si>
  <si>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</si>
  <si>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</si>
  <si>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</si>
  <si>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</si>
  <si>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</si>
  <si>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</si>
  <si>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</si>
  <si>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</si>
  <si>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</si>
  <si>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</si>
  <si>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</si>
  <si>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</si>
  <si>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</si>
  <si>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</si>
  <si>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</si>
  <si>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</si>
  <si>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</si>
  <si>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</si>
  <si>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</si>
  <si>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</si>
  <si>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</si>
  <si>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</si>
  <si>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</si>
  <si>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</si>
  <si>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</si>
  <si>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</si>
  <si>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</si>
  <si>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</si>
  <si>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</si>
  <si>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</si>
  <si>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</si>
  <si>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</si>
  <si>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</si>
  <si>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</si>
  <si>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</si>
  <si>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</si>
  <si>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</si>
  <si>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</si>
  <si>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</si>
  <si>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</si>
  <si>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</si>
  <si>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</si>
  <si>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</si>
  <si>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</si>
  <si>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</si>
  <si>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</si>
  <si>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</si>
  <si>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</si>
  <si>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</si>
  <si>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</si>
  <si>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</si>
  <si>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</si>
  <si>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</si>
  <si>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</si>
  <si>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</si>
  <si>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</si>
  <si>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</si>
  <si>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</si>
  <si>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</si>
  <si>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</si>
  <si>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</si>
  <si>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</si>
  <si>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</si>
  <si>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</si>
  <si>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</si>
  <si>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</si>
  <si>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</si>
  <si>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</si>
  <si>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</si>
  <si>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</si>
  <si>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</si>
  <si>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</si>
  <si>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</si>
  <si>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</si>
  <si>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</si>
  <si>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</si>
  <si>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</si>
  <si>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</si>
  <si>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</si>
  <si>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</si>
  <si>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</si>
  <si>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</si>
  <si>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</si>
  <si>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</si>
  <si>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</si>
  <si>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</si>
  <si>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</si>
  <si>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</si>
  <si>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</si>
  <si>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</si>
  <si>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</si>
  <si>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</si>
  <si>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</si>
  <si>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</si>
  <si>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</si>
  <si>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</si>
  <si>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</si>
  <si>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</si>
  <si>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</si>
  <si>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</si>
  <si>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</si>
  <si>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</si>
  <si>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</si>
  <si>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</si>
  <si>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</si>
  <si>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</si>
  <si>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</si>
  <si>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</si>
  <si>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</si>
  <si>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</si>
  <si>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</si>
  <si>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</si>
  <si>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</si>
  <si>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</si>
  <si>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</si>
  <si>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</si>
  <si>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</si>
  <si>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</si>
  <si>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</si>
  <si>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</si>
  <si>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</si>
  <si>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</si>
  <si>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</si>
  <si>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</si>
  <si>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</si>
  <si>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</si>
  <si>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</si>
  <si>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</si>
  <si>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</si>
  <si>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</si>
  <si>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</si>
  <si>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</si>
  <si>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</si>
  <si>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</si>
  <si>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</si>
  <si>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</si>
  <si>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</si>
  <si>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</si>
  <si>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</si>
  <si>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</si>
  <si>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</si>
  <si>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</si>
  <si>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</si>
  <si>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</si>
  <si>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</si>
  <si>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</si>
  <si>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</si>
  <si>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</si>
  <si>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</si>
  <si>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</si>
  <si>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</si>
  <si>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</si>
  <si>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</si>
  <si>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</si>
  <si>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</si>
  <si>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</si>
  <si>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</si>
  <si>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</si>
  <si>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</si>
  <si>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</si>
  <si>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</si>
  <si>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</si>
  <si>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</si>
  <si>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</si>
  <si>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</si>
  <si>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</si>
  <si>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</si>
  <si>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</si>
  <si>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</si>
  <si>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</si>
  <si>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</si>
  <si>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</si>
  <si>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</si>
  <si>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</si>
  <si>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</si>
  <si>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</si>
  <si>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</si>
  <si>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</si>
  <si>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</si>
  <si>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</si>
  <si>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</si>
  <si>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</si>
  <si>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</si>
  <si>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</si>
  <si>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</si>
  <si>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</si>
  <si>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Specific Validation Tables, 2011</t>
  </si>
  <si>
    <t>2009-2011 MAX PS Validation Table</t>
  </si>
  <si>
    <t>2009
Value</t>
  </si>
  <si>
    <t>2010
Value Within Range</t>
  </si>
  <si>
    <t>2011
 Value Within Range</t>
  </si>
  <si>
    <t>% Change 2009 -
 2010</t>
  </si>
  <si>
    <t>% Change 2010 - 
2011</t>
  </si>
  <si>
    <t>2009 
Value Within Range</t>
  </si>
  <si>
    <t>2009-2011 MAX IP Validation Table</t>
  </si>
  <si>
    <t>2009-2011 MAX RX Validation Table</t>
  </si>
  <si>
    <t>2009-2011 MAX OT Validation Table</t>
  </si>
  <si>
    <t>2009-2011 MAX LT Validation Table</t>
  </si>
  <si>
    <t>% Claims with Place of Service = ICF/IID (POS Code = 54)</t>
  </si>
  <si>
    <t>End of Worksheet</t>
  </si>
  <si>
    <t>March 31, 2016</t>
  </si>
  <si>
    <t>Mathematica Policy Research
1100 1st Street, NE
12th Floor
Washington, DC 20002-4221
Project Director: Susan Williams
Reference Number: 50160.210
Contract Number: HHSM-500-2014-00034I
Task Order: HHSM-500-T0007</t>
  </si>
  <si>
    <t>State: AK</t>
  </si>
  <si>
    <t>Div by 0</t>
  </si>
  <si>
    <t>% Child Enrollees with 12 Months Enrollment</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</si>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</sst>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3"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5">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2" borderId="1" xfId="0" applyFont="1" applyFill="1" applyBorder="1" applyAlignment="1">
      <alignment horizontal="left" wrapText="1"/>
    </xf>
    <xf numFmtId="0" fontId="1" fillId="0" borderId="1" xfId="0" applyFont="1" applyBorder="1" applyAlignment="1">
      <alignment wrapText="1"/>
    </xf>
    <xf numFmtId="0" fontId="1" fillId="0" borderId="1" xfId="0" applyFont="1" applyBorder="1" applyAlignment="1">
      <alignment horizontal="center"/>
    </xf>
    <xf numFmtId="0" fontId="1" fillId="0" borderId="1" xfId="3" applyBorder="1" applyAlignment="1">
      <alignment horizontal="left"/>
    </xf>
    <xf numFmtId="0" fontId="1" fillId="2" borderId="1" xfId="3"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0" borderId="1" xfId="0" applyFont="1" applyBorder="1" applyAlignment="1">
      <alignment vertical="top" wrapText="1"/>
    </xf>
    <xf numFmtId="0" fontId="1" fillId="0" borderId="1" xfId="3" applyBorder="1" applyAlignment="1">
      <alignment vertical="top"/>
    </xf>
    <xf numFmtId="3" fontId="1" fillId="0" borderId="1" xfId="0" applyNumberFormat="1" applyFont="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49" fontId="1" fillId="0" borderId="1" xfId="0" applyNumberFormat="1" applyFont="1" applyBorder="1" applyAlignment="1" applyProtection="1">
      <alignment horizontal="left" wrapText="1"/>
      <protection locked="0"/>
    </xf>
    <xf numFmtId="0" fontId="1" fillId="0" borderId="1" xfId="0" applyFont="1" applyBorder="1" applyAlignment="1">
      <alignment horizontal="center" wrapText="1"/>
    </xf>
    <xf numFmtId="0" fontId="1" fillId="0" borderId="1" xfId="0" applyFont="1" applyBorder="1"/>
    <xf numFmtId="49" fontId="1" fillId="2" borderId="1" xfId="3" applyNumberForma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Border="1" applyAlignment="1">
      <alignment horizontal="center" wrapText="1"/>
    </xf>
    <xf numFmtId="2" fontId="3" fillId="0" borderId="1" xfId="0" applyNumberFormat="1" applyFont="1" applyBorder="1" applyAlignment="1">
      <alignment horizontal="center" wrapText="1"/>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3" fontId="1" fillId="2" borderId="1" xfId="0" applyNumberFormat="1" applyFont="1" applyFill="1" applyBorder="1" applyAlignment="1">
      <alignment wrapText="1"/>
    </xf>
    <xf numFmtId="0" fontId="1" fillId="2" borderId="1" xfId="3" applyFill="1" applyBorder="1" applyAlignment="1">
      <alignment wrapText="1"/>
    </xf>
    <xf numFmtId="0" fontId="1" fillId="0" borderId="1" xfId="3" applyBorder="1" applyAlignment="1">
      <alignment wrapText="1"/>
    </xf>
    <xf numFmtId="0" fontId="1" fillId="0" borderId="1" xfId="0" applyFont="1" applyBorder="1" applyAlignment="1">
      <alignment horizontal="left" wrapText="1" indent="1"/>
    </xf>
    <xf numFmtId="164" fontId="1" fillId="0" borderId="1" xfId="0" applyNumberFormat="1" applyFont="1" applyBorder="1" applyAlignment="1">
      <alignment horizontal="lef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0" fontId="1" fillId="0" borderId="1" xfId="3" applyBorder="1"/>
    <xf numFmtId="0" fontId="1" fillId="0" borderId="1" xfId="1"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0" fontId="1" fillId="0" borderId="1" xfId="0" applyFont="1" applyBorder="1" applyAlignment="1">
      <alignment horizontal="left"/>
    </xf>
    <xf numFmtId="3" fontId="1" fillId="2" borderId="1" xfId="0" applyNumberFormat="1" applyFont="1" applyFill="1" applyBorder="1" applyAlignment="1">
      <alignment horizontal="left" wrapText="1"/>
    </xf>
    <xf numFmtId="3" fontId="1" fillId="0" borderId="1" xfId="3" applyNumberFormat="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0" fontId="1" fillId="0" borderId="1" xfId="0" applyFont="1" applyBorder="1" applyAlignment="1">
      <alignment horizontal="left" vertical="top" wrapText="1"/>
    </xf>
    <xf numFmtId="0" fontId="1" fillId="2" borderId="1" xfId="3" applyFill="1" applyBorder="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49" fontId="1" fillId="0" borderId="1" xfId="0" applyNumberFormat="1" applyFont="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Border="1" applyAlignment="1">
      <alignment horizontal="left"/>
    </xf>
    <xf numFmtId="164" fontId="1" fillId="2" borderId="1" xfId="1" applyNumberFormat="1" applyFont="1" applyFill="1" applyBorder="1" applyAlignment="1">
      <alignment horizontal="center"/>
    </xf>
    <xf numFmtId="49" fontId="1" fillId="0" borderId="1" xfId="3" applyNumberFormat="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2" xfId="0" applyFont="1" applyBorder="1" applyAlignment="1">
      <alignment horizontal="left" wrapText="1"/>
    </xf>
    <xf numFmtId="49" fontId="2" fillId="2" borderId="3" xfId="2" applyNumberFormat="1" applyFont="1" applyFill="1" applyBorder="1" applyAlignment="1">
      <alignment horizontal="center" wrapText="1"/>
    </xf>
    <xf numFmtId="49" fontId="2" fillId="2" borderId="4" xfId="2" applyNumberFormat="1" applyFont="1" applyFill="1" applyBorder="1" applyAlignment="1">
      <alignment horizontal="center" wrapText="1"/>
    </xf>
    <xf numFmtId="49" fontId="2" fillId="2" borderId="2" xfId="2" applyNumberFormat="1" applyFont="1" applyFill="1" applyBorder="1" applyAlignment="1">
      <alignment horizontal="center"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2" fillId="0" borderId="2" xfId="0" applyFont="1" applyBorder="1" applyAlignment="1">
      <alignment horizontal="lef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1790700</xdr:colOff>
      <xdr:row>0</xdr:row>
      <xdr:rowOff>675678</xdr:rowOff>
    </xdr:to>
    <xdr:pic>
      <xdr:nvPicPr>
        <xdr:cNvPr id="2" name="Pictur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790700"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2495550</xdr:colOff>
      <xdr:row>0</xdr:row>
      <xdr:rowOff>85725</xdr:rowOff>
    </xdr:from>
    <xdr:to>
      <xdr:col>0</xdr:col>
      <xdr:colOff>6629401</xdr:colOff>
      <xdr:row>0</xdr:row>
      <xdr:rowOff>885825</xdr:rowOff>
    </xdr:to>
    <xdr:pic>
      <xdr:nvPicPr>
        <xdr:cNvPr id="6" name="Picture 5" descr="REPORT">
          <a:extLst>
            <a:ext uri="{FF2B5EF4-FFF2-40B4-BE49-F238E27FC236}">
              <a16:creationId xmlns:a16="http://schemas.microsoft.com/office/drawing/2014/main" id="{00000000-0008-0000-0000-000006000000}"/>
            </a:ext>
          </a:extLst>
        </xdr:cNvPr>
        <xdr:cNvPicPr/>
      </xdr:nvPicPr>
      <xdr:blipFill>
        <a:blip xmlns:r="http://schemas.openxmlformats.org/officeDocument/2006/relationships" r:embed="rId2" cstate="print"/>
        <a:stretch>
          <a:fillRect/>
        </a:stretch>
      </xdr:blipFill>
      <xdr:spPr>
        <a:xfrm>
          <a:off x="2495550" y="85725"/>
          <a:ext cx="4133851" cy="8001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2"/>
  <sheetViews>
    <sheetView zoomScaleNormal="100" workbookViewId="0">
      <selection activeCell="A10" sqref="A10"/>
    </sheetView>
  </sheetViews>
  <sheetFormatPr defaultRowHeight="12.5" x14ac:dyDescent="0.25"/>
  <cols>
    <col min="1" max="1" width="106.54296875" customWidth="1"/>
    <col min="2" max="9" width="9.1796875" customWidth="1"/>
  </cols>
  <sheetData>
    <row r="1" spans="1:1" ht="77.25" customHeight="1" x14ac:dyDescent="0.35">
      <c r="A1" s="103" t="s">
        <v>1647</v>
      </c>
    </row>
    <row r="2" spans="1:1" ht="14.5" x14ac:dyDescent="0.35">
      <c r="A2" s="103" t="s">
        <v>650</v>
      </c>
    </row>
    <row r="3" spans="1:1" ht="28.5" x14ac:dyDescent="0.8">
      <c r="A3" s="104" t="s">
        <v>1648</v>
      </c>
    </row>
    <row r="4" spans="1:1" ht="28.5" x14ac:dyDescent="0.8">
      <c r="A4" s="104" t="s">
        <v>1729</v>
      </c>
    </row>
    <row r="5" spans="1:1" ht="17.5" x14ac:dyDescent="0.35">
      <c r="A5" s="105" t="s">
        <v>1743</v>
      </c>
    </row>
    <row r="6" spans="1:1" ht="16.5" customHeight="1" x14ac:dyDescent="0.25">
      <c r="A6" s="106" t="s">
        <v>650</v>
      </c>
    </row>
    <row r="7" spans="1:1" ht="14" x14ac:dyDescent="0.4">
      <c r="A7" s="107" t="s">
        <v>1649</v>
      </c>
    </row>
    <row r="8" spans="1:1" ht="62.15" customHeight="1" x14ac:dyDescent="0.25">
      <c r="A8" s="108" t="s">
        <v>1650</v>
      </c>
    </row>
    <row r="9" spans="1:1" x14ac:dyDescent="0.25">
      <c r="A9" s="109" t="s">
        <v>650</v>
      </c>
    </row>
    <row r="10" spans="1:1" ht="14" x14ac:dyDescent="0.4">
      <c r="A10" s="107" t="s">
        <v>1651</v>
      </c>
    </row>
    <row r="11" spans="1:1" ht="95.15" customHeight="1" x14ac:dyDescent="0.25">
      <c r="A11" s="110" t="s">
        <v>1744</v>
      </c>
    </row>
    <row r="12" spans="1:1" x14ac:dyDescent="0.25">
      <c r="A12" s="111" t="s">
        <v>1742</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1595</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91" t="s">
        <v>213</v>
      </c>
      <c r="C6" s="36">
        <v>0</v>
      </c>
      <c r="D6" s="9" t="str">
        <f>IF($B6="N/A","N/A",IF(C6&lt;0,"No","Yes"))</f>
        <v>N/A</v>
      </c>
      <c r="E6" s="36">
        <v>0</v>
      </c>
      <c r="F6" s="9" t="str">
        <f>IF($B6="N/A","N/A",IF(E6&lt;0,"No","Yes"))</f>
        <v>N/A</v>
      </c>
      <c r="G6" s="36">
        <v>0</v>
      </c>
      <c r="H6" s="9" t="str">
        <f>IF($B6="N/A","N/A",IF(G6&lt;0,"No","Yes"))</f>
        <v>N/A</v>
      </c>
      <c r="I6" s="10" t="s">
        <v>1746</v>
      </c>
      <c r="J6" s="10" t="s">
        <v>1746</v>
      </c>
      <c r="K6" s="9" t="str">
        <f t="shared" ref="K6:K11" si="0">IF(J6="Div by 0", "N/A", IF(J6="N/A","N/A", IF(J6&gt;30, "No", IF(J6&lt;-30, "No", "Yes"))))</f>
        <v>N/A</v>
      </c>
    </row>
    <row r="7" spans="1:11" x14ac:dyDescent="0.25">
      <c r="A7" s="72" t="s">
        <v>445</v>
      </c>
      <c r="B7" s="91" t="s">
        <v>213</v>
      </c>
      <c r="C7" s="9" t="s">
        <v>1746</v>
      </c>
      <c r="D7" s="9" t="str">
        <f t="shared" ref="D7:D11" si="1">IF($B7="N/A","N/A",IF(C7&lt;0,"No","Yes"))</f>
        <v>N/A</v>
      </c>
      <c r="E7" s="9" t="s">
        <v>1746</v>
      </c>
      <c r="F7" s="9" t="str">
        <f t="shared" ref="F7:F11" si="2">IF($B7="N/A","N/A",IF(E7&lt;0,"No","Yes"))</f>
        <v>N/A</v>
      </c>
      <c r="G7" s="9" t="s">
        <v>1746</v>
      </c>
      <c r="H7" s="9" t="str">
        <f t="shared" ref="H7:H11" si="3">IF($B7="N/A","N/A",IF(G7&lt;0,"No","Yes"))</f>
        <v>N/A</v>
      </c>
      <c r="I7" s="10" t="s">
        <v>1746</v>
      </c>
      <c r="J7" s="10" t="s">
        <v>1746</v>
      </c>
      <c r="K7" s="9" t="str">
        <f t="shared" si="0"/>
        <v>N/A</v>
      </c>
    </row>
    <row r="8" spans="1:11" x14ac:dyDescent="0.25">
      <c r="A8" s="72" t="s">
        <v>446</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72" t="s">
        <v>447</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72" t="s">
        <v>448</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72" t="s">
        <v>204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72" t="s">
        <v>655</v>
      </c>
      <c r="B12" s="91" t="s">
        <v>213</v>
      </c>
      <c r="C12" s="9" t="s">
        <v>1746</v>
      </c>
      <c r="D12" s="9" t="str">
        <f t="shared" ref="D12:D23" si="4">IF($B12="N/A","N/A",IF(C12&lt;0,"No","Yes"))</f>
        <v>N/A</v>
      </c>
      <c r="E12" s="9" t="s">
        <v>1746</v>
      </c>
      <c r="F12" s="9" t="str">
        <f t="shared" ref="F12:F23" si="5">IF($B12="N/A","N/A",IF(E12&lt;0,"No","Yes"))</f>
        <v>N/A</v>
      </c>
      <c r="G12" s="9" t="s">
        <v>1746</v>
      </c>
      <c r="H12" s="9" t="str">
        <f t="shared" ref="H12:H23" si="6">IF($B12="N/A","N/A",IF(G12&lt;0,"No","Yes"))</f>
        <v>N/A</v>
      </c>
      <c r="I12" s="10" t="s">
        <v>1746</v>
      </c>
      <c r="J12" s="10" t="s">
        <v>1746</v>
      </c>
      <c r="K12" s="9" t="str">
        <f t="shared" ref="K12:K23" si="7">IF(J12="Div by 0", "N/A", IF(J12="N/A","N/A", IF(J12&gt;30, "No", IF(J12&lt;-30, "No", "Yes"))))</f>
        <v>N/A</v>
      </c>
    </row>
    <row r="13" spans="1:11" x14ac:dyDescent="0.25">
      <c r="A13" s="72" t="s">
        <v>654</v>
      </c>
      <c r="B13" s="91" t="s">
        <v>213</v>
      </c>
      <c r="C13" s="9" t="s">
        <v>1746</v>
      </c>
      <c r="D13" s="9" t="str">
        <f t="shared" si="4"/>
        <v>N/A</v>
      </c>
      <c r="E13" s="9" t="s">
        <v>1746</v>
      </c>
      <c r="F13" s="9" t="str">
        <f t="shared" si="5"/>
        <v>N/A</v>
      </c>
      <c r="G13" s="9" t="s">
        <v>1746</v>
      </c>
      <c r="H13" s="9" t="str">
        <f t="shared" si="6"/>
        <v>N/A</v>
      </c>
      <c r="I13" s="10" t="s">
        <v>1746</v>
      </c>
      <c r="J13" s="10" t="s">
        <v>1746</v>
      </c>
      <c r="K13" s="9" t="str">
        <f t="shared" si="7"/>
        <v>N/A</v>
      </c>
    </row>
    <row r="14" spans="1:11" x14ac:dyDescent="0.25">
      <c r="A14" s="72" t="s">
        <v>855</v>
      </c>
      <c r="B14" s="91" t="s">
        <v>213</v>
      </c>
      <c r="C14" s="10" t="s">
        <v>1746</v>
      </c>
      <c r="D14" s="9" t="str">
        <f t="shared" si="4"/>
        <v>N/A</v>
      </c>
      <c r="E14" s="10" t="s">
        <v>1746</v>
      </c>
      <c r="F14" s="9" t="str">
        <f t="shared" si="5"/>
        <v>N/A</v>
      </c>
      <c r="G14" s="10" t="s">
        <v>1746</v>
      </c>
      <c r="H14" s="9" t="str">
        <f t="shared" si="6"/>
        <v>N/A</v>
      </c>
      <c r="I14" s="10" t="s">
        <v>1746</v>
      </c>
      <c r="J14" s="10" t="s">
        <v>1746</v>
      </c>
      <c r="K14" s="9" t="str">
        <f t="shared" si="7"/>
        <v>N/A</v>
      </c>
    </row>
    <row r="15" spans="1:11" x14ac:dyDescent="0.25">
      <c r="A15" s="72" t="s">
        <v>656</v>
      </c>
      <c r="B15" s="91" t="s">
        <v>213</v>
      </c>
      <c r="C15" s="9" t="s">
        <v>1746</v>
      </c>
      <c r="D15" s="9" t="str">
        <f t="shared" si="4"/>
        <v>N/A</v>
      </c>
      <c r="E15" s="9" t="s">
        <v>1746</v>
      </c>
      <c r="F15" s="9" t="str">
        <f t="shared" si="5"/>
        <v>N/A</v>
      </c>
      <c r="G15" s="9" t="s">
        <v>1746</v>
      </c>
      <c r="H15" s="9" t="str">
        <f t="shared" si="6"/>
        <v>N/A</v>
      </c>
      <c r="I15" s="10" t="s">
        <v>1746</v>
      </c>
      <c r="J15" s="10" t="s">
        <v>1746</v>
      </c>
      <c r="K15" s="9" t="str">
        <f t="shared" si="7"/>
        <v>N/A</v>
      </c>
    </row>
    <row r="16" spans="1:11" x14ac:dyDescent="0.25">
      <c r="A16" s="72" t="s">
        <v>372</v>
      </c>
      <c r="B16" s="91" t="s">
        <v>213</v>
      </c>
      <c r="C16" s="9" t="s">
        <v>1746</v>
      </c>
      <c r="D16" s="9" t="str">
        <f t="shared" si="4"/>
        <v>N/A</v>
      </c>
      <c r="E16" s="9" t="s">
        <v>1746</v>
      </c>
      <c r="F16" s="9" t="str">
        <f t="shared" si="5"/>
        <v>N/A</v>
      </c>
      <c r="G16" s="9" t="s">
        <v>1746</v>
      </c>
      <c r="H16" s="9" t="str">
        <f t="shared" si="6"/>
        <v>N/A</v>
      </c>
      <c r="I16" s="10" t="s">
        <v>1746</v>
      </c>
      <c r="J16" s="10" t="s">
        <v>1746</v>
      </c>
      <c r="K16" s="9" t="str">
        <f t="shared" si="7"/>
        <v>N/A</v>
      </c>
    </row>
    <row r="17" spans="1:11" x14ac:dyDescent="0.25">
      <c r="A17" s="72" t="s">
        <v>856</v>
      </c>
      <c r="B17" s="91" t="s">
        <v>213</v>
      </c>
      <c r="C17" s="10" t="s">
        <v>1746</v>
      </c>
      <c r="D17" s="9" t="str">
        <f t="shared" si="4"/>
        <v>N/A</v>
      </c>
      <c r="E17" s="10" t="s">
        <v>1746</v>
      </c>
      <c r="F17" s="9" t="str">
        <f t="shared" si="5"/>
        <v>N/A</v>
      </c>
      <c r="G17" s="10" t="s">
        <v>1746</v>
      </c>
      <c r="H17" s="9" t="str">
        <f t="shared" si="6"/>
        <v>N/A</v>
      </c>
      <c r="I17" s="10" t="s">
        <v>1746</v>
      </c>
      <c r="J17" s="10" t="s">
        <v>1746</v>
      </c>
      <c r="K17" s="9" t="str">
        <f t="shared" si="7"/>
        <v>N/A</v>
      </c>
    </row>
    <row r="18" spans="1:11" x14ac:dyDescent="0.25">
      <c r="A18" s="72" t="s">
        <v>657</v>
      </c>
      <c r="B18" s="91" t="s">
        <v>213</v>
      </c>
      <c r="C18" s="9" t="s">
        <v>1746</v>
      </c>
      <c r="D18" s="9" t="str">
        <f t="shared" si="4"/>
        <v>N/A</v>
      </c>
      <c r="E18" s="9" t="s">
        <v>1746</v>
      </c>
      <c r="F18" s="9" t="str">
        <f t="shared" si="5"/>
        <v>N/A</v>
      </c>
      <c r="G18" s="9" t="s">
        <v>1746</v>
      </c>
      <c r="H18" s="9" t="str">
        <f t="shared" si="6"/>
        <v>N/A</v>
      </c>
      <c r="I18" s="10" t="s">
        <v>1746</v>
      </c>
      <c r="J18" s="10" t="s">
        <v>1746</v>
      </c>
      <c r="K18" s="9" t="str">
        <f t="shared" si="7"/>
        <v>N/A</v>
      </c>
    </row>
    <row r="19" spans="1:11" x14ac:dyDescent="0.25">
      <c r="A19" s="72" t="s">
        <v>205</v>
      </c>
      <c r="B19" s="91" t="s">
        <v>213</v>
      </c>
      <c r="C19" s="9" t="s">
        <v>1746</v>
      </c>
      <c r="D19" s="9" t="str">
        <f t="shared" si="4"/>
        <v>N/A</v>
      </c>
      <c r="E19" s="9" t="s">
        <v>1746</v>
      </c>
      <c r="F19" s="9" t="str">
        <f t="shared" si="5"/>
        <v>N/A</v>
      </c>
      <c r="G19" s="9" t="s">
        <v>1746</v>
      </c>
      <c r="H19" s="9" t="str">
        <f t="shared" si="6"/>
        <v>N/A</v>
      </c>
      <c r="I19" s="10" t="s">
        <v>1746</v>
      </c>
      <c r="J19" s="10" t="s">
        <v>1746</v>
      </c>
      <c r="K19" s="9" t="str">
        <f t="shared" si="7"/>
        <v>N/A</v>
      </c>
    </row>
    <row r="20" spans="1:11" x14ac:dyDescent="0.25">
      <c r="A20" s="72" t="s">
        <v>857</v>
      </c>
      <c r="B20" s="91" t="s">
        <v>213</v>
      </c>
      <c r="C20" s="10" t="s">
        <v>1746</v>
      </c>
      <c r="D20" s="9" t="str">
        <f t="shared" si="4"/>
        <v>N/A</v>
      </c>
      <c r="E20" s="10" t="s">
        <v>1746</v>
      </c>
      <c r="F20" s="9" t="str">
        <f t="shared" si="5"/>
        <v>N/A</v>
      </c>
      <c r="G20" s="10" t="s">
        <v>1746</v>
      </c>
      <c r="H20" s="9" t="str">
        <f t="shared" si="6"/>
        <v>N/A</v>
      </c>
      <c r="I20" s="10" t="s">
        <v>1746</v>
      </c>
      <c r="J20" s="10" t="s">
        <v>1746</v>
      </c>
      <c r="K20" s="9" t="str">
        <f t="shared" si="7"/>
        <v>N/A</v>
      </c>
    </row>
    <row r="21" spans="1:11" x14ac:dyDescent="0.25">
      <c r="A21" s="72" t="s">
        <v>658</v>
      </c>
      <c r="B21" s="91" t="s">
        <v>213</v>
      </c>
      <c r="C21" s="9" t="s">
        <v>1746</v>
      </c>
      <c r="D21" s="9" t="str">
        <f t="shared" si="4"/>
        <v>N/A</v>
      </c>
      <c r="E21" s="9" t="s">
        <v>1746</v>
      </c>
      <c r="F21" s="9" t="str">
        <f t="shared" si="5"/>
        <v>N/A</v>
      </c>
      <c r="G21" s="9" t="s">
        <v>1746</v>
      </c>
      <c r="H21" s="9" t="str">
        <f t="shared" si="6"/>
        <v>N/A</v>
      </c>
      <c r="I21" s="10" t="s">
        <v>1746</v>
      </c>
      <c r="J21" s="10" t="s">
        <v>1746</v>
      </c>
      <c r="K21" s="9" t="str">
        <f t="shared" si="7"/>
        <v>N/A</v>
      </c>
    </row>
    <row r="22" spans="1:11" x14ac:dyDescent="0.25">
      <c r="A22" s="72" t="s">
        <v>1710</v>
      </c>
      <c r="B22" s="91" t="s">
        <v>213</v>
      </c>
      <c r="C22" s="9" t="s">
        <v>1746</v>
      </c>
      <c r="D22" s="9" t="str">
        <f t="shared" si="4"/>
        <v>N/A</v>
      </c>
      <c r="E22" s="9" t="s">
        <v>1746</v>
      </c>
      <c r="F22" s="9" t="str">
        <f t="shared" si="5"/>
        <v>N/A</v>
      </c>
      <c r="G22" s="9" t="s">
        <v>1746</v>
      </c>
      <c r="H22" s="9" t="str">
        <f t="shared" si="6"/>
        <v>N/A</v>
      </c>
      <c r="I22" s="10" t="s">
        <v>1746</v>
      </c>
      <c r="J22" s="10" t="s">
        <v>1746</v>
      </c>
      <c r="K22" s="9" t="str">
        <f t="shared" si="7"/>
        <v>N/A</v>
      </c>
    </row>
    <row r="23" spans="1:11" x14ac:dyDescent="0.25">
      <c r="A23" s="72" t="s">
        <v>858</v>
      </c>
      <c r="B23" s="91" t="s">
        <v>213</v>
      </c>
      <c r="C23" s="10" t="s">
        <v>1746</v>
      </c>
      <c r="D23" s="9" t="str">
        <f t="shared" si="4"/>
        <v>N/A</v>
      </c>
      <c r="E23" s="10" t="s">
        <v>1746</v>
      </c>
      <c r="F23" s="9" t="str">
        <f t="shared" si="5"/>
        <v>N/A</v>
      </c>
      <c r="G23" s="10" t="s">
        <v>1746</v>
      </c>
      <c r="H23" s="9" t="str">
        <f t="shared" si="6"/>
        <v>N/A</v>
      </c>
      <c r="I23" s="10" t="s">
        <v>1746</v>
      </c>
      <c r="J23" s="10" t="s">
        <v>1746</v>
      </c>
      <c r="K23" s="9" t="str">
        <f t="shared" si="7"/>
        <v>N/A</v>
      </c>
    </row>
    <row r="24" spans="1:11" x14ac:dyDescent="0.25">
      <c r="A24" s="72" t="s">
        <v>15</v>
      </c>
      <c r="B24" s="91" t="s">
        <v>213</v>
      </c>
      <c r="C24" s="9" t="s">
        <v>1746</v>
      </c>
      <c r="D24" s="9" t="str">
        <f>IF($B24="N/A","N/A",IF(C24&lt;0,"No","Yes"))</f>
        <v>N/A</v>
      </c>
      <c r="E24" s="9" t="s">
        <v>1746</v>
      </c>
      <c r="F24" s="9" t="str">
        <f>IF($B24="N/A","N/A",IF(E24&lt;0,"No","Yes"))</f>
        <v>N/A</v>
      </c>
      <c r="G24" s="9" t="s">
        <v>1746</v>
      </c>
      <c r="H24" s="9" t="str">
        <f>IF($B24="N/A","N/A",IF(G24&lt;0,"No","Yes"))</f>
        <v>N/A</v>
      </c>
      <c r="I24" s="10" t="s">
        <v>1746</v>
      </c>
      <c r="J24" s="10" t="s">
        <v>1746</v>
      </c>
      <c r="K24" s="9" t="str">
        <f t="shared" ref="K24:K30" si="8">IF(J24="Div by 0", "N/A", IF(J24="N/A","N/A", IF(J24&gt;30, "No", IF(J24&lt;-30, "No", "Yes"))))</f>
        <v>N/A</v>
      </c>
    </row>
    <row r="25" spans="1:11" x14ac:dyDescent="0.25">
      <c r="A25" s="72" t="s">
        <v>159</v>
      </c>
      <c r="B25" s="91" t="s">
        <v>213</v>
      </c>
      <c r="C25" s="9" t="s">
        <v>1746</v>
      </c>
      <c r="D25" s="9" t="str">
        <f>IF($B25="N/A","N/A",IF(C25&lt;0,"No","Yes"))</f>
        <v>N/A</v>
      </c>
      <c r="E25" s="9" t="s">
        <v>1746</v>
      </c>
      <c r="F25" s="9" t="str">
        <f>IF($B25="N/A","N/A",IF(E25&lt;0,"No","Yes"))</f>
        <v>N/A</v>
      </c>
      <c r="G25" s="9" t="s">
        <v>1746</v>
      </c>
      <c r="H25" s="9" t="str">
        <f>IF($B25="N/A","N/A",IF(G25&lt;0,"No","Yes"))</f>
        <v>N/A</v>
      </c>
      <c r="I25" s="10" t="s">
        <v>1746</v>
      </c>
      <c r="J25" s="10" t="s">
        <v>1746</v>
      </c>
      <c r="K25" s="9" t="str">
        <f t="shared" si="8"/>
        <v>N/A</v>
      </c>
    </row>
    <row r="26" spans="1:11" x14ac:dyDescent="0.25">
      <c r="A26" s="72" t="s">
        <v>32</v>
      </c>
      <c r="B26" s="91" t="s">
        <v>213</v>
      </c>
      <c r="C26" s="9" t="s">
        <v>1746</v>
      </c>
      <c r="D26" s="9" t="str">
        <f>IF($B26="N/A","N/A",IF(C26&lt;0,"No","Yes"))</f>
        <v>N/A</v>
      </c>
      <c r="E26" s="9" t="s">
        <v>1746</v>
      </c>
      <c r="F26" s="9" t="str">
        <f>IF($B26="N/A","N/A",IF(E26&lt;0,"No","Yes"))</f>
        <v>N/A</v>
      </c>
      <c r="G26" s="9" t="s">
        <v>1746</v>
      </c>
      <c r="H26" s="9" t="str">
        <f>IF($B26="N/A","N/A",IF(G26&lt;0,"No","Yes"))</f>
        <v>N/A</v>
      </c>
      <c r="I26" s="10" t="s">
        <v>1746</v>
      </c>
      <c r="J26" s="10" t="s">
        <v>1746</v>
      </c>
      <c r="K26" s="9" t="str">
        <f t="shared" si="8"/>
        <v>N/A</v>
      </c>
    </row>
    <row r="27" spans="1:11" x14ac:dyDescent="0.25">
      <c r="A27" s="72" t="s">
        <v>160</v>
      </c>
      <c r="B27" s="91" t="s">
        <v>213</v>
      </c>
      <c r="C27" s="9" t="s">
        <v>1746</v>
      </c>
      <c r="D27" s="9" t="str">
        <f t="shared" ref="D27:D30" si="9">IF($B27="N/A","N/A",IF(C27&lt;0,"No","Yes"))</f>
        <v>N/A</v>
      </c>
      <c r="E27" s="9" t="s">
        <v>1746</v>
      </c>
      <c r="F27" s="9" t="str">
        <f t="shared" ref="F27:F30" si="10">IF($B27="N/A","N/A",IF(E27&lt;0,"No","Yes"))</f>
        <v>N/A</v>
      </c>
      <c r="G27" s="9" t="s">
        <v>1746</v>
      </c>
      <c r="H27" s="9" t="str">
        <f t="shared" ref="H27:H30" si="11">IF($B27="N/A","N/A",IF(G27&lt;0,"No","Yes"))</f>
        <v>N/A</v>
      </c>
      <c r="I27" s="10" t="s">
        <v>1746</v>
      </c>
      <c r="J27" s="10" t="s">
        <v>1746</v>
      </c>
      <c r="K27" s="9" t="str">
        <f t="shared" si="8"/>
        <v>N/A</v>
      </c>
    </row>
    <row r="28" spans="1:11" x14ac:dyDescent="0.25">
      <c r="A28" s="29" t="s">
        <v>374</v>
      </c>
      <c r="B28" s="91" t="s">
        <v>213</v>
      </c>
      <c r="C28" s="9" t="s">
        <v>1746</v>
      </c>
      <c r="D28" s="9" t="str">
        <f t="shared" si="9"/>
        <v>N/A</v>
      </c>
      <c r="E28" s="9" t="s">
        <v>1746</v>
      </c>
      <c r="F28" s="9" t="str">
        <f t="shared" si="10"/>
        <v>N/A</v>
      </c>
      <c r="G28" s="9" t="s">
        <v>1746</v>
      </c>
      <c r="H28" s="9" t="str">
        <f t="shared" si="11"/>
        <v>N/A</v>
      </c>
      <c r="I28" s="10" t="s">
        <v>1746</v>
      </c>
      <c r="J28" s="10" t="s">
        <v>1746</v>
      </c>
      <c r="K28" s="9" t="str">
        <f t="shared" si="8"/>
        <v>N/A</v>
      </c>
    </row>
    <row r="29" spans="1:11" x14ac:dyDescent="0.25">
      <c r="A29" s="29" t="s">
        <v>376</v>
      </c>
      <c r="B29" s="91" t="s">
        <v>213</v>
      </c>
      <c r="C29" s="9" t="s">
        <v>1746</v>
      </c>
      <c r="D29" s="9" t="str">
        <f t="shared" si="9"/>
        <v>N/A</v>
      </c>
      <c r="E29" s="9" t="s">
        <v>1746</v>
      </c>
      <c r="F29" s="9" t="str">
        <f t="shared" si="10"/>
        <v>N/A</v>
      </c>
      <c r="G29" s="9" t="s">
        <v>1746</v>
      </c>
      <c r="H29" s="9" t="str">
        <f t="shared" si="11"/>
        <v>N/A</v>
      </c>
      <c r="I29" s="10" t="s">
        <v>1746</v>
      </c>
      <c r="J29" s="10" t="s">
        <v>1746</v>
      </c>
      <c r="K29" s="9" t="str">
        <f t="shared" si="8"/>
        <v>N/A</v>
      </c>
    </row>
    <row r="30" spans="1:11" x14ac:dyDescent="0.25">
      <c r="A30" s="29" t="s">
        <v>377</v>
      </c>
      <c r="B30" s="91" t="s">
        <v>213</v>
      </c>
      <c r="C30" s="9" t="s">
        <v>1746</v>
      </c>
      <c r="D30" s="9" t="str">
        <f t="shared" si="9"/>
        <v>N/A</v>
      </c>
      <c r="E30" s="9" t="s">
        <v>1746</v>
      </c>
      <c r="F30" s="9" t="str">
        <f t="shared" si="10"/>
        <v>N/A</v>
      </c>
      <c r="G30" s="9" t="s">
        <v>1746</v>
      </c>
      <c r="H30" s="9" t="str">
        <f t="shared" si="11"/>
        <v>N/A</v>
      </c>
      <c r="I30" s="10" t="s">
        <v>1746</v>
      </c>
      <c r="J30" s="10" t="s">
        <v>1746</v>
      </c>
      <c r="K30" s="9" t="str">
        <f t="shared" si="8"/>
        <v>N/A</v>
      </c>
    </row>
    <row r="31" spans="1:11" ht="12" customHeight="1" x14ac:dyDescent="0.25">
      <c r="A31" s="140" t="s">
        <v>1646</v>
      </c>
      <c r="B31" s="141"/>
      <c r="C31" s="141"/>
      <c r="D31" s="141"/>
      <c r="E31" s="141"/>
      <c r="F31" s="141"/>
      <c r="G31" s="141"/>
      <c r="H31" s="141"/>
      <c r="I31" s="141"/>
      <c r="J31" s="141"/>
      <c r="K31" s="142"/>
    </row>
    <row r="32" spans="1:11" x14ac:dyDescent="0.25">
      <c r="A32" s="132" t="s">
        <v>1644</v>
      </c>
      <c r="B32" s="133"/>
      <c r="C32" s="133"/>
      <c r="D32" s="133"/>
      <c r="E32" s="133"/>
      <c r="F32" s="133"/>
      <c r="G32" s="133"/>
      <c r="H32" s="133"/>
      <c r="I32" s="133"/>
      <c r="J32" s="133"/>
      <c r="K32" s="134"/>
    </row>
    <row r="33" spans="1:11" x14ac:dyDescent="0.25">
      <c r="A33" s="135" t="s">
        <v>1742</v>
      </c>
      <c r="B33" s="135"/>
      <c r="C33" s="135"/>
      <c r="D33" s="135"/>
      <c r="E33" s="135"/>
      <c r="F33" s="135"/>
      <c r="G33" s="135"/>
      <c r="H33" s="135"/>
      <c r="I33" s="135"/>
      <c r="J33" s="135"/>
      <c r="K33" s="136"/>
    </row>
  </sheetData>
  <mergeCells count="6">
    <mergeCell ref="A33:K33"/>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3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1596</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72" t="s">
        <v>343</v>
      </c>
      <c r="B6" s="9" t="s">
        <v>213</v>
      </c>
      <c r="C6" s="27">
        <v>7</v>
      </c>
      <c r="D6" s="9" t="s">
        <v>213</v>
      </c>
      <c r="E6" s="27">
        <v>7</v>
      </c>
      <c r="F6" s="9" t="s">
        <v>213</v>
      </c>
      <c r="G6" s="27">
        <v>7</v>
      </c>
      <c r="H6" s="9" t="s">
        <v>213</v>
      </c>
      <c r="I6" s="114" t="s">
        <v>213</v>
      </c>
      <c r="J6" s="114" t="s">
        <v>213</v>
      </c>
      <c r="K6" s="9" t="s">
        <v>213</v>
      </c>
    </row>
    <row r="7" spans="1:11" x14ac:dyDescent="0.25">
      <c r="A7" s="75" t="s">
        <v>12</v>
      </c>
      <c r="B7" s="30" t="s">
        <v>213</v>
      </c>
      <c r="C7" s="85">
        <v>5045397</v>
      </c>
      <c r="D7" s="32" t="str">
        <f>IF($B7="N/A","N/A",IF(C7&gt;15,"No",IF(C7&lt;-15,"No","Yes")))</f>
        <v>N/A</v>
      </c>
      <c r="E7" s="31">
        <v>5738048</v>
      </c>
      <c r="F7" s="32" t="str">
        <f>IF($B7="N/A","N/A",IF(E7&gt;15,"No",IF(E7&lt;-15,"No","Yes")))</f>
        <v>N/A</v>
      </c>
      <c r="G7" s="31">
        <v>6452814</v>
      </c>
      <c r="H7" s="32" t="str">
        <f>IF($B7="N/A","N/A",IF(G7&gt;15,"No",IF(G7&lt;-15,"No","Yes")))</f>
        <v>N/A</v>
      </c>
      <c r="I7" s="33">
        <v>13.73</v>
      </c>
      <c r="J7" s="33">
        <v>12.46</v>
      </c>
      <c r="K7" s="32" t="str">
        <f t="shared" ref="K7:K54" si="0">IF(J7="Div by 0", "N/A", IF(J7="N/A","N/A", IF(J7&gt;30, "No", IF(J7&lt;-30, "No", "Yes"))))</f>
        <v>Yes</v>
      </c>
    </row>
    <row r="8" spans="1:11" x14ac:dyDescent="0.25">
      <c r="A8" s="75" t="s">
        <v>362</v>
      </c>
      <c r="B8" s="30" t="s">
        <v>213</v>
      </c>
      <c r="C8" s="121" t="s">
        <v>213</v>
      </c>
      <c r="D8" s="32" t="str">
        <f>IF($B8="N/A","N/A",IF(C8&gt;15,"No",IF(C8&lt;-15,"No","Yes")))</f>
        <v>N/A</v>
      </c>
      <c r="E8" s="34">
        <v>99.990867975</v>
      </c>
      <c r="F8" s="32" t="str">
        <f>IF($B8="N/A","N/A",IF(E8&gt;15,"No",IF(E8&lt;-15,"No","Yes")))</f>
        <v>N/A</v>
      </c>
      <c r="G8" s="34">
        <v>99.993258754999999</v>
      </c>
      <c r="H8" s="32" t="str">
        <f>IF($B8="N/A","N/A",IF(G8&gt;15,"No",IF(G8&lt;-15,"No","Yes")))</f>
        <v>N/A</v>
      </c>
      <c r="I8" s="33" t="s">
        <v>213</v>
      </c>
      <c r="J8" s="33">
        <v>2.3999999999999998E-3</v>
      </c>
      <c r="K8" s="32" t="str">
        <f t="shared" si="0"/>
        <v>Yes</v>
      </c>
    </row>
    <row r="9" spans="1:11" x14ac:dyDescent="0.25">
      <c r="A9" s="75" t="s">
        <v>119</v>
      </c>
      <c r="B9" s="35" t="s">
        <v>213</v>
      </c>
      <c r="C9" s="84">
        <v>1.40325925E-2</v>
      </c>
      <c r="D9" s="9" t="str">
        <f>IF($B9="N/A","N/A",IF(C9&gt;15,"No",IF(C9&lt;-15,"No","Yes")))</f>
        <v>N/A</v>
      </c>
      <c r="E9" s="9">
        <v>9.1320254000000003E-3</v>
      </c>
      <c r="F9" s="9" t="str">
        <f>IF($B9="N/A","N/A",IF(E9&gt;15,"No",IF(E9&lt;-15,"No","Yes")))</f>
        <v>N/A</v>
      </c>
      <c r="G9" s="9">
        <v>6.7412449999999999E-3</v>
      </c>
      <c r="H9" s="9" t="str">
        <f>IF($B9="N/A","N/A",IF(G9&gt;15,"No",IF(G9&lt;-15,"No","Yes")))</f>
        <v>N/A</v>
      </c>
      <c r="I9" s="10">
        <v>-34.9</v>
      </c>
      <c r="J9" s="10">
        <v>-26.2</v>
      </c>
      <c r="K9" s="9" t="str">
        <f t="shared" si="0"/>
        <v>Yes</v>
      </c>
    </row>
    <row r="10" spans="1:11" x14ac:dyDescent="0.25">
      <c r="A10" s="75" t="s">
        <v>120</v>
      </c>
      <c r="B10" s="35" t="s">
        <v>213</v>
      </c>
      <c r="C10" s="84">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75" t="s">
        <v>859</v>
      </c>
      <c r="B11" s="35" t="s">
        <v>213</v>
      </c>
      <c r="C11" s="84">
        <v>0</v>
      </c>
      <c r="D11" s="9" t="str">
        <f>IF($B11="N/A","N/A",IF(C11&gt;15,"No",IF(C11&lt;-15,"No","Yes")))</f>
        <v>N/A</v>
      </c>
      <c r="E11" s="9">
        <v>0</v>
      </c>
      <c r="F11" s="9" t="str">
        <f>IF($B11="N/A","N/A",IF(E11&gt;15,"No",IF(E11&lt;-15,"No","Yes")))</f>
        <v>N/A</v>
      </c>
      <c r="G11" s="9">
        <v>0</v>
      </c>
      <c r="H11" s="9" t="str">
        <f>IF($B11="N/A","N/A",IF(G11&gt;15,"No",IF(G11&lt;-15,"No","Yes")))</f>
        <v>N/A</v>
      </c>
      <c r="I11" s="10" t="s">
        <v>1746</v>
      </c>
      <c r="J11" s="10" t="s">
        <v>1746</v>
      </c>
      <c r="K11" s="9" t="str">
        <f t="shared" si="0"/>
        <v>N/A</v>
      </c>
    </row>
    <row r="12" spans="1:11" x14ac:dyDescent="0.25">
      <c r="A12" s="75" t="s">
        <v>860</v>
      </c>
      <c r="B12" s="86" t="s">
        <v>214</v>
      </c>
      <c r="C12" s="84">
        <v>99.867443532999999</v>
      </c>
      <c r="D12" s="9" t="str">
        <f>IF(OR($B12="N/A",$C12="N/A"),"N/A",IF(C12&gt;100,"No",IF(C12&lt;95,"No","Yes")))</f>
        <v>Yes</v>
      </c>
      <c r="E12" s="84">
        <v>99.989491200000003</v>
      </c>
      <c r="F12" s="9" t="str">
        <f>IF(OR($B12="N/A",$E12="N/A"),"N/A",IF(E12&gt;100,"No",IF(E12&lt;95,"No","Yes")))</f>
        <v>Yes</v>
      </c>
      <c r="G12" s="84">
        <v>99.990159332000005</v>
      </c>
      <c r="H12" s="9" t="str">
        <f>IF($B12="N/A","N/A",IF(G12&gt;100,"No",IF(G12&lt;95,"No","Yes")))</f>
        <v>Yes</v>
      </c>
      <c r="I12" s="87">
        <v>0.1222</v>
      </c>
      <c r="J12" s="87">
        <v>6.9999999999999999E-4</v>
      </c>
      <c r="K12" s="9" t="str">
        <f t="shared" si="0"/>
        <v>Yes</v>
      </c>
    </row>
    <row r="13" spans="1:11" x14ac:dyDescent="0.25">
      <c r="A13" s="75" t="s">
        <v>347</v>
      </c>
      <c r="B13" s="86" t="s">
        <v>213</v>
      </c>
      <c r="C13" s="84">
        <v>0</v>
      </c>
      <c r="D13" s="9" t="str">
        <f>IF($B13="N/A","N/A",IF(C13&gt;100,"No",IF(C13&lt;95,"No","Yes")))</f>
        <v>N/A</v>
      </c>
      <c r="E13" s="84">
        <v>0</v>
      </c>
      <c r="F13" s="9" t="str">
        <f>IF($B13="N/A","N/A",IF(E13&gt;100,"No",IF(E13&lt;95,"No","Yes")))</f>
        <v>N/A</v>
      </c>
      <c r="G13" s="84">
        <v>0</v>
      </c>
      <c r="H13" s="9" t="str">
        <f>IF($B13="N/A","N/A",IF(G13&gt;100,"No",IF(G13&lt;95,"No","Yes")))</f>
        <v>N/A</v>
      </c>
      <c r="I13" s="87" t="s">
        <v>1746</v>
      </c>
      <c r="J13" s="87" t="s">
        <v>1746</v>
      </c>
      <c r="K13" s="9" t="str">
        <f t="shared" si="0"/>
        <v>N/A</v>
      </c>
    </row>
    <row r="14" spans="1:11" x14ac:dyDescent="0.25">
      <c r="A14" s="75" t="s">
        <v>348</v>
      </c>
      <c r="B14" s="86" t="s">
        <v>213</v>
      </c>
      <c r="C14" s="84">
        <v>8.6597777327000003</v>
      </c>
      <c r="D14" s="9" t="str">
        <f t="shared" ref="D14" si="1">IF($B14="N/A","N/A",IF(C14&lt;0,"No","Yes"))</f>
        <v>N/A</v>
      </c>
      <c r="E14" s="84">
        <v>7.7276383477000001</v>
      </c>
      <c r="F14" s="9" t="str">
        <f t="shared" ref="F14" si="2">IF($B14="N/A","N/A",IF(E14&lt;0,"No","Yes"))</f>
        <v>N/A</v>
      </c>
      <c r="G14" s="84">
        <v>8.4038276061000001</v>
      </c>
      <c r="H14" s="9" t="str">
        <f t="shared" ref="H14" si="3">IF($B14="N/A","N/A",IF(G14&lt;0,"No","Yes"))</f>
        <v>N/A</v>
      </c>
      <c r="I14" s="87">
        <v>-10.8</v>
      </c>
      <c r="J14" s="87">
        <v>8.75</v>
      </c>
      <c r="K14" s="9" t="str">
        <f t="shared" si="0"/>
        <v>Yes</v>
      </c>
    </row>
    <row r="15" spans="1:11" x14ac:dyDescent="0.25">
      <c r="A15" s="75" t="s">
        <v>861</v>
      </c>
      <c r="B15" s="86" t="s">
        <v>214</v>
      </c>
      <c r="C15" s="84">
        <v>0</v>
      </c>
      <c r="D15" s="9" t="str">
        <f>IF(OR($B15="N/A",$C15="N/A"),"N/A",IF(C15&gt;100,"No",IF(C15&lt;95,"No","Yes")))</f>
        <v>No</v>
      </c>
      <c r="E15" s="84">
        <v>0</v>
      </c>
      <c r="F15" s="9" t="str">
        <f>IF(OR($B15="N/A",$E15="N/A"),"N/A",IF(E15&gt;100,"No",IF(E15&lt;95,"No","Yes")))</f>
        <v>No</v>
      </c>
      <c r="G15" s="84">
        <v>0</v>
      </c>
      <c r="H15" s="9" t="str">
        <f>IF($B15="N/A","N/A",IF(G15&gt;100,"No",IF(G15&lt;95,"No","Yes")))</f>
        <v>No</v>
      </c>
      <c r="I15" s="87" t="s">
        <v>1746</v>
      </c>
      <c r="J15" s="87" t="s">
        <v>1746</v>
      </c>
      <c r="K15" s="9" t="str">
        <f t="shared" si="0"/>
        <v>N/A</v>
      </c>
    </row>
    <row r="16" spans="1:11" x14ac:dyDescent="0.25">
      <c r="A16" s="75" t="s">
        <v>331</v>
      </c>
      <c r="B16" s="35" t="s">
        <v>213</v>
      </c>
      <c r="C16" s="73">
        <v>5044689</v>
      </c>
      <c r="D16" s="9" t="str">
        <f>IF($B16="N/A","N/A",IF(C16&gt;15,"No",IF(C16&lt;-15,"No","Yes")))</f>
        <v>N/A</v>
      </c>
      <c r="E16" s="36">
        <v>5737524</v>
      </c>
      <c r="F16" s="9" t="str">
        <f>IF($B16="N/A","N/A",IF(E16&gt;15,"No",IF(E16&lt;-15,"No","Yes")))</f>
        <v>N/A</v>
      </c>
      <c r="G16" s="36">
        <v>6452379</v>
      </c>
      <c r="H16" s="9" t="str">
        <f>IF($B16="N/A","N/A",IF(G16&gt;15,"No",IF(G16&lt;-15,"No","Yes")))</f>
        <v>N/A</v>
      </c>
      <c r="I16" s="10">
        <v>13.73</v>
      </c>
      <c r="J16" s="10">
        <v>12.46</v>
      </c>
      <c r="K16" s="9" t="str">
        <f t="shared" si="0"/>
        <v>Yes</v>
      </c>
    </row>
    <row r="17" spans="1:11" x14ac:dyDescent="0.25">
      <c r="A17" s="75" t="s">
        <v>442</v>
      </c>
      <c r="B17" s="35" t="s">
        <v>215</v>
      </c>
      <c r="C17" s="84">
        <v>7.0670362434999996</v>
      </c>
      <c r="D17" s="9" t="str">
        <f>IF($B17="N/A","N/A",IF(C17&gt;20,"No",IF(C17&lt;5,"No","Yes")))</f>
        <v>Yes</v>
      </c>
      <c r="E17" s="9">
        <v>6.6319025418999997</v>
      </c>
      <c r="F17" s="9" t="str">
        <f>IF($B17="N/A","N/A",IF(E17&gt;20,"No",IF(E17&lt;5,"No","Yes")))</f>
        <v>Yes</v>
      </c>
      <c r="G17" s="9">
        <v>6.2352195987999997</v>
      </c>
      <c r="H17" s="9" t="str">
        <f>IF($B17="N/A","N/A",IF(G17&gt;20,"No",IF(G17&lt;5,"No","Yes")))</f>
        <v>Yes</v>
      </c>
      <c r="I17" s="10">
        <v>-6.16</v>
      </c>
      <c r="J17" s="10">
        <v>-5.98</v>
      </c>
      <c r="K17" s="9" t="str">
        <f t="shared" si="0"/>
        <v>Yes</v>
      </c>
    </row>
    <row r="18" spans="1:11" x14ac:dyDescent="0.25">
      <c r="A18" s="75" t="s">
        <v>443</v>
      </c>
      <c r="B18" s="30" t="s">
        <v>213</v>
      </c>
      <c r="C18" s="84" t="s">
        <v>213</v>
      </c>
      <c r="D18" s="9" t="str">
        <f>IF($B18="N/A","N/A",IF(C18&gt;15,"No",IF(C18&lt;-15,"No","Yes")))</f>
        <v>N/A</v>
      </c>
      <c r="E18" s="9">
        <v>93.368097457999994</v>
      </c>
      <c r="F18" s="9" t="str">
        <f>IF($B18="N/A","N/A",IF(E18&gt;15,"No",IF(E18&lt;-15,"No","Yes")))</f>
        <v>N/A</v>
      </c>
      <c r="G18" s="9">
        <v>93.764780400999996</v>
      </c>
      <c r="H18" s="9" t="str">
        <f>IF($B18="N/A","N/A",IF(G18&gt;15,"No",IF(G18&lt;-15,"No","Yes")))</f>
        <v>N/A</v>
      </c>
      <c r="I18" s="10" t="s">
        <v>213</v>
      </c>
      <c r="J18" s="10">
        <v>0.4249</v>
      </c>
      <c r="K18" s="9" t="str">
        <f t="shared" si="0"/>
        <v>Yes</v>
      </c>
    </row>
    <row r="19" spans="1:11" x14ac:dyDescent="0.25">
      <c r="A19" s="75" t="s">
        <v>444</v>
      </c>
      <c r="B19" s="35" t="s">
        <v>216</v>
      </c>
      <c r="C19" s="84">
        <v>2.3791159376</v>
      </c>
      <c r="D19" s="9" t="str">
        <f>IF($B19="N/A","N/A",IF(C19&gt;1,"Yes","No"))</f>
        <v>Yes</v>
      </c>
      <c r="E19" s="9">
        <v>1.7168381344000001</v>
      </c>
      <c r="F19" s="9" t="str">
        <f>IF($B19="N/A","N/A",IF(E19&gt;1,"Yes","No"))</f>
        <v>Yes</v>
      </c>
      <c r="G19" s="9">
        <v>2.4216959356999999</v>
      </c>
      <c r="H19" s="9" t="str">
        <f>IF($B19="N/A","N/A",IF(G19&gt;1,"Yes","No"))</f>
        <v>Yes</v>
      </c>
      <c r="I19" s="10">
        <v>-27.8</v>
      </c>
      <c r="J19" s="10">
        <v>41.06</v>
      </c>
      <c r="K19" s="9" t="str">
        <f t="shared" si="0"/>
        <v>No</v>
      </c>
    </row>
    <row r="20" spans="1:11" x14ac:dyDescent="0.25">
      <c r="A20" s="75" t="s">
        <v>862</v>
      </c>
      <c r="B20" s="35" t="s">
        <v>213</v>
      </c>
      <c r="C20" s="77">
        <v>334.77385247000001</v>
      </c>
      <c r="D20" s="9" t="str">
        <f>IF($B20="N/A","N/A",IF(C20&gt;15,"No",IF(C20&lt;-15,"No","Yes")))</f>
        <v>N/A</v>
      </c>
      <c r="E20" s="37">
        <v>247.61603590000001</v>
      </c>
      <c r="F20" s="9" t="str">
        <f>IF($B20="N/A","N/A",IF(E20&gt;15,"No",IF(E20&lt;-15,"No","Yes")))</f>
        <v>N/A</v>
      </c>
      <c r="G20" s="37">
        <v>305.44933666999998</v>
      </c>
      <c r="H20" s="9" t="str">
        <f>IF($B20="N/A","N/A",IF(G20&gt;15,"No",IF(G20&lt;-15,"No","Yes")))</f>
        <v>N/A</v>
      </c>
      <c r="I20" s="10">
        <v>-26</v>
      </c>
      <c r="J20" s="10">
        <v>23.36</v>
      </c>
      <c r="K20" s="9" t="str">
        <f t="shared" si="0"/>
        <v>Yes</v>
      </c>
    </row>
    <row r="21" spans="1:11" x14ac:dyDescent="0.25">
      <c r="A21" s="75" t="s">
        <v>34</v>
      </c>
      <c r="B21" s="35" t="s">
        <v>213</v>
      </c>
      <c r="C21" s="88">
        <v>0</v>
      </c>
      <c r="D21" s="9" t="str">
        <f>IF($B21="N/A","N/A",IF(C21&gt;15,"No",IF(C21&lt;-15,"No","Yes")))</f>
        <v>N/A</v>
      </c>
      <c r="E21" s="89">
        <v>0</v>
      </c>
      <c r="F21" s="9" t="str">
        <f>IF($B21="N/A","N/A",IF(E21&gt;15,"No",IF(E21&lt;-15,"No","Yes")))</f>
        <v>N/A</v>
      </c>
      <c r="G21" s="89">
        <v>0</v>
      </c>
      <c r="H21" s="9" t="str">
        <f>IF($B21="N/A","N/A",IF(G21&gt;15,"No",IF(G21&lt;-15,"No","Yes")))</f>
        <v>N/A</v>
      </c>
      <c r="I21" s="10" t="s">
        <v>1746</v>
      </c>
      <c r="J21" s="10" t="s">
        <v>1746</v>
      </c>
      <c r="K21" s="9" t="str">
        <f t="shared" si="0"/>
        <v>N/A</v>
      </c>
    </row>
    <row r="22" spans="1:11" x14ac:dyDescent="0.25">
      <c r="A22" s="75" t="s">
        <v>1711</v>
      </c>
      <c r="B22" s="35" t="s">
        <v>213</v>
      </c>
      <c r="C22" s="88">
        <v>0</v>
      </c>
      <c r="D22" s="9" t="str">
        <f>IF($B22="N/A","N/A",IF(C22&gt;15,"No",IF(C22&lt;-15,"No","Yes")))</f>
        <v>N/A</v>
      </c>
      <c r="E22" s="89">
        <v>0</v>
      </c>
      <c r="F22" s="9" t="str">
        <f>IF($B22="N/A","N/A",IF(E22&gt;15,"No",IF(E22&lt;-15,"No","Yes")))</f>
        <v>N/A</v>
      </c>
      <c r="G22" s="89">
        <v>0</v>
      </c>
      <c r="H22" s="9" t="str">
        <f>IF($B22="N/A","N/A",IF(G22&gt;15,"No",IF(G22&lt;-15,"No","Yes")))</f>
        <v>N/A</v>
      </c>
      <c r="I22" s="10" t="s">
        <v>1746</v>
      </c>
      <c r="J22" s="10" t="s">
        <v>1746</v>
      </c>
      <c r="K22" s="9" t="str">
        <f t="shared" si="0"/>
        <v>N/A</v>
      </c>
    </row>
    <row r="23" spans="1:11" x14ac:dyDescent="0.25">
      <c r="A23" s="75" t="s">
        <v>35</v>
      </c>
      <c r="B23" s="35" t="s">
        <v>213</v>
      </c>
      <c r="C23" s="88">
        <v>0</v>
      </c>
      <c r="D23" s="9" t="str">
        <f>IF($B23="N/A","N/A",IF(C23&gt;15,"No",IF(C23&lt;-15,"No","Yes")))</f>
        <v>N/A</v>
      </c>
      <c r="E23" s="89">
        <v>0</v>
      </c>
      <c r="F23" s="9" t="str">
        <f>IF($B23="N/A","N/A",IF(E23&gt;15,"No",IF(E23&lt;-15,"No","Yes")))</f>
        <v>N/A</v>
      </c>
      <c r="G23" s="89">
        <v>0</v>
      </c>
      <c r="H23" s="9" t="str">
        <f>IF($B23="N/A","N/A",IF(G23&gt;15,"No",IF(G23&lt;-15,"No","Yes")))</f>
        <v>N/A</v>
      </c>
      <c r="I23" s="10" t="s">
        <v>1746</v>
      </c>
      <c r="J23" s="10" t="s">
        <v>1746</v>
      </c>
      <c r="K23" s="9" t="str">
        <f t="shared" si="0"/>
        <v>N/A</v>
      </c>
    </row>
    <row r="24" spans="1:11" x14ac:dyDescent="0.25">
      <c r="A24" s="75" t="s">
        <v>863</v>
      </c>
      <c r="B24" s="35" t="s">
        <v>243</v>
      </c>
      <c r="C24" s="77" t="s">
        <v>1746</v>
      </c>
      <c r="D24" s="9" t="str">
        <f>IF($B24="N/A","N/A",IF(C24&gt;300,"No",IF(C24&lt;75,"No","Yes")))</f>
        <v>No</v>
      </c>
      <c r="E24" s="37" t="s">
        <v>1746</v>
      </c>
      <c r="F24" s="9" t="str">
        <f>IF($B24="N/A","N/A",IF(E24&gt;300,"No",IF(E24&lt;75,"No","Yes")))</f>
        <v>No</v>
      </c>
      <c r="G24" s="37" t="s">
        <v>1746</v>
      </c>
      <c r="H24" s="9" t="str">
        <f>IF($B24="N/A","N/A",IF(G24&gt;300,"No",IF(G24&lt;75,"No","Yes")))</f>
        <v>No</v>
      </c>
      <c r="I24" s="10" t="s">
        <v>1746</v>
      </c>
      <c r="J24" s="10" t="s">
        <v>1746</v>
      </c>
      <c r="K24" s="9" t="str">
        <f t="shared" si="0"/>
        <v>N/A</v>
      </c>
    </row>
    <row r="25" spans="1:11" x14ac:dyDescent="0.25">
      <c r="A25" s="75" t="s">
        <v>864</v>
      </c>
      <c r="B25" s="35" t="s">
        <v>244</v>
      </c>
      <c r="C25" s="77" t="s">
        <v>1746</v>
      </c>
      <c r="D25" s="9" t="str">
        <f>IF($B25="N/A","N/A",IF(C25&gt;250,"No",IF(C25&lt;20,"No","Yes")))</f>
        <v>No</v>
      </c>
      <c r="E25" s="37" t="s">
        <v>1746</v>
      </c>
      <c r="F25" s="9" t="str">
        <f>IF($B25="N/A","N/A",IF(E25&gt;250,"No",IF(E25&lt;20,"No","Yes")))</f>
        <v>No</v>
      </c>
      <c r="G25" s="37" t="s">
        <v>1746</v>
      </c>
      <c r="H25" s="9" t="str">
        <f>IF($B25="N/A","N/A",IF(G25&gt;250,"No",IF(G25&lt;20,"No","Yes")))</f>
        <v>No</v>
      </c>
      <c r="I25" s="10" t="s">
        <v>1746</v>
      </c>
      <c r="J25" s="10" t="s">
        <v>1746</v>
      </c>
      <c r="K25" s="9" t="str">
        <f t="shared" si="0"/>
        <v>N/A</v>
      </c>
    </row>
    <row r="26" spans="1:11" x14ac:dyDescent="0.25">
      <c r="A26" s="75" t="s">
        <v>865</v>
      </c>
      <c r="B26" s="35" t="s">
        <v>245</v>
      </c>
      <c r="C26" s="77" t="s">
        <v>1746</v>
      </c>
      <c r="D26" s="9" t="str">
        <f>IF($B26="N/A","N/A",IF(C26&gt;5,"No",IF(C26&lt;3,"No","Yes")))</f>
        <v>No</v>
      </c>
      <c r="E26" s="37" t="s">
        <v>1746</v>
      </c>
      <c r="F26" s="9" t="str">
        <f>IF($B26="N/A","N/A",IF(E26&gt;5,"No",IF(E26&lt;3,"No","Yes")))</f>
        <v>No</v>
      </c>
      <c r="G26" s="37" t="s">
        <v>1746</v>
      </c>
      <c r="H26" s="9" t="str">
        <f>IF($B26="N/A","N/A",IF(G26&gt;5,"No",IF(G26&lt;3,"No","Yes")))</f>
        <v>No</v>
      </c>
      <c r="I26" s="10" t="s">
        <v>1746</v>
      </c>
      <c r="J26" s="10" t="s">
        <v>1746</v>
      </c>
      <c r="K26" s="9" t="str">
        <f t="shared" si="0"/>
        <v>N/A</v>
      </c>
    </row>
    <row r="27" spans="1:11" x14ac:dyDescent="0.25">
      <c r="A27" s="75" t="s">
        <v>131</v>
      </c>
      <c r="B27" s="35" t="s">
        <v>213</v>
      </c>
      <c r="C27" s="73">
        <v>51109</v>
      </c>
      <c r="D27" s="35" t="s">
        <v>213</v>
      </c>
      <c r="E27" s="36">
        <v>63762</v>
      </c>
      <c r="F27" s="35" t="s">
        <v>213</v>
      </c>
      <c r="G27" s="36">
        <v>72054</v>
      </c>
      <c r="H27" s="9" t="str">
        <f>IF($B27="N/A","N/A",IF(G27&gt;15,"No",IF(G27&lt;-15,"No","Yes")))</f>
        <v>N/A</v>
      </c>
      <c r="I27" s="10">
        <v>24.76</v>
      </c>
      <c r="J27" s="10">
        <v>13</v>
      </c>
      <c r="K27" s="9" t="str">
        <f t="shared" si="0"/>
        <v>Yes</v>
      </c>
    </row>
    <row r="28" spans="1:11" x14ac:dyDescent="0.25">
      <c r="A28" s="75" t="s">
        <v>346</v>
      </c>
      <c r="B28" s="35" t="s">
        <v>213</v>
      </c>
      <c r="C28" s="74" t="s">
        <v>213</v>
      </c>
      <c r="D28" s="35" t="s">
        <v>213</v>
      </c>
      <c r="E28" s="8">
        <v>1.1112141272</v>
      </c>
      <c r="F28" s="35" t="s">
        <v>213</v>
      </c>
      <c r="G28" s="8">
        <v>1.1166291172</v>
      </c>
      <c r="H28" s="9" t="str">
        <f>IF($B28="N/A","N/A",IF(G28&gt;15,"No",IF(G28&lt;-15,"No","Yes")))</f>
        <v>N/A</v>
      </c>
      <c r="I28" s="10" t="s">
        <v>213</v>
      </c>
      <c r="J28" s="10">
        <v>0.48730000000000001</v>
      </c>
      <c r="K28" s="9" t="str">
        <f t="shared" si="0"/>
        <v>Yes</v>
      </c>
    </row>
    <row r="29" spans="1:11" ht="25" x14ac:dyDescent="0.25">
      <c r="A29" s="75" t="s">
        <v>841</v>
      </c>
      <c r="B29" s="35" t="s">
        <v>213</v>
      </c>
      <c r="C29" s="37">
        <v>126.85268739</v>
      </c>
      <c r="D29" s="35" t="s">
        <v>213</v>
      </c>
      <c r="E29" s="37">
        <v>127.87389039999999</v>
      </c>
      <c r="F29" s="35" t="s">
        <v>213</v>
      </c>
      <c r="G29" s="37">
        <v>112.09186166000001</v>
      </c>
      <c r="H29" s="35" t="s">
        <v>213</v>
      </c>
      <c r="I29" s="10">
        <v>0.80500000000000005</v>
      </c>
      <c r="J29" s="10">
        <v>-12.3</v>
      </c>
      <c r="K29" s="9" t="str">
        <f t="shared" si="0"/>
        <v>Yes</v>
      </c>
    </row>
    <row r="30" spans="1:11" x14ac:dyDescent="0.25">
      <c r="A30" s="75" t="s">
        <v>27</v>
      </c>
      <c r="B30" s="35" t="s">
        <v>217</v>
      </c>
      <c r="C30" s="36">
        <v>0</v>
      </c>
      <c r="D30" s="9" t="str">
        <f>IF($B30="N/A","N/A",IF(C30="N/A","N/A",IF(C30=0,"Yes","No")))</f>
        <v>Yes</v>
      </c>
      <c r="E30" s="36">
        <v>0</v>
      </c>
      <c r="F30" s="9" t="str">
        <f>IF($B30="N/A","N/A",IF(E30="N/A","N/A",IF(E30=0,"Yes","No")))</f>
        <v>Yes</v>
      </c>
      <c r="G30" s="36">
        <v>0</v>
      </c>
      <c r="H30" s="9" t="str">
        <f>IF($B30="N/A","N/A",IF(G30=0,"Yes","No"))</f>
        <v>Yes</v>
      </c>
      <c r="I30" s="10" t="s">
        <v>1746</v>
      </c>
      <c r="J30" s="10" t="s">
        <v>1746</v>
      </c>
      <c r="K30" s="9" t="str">
        <f t="shared" si="0"/>
        <v>N/A</v>
      </c>
    </row>
    <row r="31" spans="1:11" x14ac:dyDescent="0.25">
      <c r="A31" s="75" t="s">
        <v>206</v>
      </c>
      <c r="B31" s="90" t="s">
        <v>213</v>
      </c>
      <c r="C31" s="73">
        <v>0</v>
      </c>
      <c r="D31" s="9" t="str">
        <f t="shared" ref="D31:F50" si="4">IF($B31="N/A","N/A",IF(C31&lt;0,"No","Yes"))</f>
        <v>N/A</v>
      </c>
      <c r="E31" s="73">
        <v>0</v>
      </c>
      <c r="F31" s="9" t="str">
        <f t="shared" si="4"/>
        <v>N/A</v>
      </c>
      <c r="G31" s="73">
        <v>0</v>
      </c>
      <c r="H31" s="9" t="str">
        <f t="shared" ref="H31:H50" si="5">IF($B31="N/A","N/A",IF(G31&lt;0,"No","Yes"))</f>
        <v>N/A</v>
      </c>
      <c r="I31" s="10" t="s">
        <v>1746</v>
      </c>
      <c r="J31" s="10" t="s">
        <v>1746</v>
      </c>
      <c r="K31" s="9" t="str">
        <f t="shared" si="0"/>
        <v>N/A</v>
      </c>
    </row>
    <row r="32" spans="1:11" x14ac:dyDescent="0.25">
      <c r="A32" s="2" t="s">
        <v>659</v>
      </c>
      <c r="B32" s="90" t="s">
        <v>213</v>
      </c>
      <c r="C32" s="74" t="s">
        <v>1746</v>
      </c>
      <c r="D32" s="9" t="str">
        <f t="shared" si="4"/>
        <v>N/A</v>
      </c>
      <c r="E32" s="74" t="s">
        <v>1746</v>
      </c>
      <c r="F32" s="9" t="str">
        <f t="shared" si="4"/>
        <v>N/A</v>
      </c>
      <c r="G32" s="74" t="s">
        <v>1746</v>
      </c>
      <c r="H32" s="9" t="str">
        <f t="shared" si="5"/>
        <v>N/A</v>
      </c>
      <c r="I32" s="10" t="s">
        <v>1746</v>
      </c>
      <c r="J32" s="10" t="s">
        <v>1746</v>
      </c>
      <c r="K32" s="9" t="str">
        <f t="shared" si="0"/>
        <v>N/A</v>
      </c>
    </row>
    <row r="33" spans="1:11" x14ac:dyDescent="0.25">
      <c r="A33" s="2" t="s">
        <v>660</v>
      </c>
      <c r="B33" s="90" t="s">
        <v>213</v>
      </c>
      <c r="C33" s="74" t="s">
        <v>1746</v>
      </c>
      <c r="D33" s="9" t="str">
        <f t="shared" si="4"/>
        <v>N/A</v>
      </c>
      <c r="E33" s="74" t="s">
        <v>1746</v>
      </c>
      <c r="F33" s="9" t="str">
        <f t="shared" si="4"/>
        <v>N/A</v>
      </c>
      <c r="G33" s="74" t="s">
        <v>1746</v>
      </c>
      <c r="H33" s="9" t="str">
        <f t="shared" si="5"/>
        <v>N/A</v>
      </c>
      <c r="I33" s="10" t="s">
        <v>1746</v>
      </c>
      <c r="J33" s="10" t="s">
        <v>1746</v>
      </c>
      <c r="K33" s="9" t="str">
        <f t="shared" si="0"/>
        <v>N/A</v>
      </c>
    </row>
    <row r="34" spans="1:11" x14ac:dyDescent="0.25">
      <c r="A34" s="2" t="s">
        <v>661</v>
      </c>
      <c r="B34" s="90" t="s">
        <v>213</v>
      </c>
      <c r="C34" s="74" t="s">
        <v>1746</v>
      </c>
      <c r="D34" s="9" t="str">
        <f t="shared" si="4"/>
        <v>N/A</v>
      </c>
      <c r="E34" s="74" t="s">
        <v>1746</v>
      </c>
      <c r="F34" s="9" t="str">
        <f t="shared" si="4"/>
        <v>N/A</v>
      </c>
      <c r="G34" s="74" t="s">
        <v>1746</v>
      </c>
      <c r="H34" s="9" t="str">
        <f t="shared" si="5"/>
        <v>N/A</v>
      </c>
      <c r="I34" s="10" t="s">
        <v>1746</v>
      </c>
      <c r="J34" s="10" t="s">
        <v>1746</v>
      </c>
      <c r="K34" s="9" t="str">
        <f t="shared" si="0"/>
        <v>N/A</v>
      </c>
    </row>
    <row r="35" spans="1:11" x14ac:dyDescent="0.25">
      <c r="A35" s="2" t="s">
        <v>662</v>
      </c>
      <c r="B35" s="90" t="s">
        <v>213</v>
      </c>
      <c r="C35" s="74" t="s">
        <v>1746</v>
      </c>
      <c r="D35" s="9" t="str">
        <f t="shared" si="4"/>
        <v>N/A</v>
      </c>
      <c r="E35" s="74" t="s">
        <v>1746</v>
      </c>
      <c r="F35" s="9" t="str">
        <f t="shared" si="4"/>
        <v>N/A</v>
      </c>
      <c r="G35" s="74" t="s">
        <v>1746</v>
      </c>
      <c r="H35" s="9" t="str">
        <f t="shared" si="5"/>
        <v>N/A</v>
      </c>
      <c r="I35" s="10" t="s">
        <v>1746</v>
      </c>
      <c r="J35" s="10" t="s">
        <v>1746</v>
      </c>
      <c r="K35" s="9" t="str">
        <f t="shared" si="0"/>
        <v>N/A</v>
      </c>
    </row>
    <row r="36" spans="1:11" x14ac:dyDescent="0.25">
      <c r="A36" s="2" t="s">
        <v>349</v>
      </c>
      <c r="B36" s="90" t="s">
        <v>213</v>
      </c>
      <c r="C36" s="73">
        <v>0</v>
      </c>
      <c r="D36" s="9" t="str">
        <f t="shared" si="4"/>
        <v>N/A</v>
      </c>
      <c r="E36" s="73">
        <v>0</v>
      </c>
      <c r="F36" s="9" t="str">
        <f t="shared" si="4"/>
        <v>N/A</v>
      </c>
      <c r="G36" s="73">
        <v>0</v>
      </c>
      <c r="H36" s="9" t="str">
        <f t="shared" si="5"/>
        <v>N/A</v>
      </c>
      <c r="I36" s="10" t="s">
        <v>1746</v>
      </c>
      <c r="J36" s="10" t="s">
        <v>1746</v>
      </c>
      <c r="K36" s="9" t="str">
        <f t="shared" si="0"/>
        <v>N/A</v>
      </c>
    </row>
    <row r="37" spans="1:11" x14ac:dyDescent="0.25">
      <c r="A37" s="2" t="s">
        <v>663</v>
      </c>
      <c r="B37" s="90" t="s">
        <v>213</v>
      </c>
      <c r="C37" s="74" t="s">
        <v>1746</v>
      </c>
      <c r="D37" s="9" t="str">
        <f t="shared" si="4"/>
        <v>N/A</v>
      </c>
      <c r="E37" s="74" t="s">
        <v>1746</v>
      </c>
      <c r="F37" s="9" t="str">
        <f t="shared" si="4"/>
        <v>N/A</v>
      </c>
      <c r="G37" s="74" t="s">
        <v>1746</v>
      </c>
      <c r="H37" s="9" t="str">
        <f t="shared" si="5"/>
        <v>N/A</v>
      </c>
      <c r="I37" s="10" t="s">
        <v>1746</v>
      </c>
      <c r="J37" s="10" t="s">
        <v>1746</v>
      </c>
      <c r="K37" s="9" t="str">
        <f t="shared" si="0"/>
        <v>N/A</v>
      </c>
    </row>
    <row r="38" spans="1:11" x14ac:dyDescent="0.25">
      <c r="A38" s="2" t="s">
        <v>664</v>
      </c>
      <c r="B38" s="90" t="s">
        <v>213</v>
      </c>
      <c r="C38" s="74" t="s">
        <v>1746</v>
      </c>
      <c r="D38" s="9" t="str">
        <f t="shared" si="4"/>
        <v>N/A</v>
      </c>
      <c r="E38" s="74" t="s">
        <v>1746</v>
      </c>
      <c r="F38" s="9" t="str">
        <f t="shared" si="4"/>
        <v>N/A</v>
      </c>
      <c r="G38" s="74" t="s">
        <v>1746</v>
      </c>
      <c r="H38" s="9" t="str">
        <f t="shared" si="5"/>
        <v>N/A</v>
      </c>
      <c r="I38" s="10" t="s">
        <v>1746</v>
      </c>
      <c r="J38" s="10" t="s">
        <v>1746</v>
      </c>
      <c r="K38" s="9" t="str">
        <f t="shared" si="0"/>
        <v>N/A</v>
      </c>
    </row>
    <row r="39" spans="1:11" x14ac:dyDescent="0.25">
      <c r="A39" s="2" t="s">
        <v>665</v>
      </c>
      <c r="B39" s="90" t="s">
        <v>213</v>
      </c>
      <c r="C39" s="74" t="s">
        <v>1746</v>
      </c>
      <c r="D39" s="9" t="str">
        <f t="shared" si="4"/>
        <v>N/A</v>
      </c>
      <c r="E39" s="74" t="s">
        <v>1746</v>
      </c>
      <c r="F39" s="9" t="str">
        <f t="shared" si="4"/>
        <v>N/A</v>
      </c>
      <c r="G39" s="74" t="s">
        <v>1746</v>
      </c>
      <c r="H39" s="9" t="str">
        <f t="shared" si="5"/>
        <v>N/A</v>
      </c>
      <c r="I39" s="10" t="s">
        <v>1746</v>
      </c>
      <c r="J39" s="10" t="s">
        <v>1746</v>
      </c>
      <c r="K39" s="9" t="str">
        <f t="shared" si="0"/>
        <v>N/A</v>
      </c>
    </row>
    <row r="40" spans="1:11" x14ac:dyDescent="0.25">
      <c r="A40" s="2" t="s">
        <v>666</v>
      </c>
      <c r="B40" s="90" t="s">
        <v>213</v>
      </c>
      <c r="C40" s="74" t="s">
        <v>1746</v>
      </c>
      <c r="D40" s="9" t="str">
        <f t="shared" si="4"/>
        <v>N/A</v>
      </c>
      <c r="E40" s="74" t="s">
        <v>1746</v>
      </c>
      <c r="F40" s="9" t="str">
        <f t="shared" si="4"/>
        <v>N/A</v>
      </c>
      <c r="G40" s="74" t="s">
        <v>1746</v>
      </c>
      <c r="H40" s="9" t="str">
        <f t="shared" si="5"/>
        <v>N/A</v>
      </c>
      <c r="I40" s="10" t="s">
        <v>1746</v>
      </c>
      <c r="J40" s="10" t="s">
        <v>1746</v>
      </c>
      <c r="K40" s="9" t="str">
        <f t="shared" si="0"/>
        <v>N/A</v>
      </c>
    </row>
    <row r="41" spans="1:11" x14ac:dyDescent="0.25">
      <c r="A41" s="2" t="s">
        <v>667</v>
      </c>
      <c r="B41" s="90" t="s">
        <v>213</v>
      </c>
      <c r="C41" s="74" t="s">
        <v>1746</v>
      </c>
      <c r="D41" s="9" t="str">
        <f t="shared" si="4"/>
        <v>N/A</v>
      </c>
      <c r="E41" s="74" t="s">
        <v>1746</v>
      </c>
      <c r="F41" s="9" t="str">
        <f t="shared" si="4"/>
        <v>N/A</v>
      </c>
      <c r="G41" s="74" t="s">
        <v>1746</v>
      </c>
      <c r="H41" s="9" t="str">
        <f t="shared" si="5"/>
        <v>N/A</v>
      </c>
      <c r="I41" s="10" t="s">
        <v>1746</v>
      </c>
      <c r="J41" s="10" t="s">
        <v>1746</v>
      </c>
      <c r="K41" s="9" t="str">
        <f t="shared" si="0"/>
        <v>N/A</v>
      </c>
    </row>
    <row r="42" spans="1:11" x14ac:dyDescent="0.25">
      <c r="A42" s="2" t="s">
        <v>668</v>
      </c>
      <c r="B42" s="90" t="s">
        <v>213</v>
      </c>
      <c r="C42" s="74" t="s">
        <v>1746</v>
      </c>
      <c r="D42" s="9" t="str">
        <f t="shared" si="4"/>
        <v>N/A</v>
      </c>
      <c r="E42" s="74" t="s">
        <v>1746</v>
      </c>
      <c r="F42" s="9" t="str">
        <f t="shared" si="4"/>
        <v>N/A</v>
      </c>
      <c r="G42" s="74" t="s">
        <v>1746</v>
      </c>
      <c r="H42" s="9" t="str">
        <f t="shared" si="5"/>
        <v>N/A</v>
      </c>
      <c r="I42" s="10" t="s">
        <v>1746</v>
      </c>
      <c r="J42" s="10" t="s">
        <v>1746</v>
      </c>
      <c r="K42" s="9" t="str">
        <f t="shared" si="0"/>
        <v>N/A</v>
      </c>
    </row>
    <row r="43" spans="1:11" x14ac:dyDescent="0.25">
      <c r="A43" s="2" t="s">
        <v>669</v>
      </c>
      <c r="B43" s="90" t="s">
        <v>213</v>
      </c>
      <c r="C43" s="74" t="s">
        <v>1746</v>
      </c>
      <c r="D43" s="9" t="str">
        <f t="shared" si="4"/>
        <v>N/A</v>
      </c>
      <c r="E43" s="74" t="s">
        <v>1746</v>
      </c>
      <c r="F43" s="9" t="str">
        <f t="shared" si="4"/>
        <v>N/A</v>
      </c>
      <c r="G43" s="74" t="s">
        <v>1746</v>
      </c>
      <c r="H43" s="9" t="str">
        <f t="shared" si="5"/>
        <v>N/A</v>
      </c>
      <c r="I43" s="10" t="s">
        <v>1746</v>
      </c>
      <c r="J43" s="10" t="s">
        <v>1746</v>
      </c>
      <c r="K43" s="9" t="str">
        <f t="shared" si="0"/>
        <v>N/A</v>
      </c>
    </row>
    <row r="44" spans="1:11" x14ac:dyDescent="0.25">
      <c r="A44" s="2" t="s">
        <v>670</v>
      </c>
      <c r="B44" s="90" t="s">
        <v>213</v>
      </c>
      <c r="C44" s="74" t="s">
        <v>1746</v>
      </c>
      <c r="D44" s="9" t="str">
        <f t="shared" si="4"/>
        <v>N/A</v>
      </c>
      <c r="E44" s="74" t="s">
        <v>1746</v>
      </c>
      <c r="F44" s="9" t="str">
        <f t="shared" si="4"/>
        <v>N/A</v>
      </c>
      <c r="G44" s="74" t="s">
        <v>1746</v>
      </c>
      <c r="H44" s="9" t="str">
        <f t="shared" si="5"/>
        <v>N/A</v>
      </c>
      <c r="I44" s="10" t="s">
        <v>1746</v>
      </c>
      <c r="J44" s="10" t="s">
        <v>1746</v>
      </c>
      <c r="K44" s="9" t="str">
        <f t="shared" si="0"/>
        <v>N/A</v>
      </c>
    </row>
    <row r="45" spans="1:11" x14ac:dyDescent="0.25">
      <c r="A45" s="2" t="s">
        <v>671</v>
      </c>
      <c r="B45" s="90" t="s">
        <v>213</v>
      </c>
      <c r="C45" s="74" t="s">
        <v>1746</v>
      </c>
      <c r="D45" s="9" t="str">
        <f t="shared" si="4"/>
        <v>N/A</v>
      </c>
      <c r="E45" s="74" t="s">
        <v>1746</v>
      </c>
      <c r="F45" s="9" t="str">
        <f t="shared" si="4"/>
        <v>N/A</v>
      </c>
      <c r="G45" s="74" t="s">
        <v>1746</v>
      </c>
      <c r="H45" s="9" t="str">
        <f t="shared" si="5"/>
        <v>N/A</v>
      </c>
      <c r="I45" s="10" t="s">
        <v>1746</v>
      </c>
      <c r="J45" s="10" t="s">
        <v>1746</v>
      </c>
      <c r="K45" s="9" t="str">
        <f t="shared" si="0"/>
        <v>N/A</v>
      </c>
    </row>
    <row r="46" spans="1:11" x14ac:dyDescent="0.25">
      <c r="A46" s="2" t="s">
        <v>350</v>
      </c>
      <c r="B46" s="90" t="s">
        <v>213</v>
      </c>
      <c r="C46" s="73">
        <v>0</v>
      </c>
      <c r="D46" s="9" t="str">
        <f t="shared" si="4"/>
        <v>N/A</v>
      </c>
      <c r="E46" s="73">
        <v>0</v>
      </c>
      <c r="F46" s="9" t="str">
        <f t="shared" si="4"/>
        <v>N/A</v>
      </c>
      <c r="G46" s="73">
        <v>0</v>
      </c>
      <c r="H46" s="9" t="str">
        <f t="shared" si="5"/>
        <v>N/A</v>
      </c>
      <c r="I46" s="10" t="s">
        <v>1746</v>
      </c>
      <c r="J46" s="10" t="s">
        <v>1746</v>
      </c>
      <c r="K46" s="9" t="str">
        <f t="shared" si="0"/>
        <v>N/A</v>
      </c>
    </row>
    <row r="47" spans="1:11" x14ac:dyDescent="0.25">
      <c r="A47" s="2" t="s">
        <v>672</v>
      </c>
      <c r="B47" s="90" t="s">
        <v>213</v>
      </c>
      <c r="C47" s="74" t="s">
        <v>1746</v>
      </c>
      <c r="D47" s="9" t="str">
        <f t="shared" si="4"/>
        <v>N/A</v>
      </c>
      <c r="E47" s="74" t="s">
        <v>1746</v>
      </c>
      <c r="F47" s="9" t="str">
        <f t="shared" si="4"/>
        <v>N/A</v>
      </c>
      <c r="G47" s="74" t="s">
        <v>1746</v>
      </c>
      <c r="H47" s="9" t="str">
        <f t="shared" si="5"/>
        <v>N/A</v>
      </c>
      <c r="I47" s="10" t="s">
        <v>1746</v>
      </c>
      <c r="J47" s="10" t="s">
        <v>1746</v>
      </c>
      <c r="K47" s="9" t="str">
        <f t="shared" si="0"/>
        <v>N/A</v>
      </c>
    </row>
    <row r="48" spans="1:11" x14ac:dyDescent="0.25">
      <c r="A48" s="2" t="s">
        <v>673</v>
      </c>
      <c r="B48" s="90" t="s">
        <v>213</v>
      </c>
      <c r="C48" s="74" t="s">
        <v>1746</v>
      </c>
      <c r="D48" s="9" t="str">
        <f t="shared" si="4"/>
        <v>N/A</v>
      </c>
      <c r="E48" s="74" t="s">
        <v>1746</v>
      </c>
      <c r="F48" s="9" t="str">
        <f t="shared" si="4"/>
        <v>N/A</v>
      </c>
      <c r="G48" s="74" t="s">
        <v>1746</v>
      </c>
      <c r="H48" s="9" t="str">
        <f t="shared" si="5"/>
        <v>N/A</v>
      </c>
      <c r="I48" s="10" t="s">
        <v>1746</v>
      </c>
      <c r="J48" s="10" t="s">
        <v>1746</v>
      </c>
      <c r="K48" s="9" t="str">
        <f t="shared" si="0"/>
        <v>N/A</v>
      </c>
    </row>
    <row r="49" spans="1:11" x14ac:dyDescent="0.25">
      <c r="A49" s="2" t="s">
        <v>674</v>
      </c>
      <c r="B49" s="90" t="s">
        <v>213</v>
      </c>
      <c r="C49" s="74" t="s">
        <v>1746</v>
      </c>
      <c r="D49" s="9" t="str">
        <f t="shared" si="4"/>
        <v>N/A</v>
      </c>
      <c r="E49" s="74" t="s">
        <v>1746</v>
      </c>
      <c r="F49" s="9" t="str">
        <f t="shared" si="4"/>
        <v>N/A</v>
      </c>
      <c r="G49" s="74" t="s">
        <v>1746</v>
      </c>
      <c r="H49" s="9" t="str">
        <f t="shared" si="5"/>
        <v>N/A</v>
      </c>
      <c r="I49" s="10" t="s">
        <v>1746</v>
      </c>
      <c r="J49" s="10" t="s">
        <v>1746</v>
      </c>
      <c r="K49" s="9" t="str">
        <f t="shared" si="0"/>
        <v>N/A</v>
      </c>
    </row>
    <row r="50" spans="1:11" x14ac:dyDescent="0.25">
      <c r="A50" s="2" t="s">
        <v>675</v>
      </c>
      <c r="B50" s="90" t="s">
        <v>213</v>
      </c>
      <c r="C50" s="74" t="s">
        <v>1746</v>
      </c>
      <c r="D50" s="9" t="str">
        <f t="shared" si="4"/>
        <v>N/A</v>
      </c>
      <c r="E50" s="74" t="s">
        <v>1746</v>
      </c>
      <c r="F50" s="9" t="str">
        <f t="shared" si="4"/>
        <v>N/A</v>
      </c>
      <c r="G50" s="74" t="s">
        <v>1746</v>
      </c>
      <c r="H50" s="9" t="str">
        <f t="shared" si="5"/>
        <v>N/A</v>
      </c>
      <c r="I50" s="10" t="s">
        <v>1746</v>
      </c>
      <c r="J50" s="10" t="s">
        <v>1746</v>
      </c>
      <c r="K50" s="9" t="str">
        <f t="shared" si="0"/>
        <v>N/A</v>
      </c>
    </row>
    <row r="51" spans="1:11" x14ac:dyDescent="0.25">
      <c r="A51" s="2" t="s">
        <v>351</v>
      </c>
      <c r="B51" s="35" t="s">
        <v>213</v>
      </c>
      <c r="C51" s="73">
        <v>708</v>
      </c>
      <c r="D51" s="35" t="s">
        <v>213</v>
      </c>
      <c r="E51" s="36">
        <v>524</v>
      </c>
      <c r="F51" s="35" t="s">
        <v>213</v>
      </c>
      <c r="G51" s="36">
        <v>435</v>
      </c>
      <c r="H51" s="35" t="s">
        <v>213</v>
      </c>
      <c r="I51" s="10">
        <v>-26</v>
      </c>
      <c r="J51" s="10">
        <v>-17</v>
      </c>
      <c r="K51" s="9" t="str">
        <f t="shared" si="0"/>
        <v>Yes</v>
      </c>
    </row>
    <row r="52" spans="1:11" x14ac:dyDescent="0.25">
      <c r="A52" s="2" t="s">
        <v>352</v>
      </c>
      <c r="B52" s="35" t="s">
        <v>213</v>
      </c>
      <c r="C52" s="74">
        <v>0</v>
      </c>
      <c r="D52" s="9" t="str">
        <f t="shared" ref="D52:D54" si="6">IF($B52="N/A","N/A",IF(C52&gt;15,"No",IF(C52&lt;-15,"No","Yes")))</f>
        <v>N/A</v>
      </c>
      <c r="E52" s="8">
        <v>0</v>
      </c>
      <c r="F52" s="9" t="str">
        <f t="shared" ref="F52:F54" si="7">IF($B52="N/A","N/A",IF(E52&gt;15,"No",IF(E52&lt;-15,"No","Yes")))</f>
        <v>N/A</v>
      </c>
      <c r="G52" s="8">
        <v>0</v>
      </c>
      <c r="H52" s="9" t="str">
        <f t="shared" ref="H52:H54" si="8">IF($B52="N/A","N/A",IF(G52&gt;15,"No",IF(G52&lt;-15,"No","Yes")))</f>
        <v>N/A</v>
      </c>
      <c r="I52" s="10" t="s">
        <v>1746</v>
      </c>
      <c r="J52" s="10" t="s">
        <v>1746</v>
      </c>
      <c r="K52" s="9" t="str">
        <f t="shared" si="0"/>
        <v>N/A</v>
      </c>
    </row>
    <row r="53" spans="1:11" x14ac:dyDescent="0.25">
      <c r="A53" s="2" t="s">
        <v>353</v>
      </c>
      <c r="B53" s="35" t="s">
        <v>213</v>
      </c>
      <c r="C53" s="74">
        <v>0</v>
      </c>
      <c r="D53" s="9" t="str">
        <f t="shared" si="6"/>
        <v>N/A</v>
      </c>
      <c r="E53" s="8">
        <v>0</v>
      </c>
      <c r="F53" s="9" t="str">
        <f t="shared" si="7"/>
        <v>N/A</v>
      </c>
      <c r="G53" s="8">
        <v>0</v>
      </c>
      <c r="H53" s="9" t="str">
        <f t="shared" si="8"/>
        <v>N/A</v>
      </c>
      <c r="I53" s="10" t="s">
        <v>1746</v>
      </c>
      <c r="J53" s="10" t="s">
        <v>1746</v>
      </c>
      <c r="K53" s="9" t="str">
        <f t="shared" si="0"/>
        <v>N/A</v>
      </c>
    </row>
    <row r="54" spans="1:11" x14ac:dyDescent="0.25">
      <c r="A54" s="2" t="s">
        <v>354</v>
      </c>
      <c r="B54" s="35" t="s">
        <v>213</v>
      </c>
      <c r="C54" s="74" t="s">
        <v>213</v>
      </c>
      <c r="D54" s="9" t="str">
        <f t="shared" si="6"/>
        <v>N/A</v>
      </c>
      <c r="E54" s="8">
        <v>100</v>
      </c>
      <c r="F54" s="9" t="str">
        <f t="shared" si="7"/>
        <v>N/A</v>
      </c>
      <c r="G54" s="8">
        <v>100</v>
      </c>
      <c r="H54" s="9" t="str">
        <f t="shared" si="8"/>
        <v>N/A</v>
      </c>
      <c r="I54" s="10" t="s">
        <v>213</v>
      </c>
      <c r="J54" s="10">
        <v>0</v>
      </c>
      <c r="K54" s="9" t="str">
        <f t="shared" si="0"/>
        <v>Yes</v>
      </c>
    </row>
    <row r="55" spans="1:11" ht="12" customHeight="1" x14ac:dyDescent="0.25">
      <c r="A55" s="140" t="s">
        <v>1646</v>
      </c>
      <c r="B55" s="141"/>
      <c r="C55" s="141"/>
      <c r="D55" s="141"/>
      <c r="E55" s="141"/>
      <c r="F55" s="141"/>
      <c r="G55" s="141"/>
      <c r="H55" s="141"/>
      <c r="I55" s="141"/>
      <c r="J55" s="141"/>
      <c r="K55" s="142"/>
    </row>
    <row r="56" spans="1:11" x14ac:dyDescent="0.25">
      <c r="A56" s="132" t="s">
        <v>1644</v>
      </c>
      <c r="B56" s="133"/>
      <c r="C56" s="133"/>
      <c r="D56" s="133"/>
      <c r="E56" s="133"/>
      <c r="F56" s="133"/>
      <c r="G56" s="133"/>
      <c r="H56" s="133"/>
      <c r="I56" s="133"/>
      <c r="J56" s="133"/>
      <c r="K56" s="134"/>
    </row>
    <row r="57" spans="1:11" x14ac:dyDescent="0.25">
      <c r="A57" s="135" t="s">
        <v>1742</v>
      </c>
      <c r="B57" s="135"/>
      <c r="C57" s="135"/>
      <c r="D57" s="135"/>
      <c r="E57" s="135"/>
      <c r="F57" s="135"/>
      <c r="G57" s="135"/>
      <c r="H57" s="135"/>
      <c r="I57" s="135"/>
      <c r="J57" s="135"/>
      <c r="K57" s="136"/>
    </row>
  </sheetData>
  <mergeCells count="6">
    <mergeCell ref="A57:K57"/>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rowBreaks count="1" manualBreakCount="1">
    <brk id="50" max="1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114"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2.75" customHeight="1" x14ac:dyDescent="0.3">
      <c r="A2" s="129" t="s">
        <v>1597</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4688179</v>
      </c>
      <c r="D6" s="9" t="str">
        <f>IF($B6="N/A","N/A",IF(C6&gt;15,"No",IF(C6&lt;-15,"No","Yes")))</f>
        <v>N/A</v>
      </c>
      <c r="E6" s="36">
        <v>5357017</v>
      </c>
      <c r="F6" s="9" t="str">
        <f>IF($B6="N/A","N/A",IF(E6&gt;15,"No",IF(E6&lt;-15,"No","Yes")))</f>
        <v>N/A</v>
      </c>
      <c r="G6" s="36">
        <v>6050059</v>
      </c>
      <c r="H6" s="9" t="str">
        <f>IF($B6="N/A","N/A",IF(G6&gt;15,"No",IF(G6&lt;-15,"No","Yes")))</f>
        <v>N/A</v>
      </c>
      <c r="I6" s="10">
        <v>14.27</v>
      </c>
      <c r="J6" s="10">
        <v>12.94</v>
      </c>
      <c r="K6" s="9" t="str">
        <f t="shared" ref="K6:K15"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16</v>
      </c>
      <c r="B9" s="35" t="s">
        <v>213</v>
      </c>
      <c r="C9" s="74">
        <v>4.7898128463000003</v>
      </c>
      <c r="D9" s="9" t="str">
        <f t="shared" ref="D9:D15" si="1">IF($B9="N/A","N/A",IF(C9&gt;15,"No",IF(C9&lt;-15,"No","Yes")))</f>
        <v>N/A</v>
      </c>
      <c r="E9" s="8">
        <v>4.5707153813000003</v>
      </c>
      <c r="F9" s="9" t="str">
        <f t="shared" ref="F9:F15" si="2">IF($B9="N/A","N/A",IF(E9&gt;15,"No",IF(E9&lt;-15,"No","Yes")))</f>
        <v>N/A</v>
      </c>
      <c r="G9" s="8">
        <v>3.6874681718</v>
      </c>
      <c r="H9" s="9" t="str">
        <f t="shared" ref="H9:H15" si="3">IF($B9="N/A","N/A",IF(G9&gt;15,"No",IF(G9&lt;-15,"No","Yes")))</f>
        <v>N/A</v>
      </c>
      <c r="I9" s="10">
        <v>-4.57</v>
      </c>
      <c r="J9" s="10">
        <v>-19.3</v>
      </c>
      <c r="K9" s="9" t="str">
        <f t="shared" si="0"/>
        <v>Yes</v>
      </c>
    </row>
    <row r="10" spans="1:11" x14ac:dyDescent="0.25">
      <c r="A10" s="75" t="s">
        <v>36</v>
      </c>
      <c r="B10" s="35" t="s">
        <v>213</v>
      </c>
      <c r="C10" s="74">
        <v>7.4010888909999997</v>
      </c>
      <c r="D10" s="9" t="str">
        <f t="shared" si="1"/>
        <v>N/A</v>
      </c>
      <c r="E10" s="8">
        <v>7.3082235753999996</v>
      </c>
      <c r="F10" s="9" t="str">
        <f t="shared" si="2"/>
        <v>N/A</v>
      </c>
      <c r="G10" s="8">
        <v>6.8634874872999996</v>
      </c>
      <c r="H10" s="9" t="str">
        <f t="shared" si="3"/>
        <v>N/A</v>
      </c>
      <c r="I10" s="10">
        <v>-1.25</v>
      </c>
      <c r="J10" s="10">
        <v>-6.09</v>
      </c>
      <c r="K10" s="9" t="str">
        <f t="shared" si="0"/>
        <v>Yes</v>
      </c>
    </row>
    <row r="11" spans="1:11" x14ac:dyDescent="0.25">
      <c r="A11" s="75" t="s">
        <v>37</v>
      </c>
      <c r="B11" s="35" t="s">
        <v>213</v>
      </c>
      <c r="C11" s="74">
        <v>60.847018149999997</v>
      </c>
      <c r="D11" s="9" t="str">
        <f t="shared" si="1"/>
        <v>N/A</v>
      </c>
      <c r="E11" s="8">
        <v>68.700787402000003</v>
      </c>
      <c r="F11" s="9" t="str">
        <f t="shared" si="2"/>
        <v>N/A</v>
      </c>
      <c r="G11" s="8">
        <v>73.269896193999998</v>
      </c>
      <c r="H11" s="9" t="str">
        <f t="shared" si="3"/>
        <v>N/A</v>
      </c>
      <c r="I11" s="10">
        <v>12.91</v>
      </c>
      <c r="J11" s="10">
        <v>6.6509999999999998</v>
      </c>
      <c r="K11" s="9" t="str">
        <f t="shared" si="0"/>
        <v>Yes</v>
      </c>
    </row>
    <row r="12" spans="1:11" x14ac:dyDescent="0.25">
      <c r="A12" s="75" t="s">
        <v>38</v>
      </c>
      <c r="B12" s="35" t="s">
        <v>213</v>
      </c>
      <c r="C12" s="74">
        <v>4.7216904472000003</v>
      </c>
      <c r="D12" s="9" t="str">
        <f t="shared" si="1"/>
        <v>N/A</v>
      </c>
      <c r="E12" s="8">
        <v>4.5047408254999999</v>
      </c>
      <c r="F12" s="9" t="str">
        <f t="shared" si="2"/>
        <v>N/A</v>
      </c>
      <c r="G12" s="8">
        <v>3.6153118536000002</v>
      </c>
      <c r="H12" s="9" t="str">
        <f t="shared" si="3"/>
        <v>N/A</v>
      </c>
      <c r="I12" s="10">
        <v>-4.59</v>
      </c>
      <c r="J12" s="10">
        <v>-19.7</v>
      </c>
      <c r="K12" s="9" t="str">
        <f t="shared" si="0"/>
        <v>Yes</v>
      </c>
    </row>
    <row r="13" spans="1:11" x14ac:dyDescent="0.25">
      <c r="A13" s="75" t="s">
        <v>866</v>
      </c>
      <c r="B13" s="35" t="s">
        <v>213</v>
      </c>
      <c r="C13" s="74">
        <v>10.612630713</v>
      </c>
      <c r="D13" s="9" t="str">
        <f t="shared" si="1"/>
        <v>N/A</v>
      </c>
      <c r="E13" s="8">
        <v>9.4125813775000005</v>
      </c>
      <c r="F13" s="9" t="str">
        <f t="shared" si="2"/>
        <v>N/A</v>
      </c>
      <c r="G13" s="8">
        <v>3.9439814272999998</v>
      </c>
      <c r="H13" s="9" t="str">
        <f t="shared" si="3"/>
        <v>N/A</v>
      </c>
      <c r="I13" s="10">
        <v>-11.3</v>
      </c>
      <c r="J13" s="10">
        <v>-58.1</v>
      </c>
      <c r="K13" s="9" t="str">
        <f t="shared" si="0"/>
        <v>No</v>
      </c>
    </row>
    <row r="14" spans="1:11" x14ac:dyDescent="0.25">
      <c r="A14" s="75" t="s">
        <v>867</v>
      </c>
      <c r="B14" s="35" t="s">
        <v>213</v>
      </c>
      <c r="C14" s="74">
        <v>4.7447039136000004</v>
      </c>
      <c r="D14" s="9" t="str">
        <f t="shared" si="1"/>
        <v>N/A</v>
      </c>
      <c r="E14" s="8">
        <v>4.2935278297000004</v>
      </c>
      <c r="F14" s="9" t="str">
        <f t="shared" si="2"/>
        <v>N/A</v>
      </c>
      <c r="G14" s="8">
        <v>1.9743971345</v>
      </c>
      <c r="H14" s="9" t="str">
        <f t="shared" si="3"/>
        <v>N/A</v>
      </c>
      <c r="I14" s="10">
        <v>-9.51</v>
      </c>
      <c r="J14" s="10">
        <v>-54</v>
      </c>
      <c r="K14" s="9" t="str">
        <f t="shared" si="0"/>
        <v>No</v>
      </c>
    </row>
    <row r="15" spans="1:11" x14ac:dyDescent="0.25">
      <c r="A15" s="75" t="s">
        <v>161</v>
      </c>
      <c r="B15" s="35" t="s">
        <v>213</v>
      </c>
      <c r="C15" s="74">
        <v>7.4374933209999998</v>
      </c>
      <c r="D15" s="9" t="str">
        <f t="shared" si="1"/>
        <v>N/A</v>
      </c>
      <c r="E15" s="8">
        <v>7.0699980978000001</v>
      </c>
      <c r="F15" s="9" t="str">
        <f t="shared" si="2"/>
        <v>N/A</v>
      </c>
      <c r="G15" s="8">
        <v>8.0276737797000006</v>
      </c>
      <c r="H15" s="9" t="str">
        <f t="shared" si="3"/>
        <v>N/A</v>
      </c>
      <c r="I15" s="10">
        <v>-4.9400000000000004</v>
      </c>
      <c r="J15" s="10">
        <v>13.55</v>
      </c>
      <c r="K15" s="9" t="str">
        <f t="shared" si="0"/>
        <v>Yes</v>
      </c>
    </row>
    <row r="16" spans="1:11" x14ac:dyDescent="0.25">
      <c r="A16" s="75" t="s">
        <v>162</v>
      </c>
      <c r="B16" s="35" t="s">
        <v>246</v>
      </c>
      <c r="C16" s="74">
        <v>91.805709637000007</v>
      </c>
      <c r="D16" s="9" t="str">
        <f>IF($B16="N/A","N/A",IF(C16&gt;95,"Yes","No"))</f>
        <v>No</v>
      </c>
      <c r="E16" s="8">
        <v>91.281267167999999</v>
      </c>
      <c r="F16" s="9" t="str">
        <f>IF($B16="N/A","N/A",IF(E16&gt;95,"Yes","No"))</f>
        <v>No</v>
      </c>
      <c r="G16" s="8">
        <v>92.631146242</v>
      </c>
      <c r="H16" s="9" t="str">
        <f>IF($B16="N/A","N/A",IF(G16&gt;95,"Yes","No"))</f>
        <v>No</v>
      </c>
      <c r="I16" s="10">
        <v>-0.57099999999999995</v>
      </c>
      <c r="J16" s="10">
        <v>1.4790000000000001</v>
      </c>
      <c r="K16" s="9" t="str">
        <f t="shared" ref="K16:K26" si="4">IF(J16="Div by 0", "N/A", IF(J16="N/A","N/A", IF(J16&gt;30, "No", IF(J16&lt;-30, "No", "Yes"))))</f>
        <v>Yes</v>
      </c>
    </row>
    <row r="17" spans="1:11" x14ac:dyDescent="0.25">
      <c r="A17" s="75" t="s">
        <v>868</v>
      </c>
      <c r="B17" s="51" t="s">
        <v>247</v>
      </c>
      <c r="C17" s="74">
        <v>25.598702609</v>
      </c>
      <c r="D17" s="9" t="str">
        <f>IF($B17="N/A","N/A",IF(C17&gt;90,"No",IF(C17&lt;50,"No","Yes")))</f>
        <v>No</v>
      </c>
      <c r="E17" s="8">
        <v>24.852842543000001</v>
      </c>
      <c r="F17" s="9" t="str">
        <f>IF($B17="N/A","N/A",IF(E17&gt;90,"No",IF(E17&lt;50,"No","Yes")))</f>
        <v>No</v>
      </c>
      <c r="G17" s="8">
        <v>24.039749034</v>
      </c>
      <c r="H17" s="9" t="str">
        <f>IF($B17="N/A","N/A",IF(G17&gt;90,"No",IF(G17&lt;50,"No","Yes")))</f>
        <v>No</v>
      </c>
      <c r="I17" s="10">
        <v>-2.91</v>
      </c>
      <c r="J17" s="10">
        <v>-3.27</v>
      </c>
      <c r="K17" s="9" t="str">
        <f t="shared" si="4"/>
        <v>Yes</v>
      </c>
    </row>
    <row r="18" spans="1:11" x14ac:dyDescent="0.25">
      <c r="A18" s="75" t="s">
        <v>869</v>
      </c>
      <c r="B18" s="51" t="s">
        <v>224</v>
      </c>
      <c r="C18" s="74">
        <v>41.660866618</v>
      </c>
      <c r="D18" s="9" t="str">
        <f t="shared" ref="D18:D23" si="5">IF($B18="N/A","N/A",IF(C18&gt;5,"No",IF(C18&lt;=0,"No","Yes")))</f>
        <v>No</v>
      </c>
      <c r="E18" s="8">
        <v>42.491688938000003</v>
      </c>
      <c r="F18" s="9" t="str">
        <f t="shared" ref="F18:F23" si="6">IF($B18="N/A","N/A",IF(E18&gt;5,"No",IF(E18&lt;=0,"No","Yes")))</f>
        <v>No</v>
      </c>
      <c r="G18" s="8">
        <v>44.573829775999997</v>
      </c>
      <c r="H18" s="9" t="str">
        <f t="shared" ref="H18:H23" si="7">IF($B18="N/A","N/A",IF(G18&gt;5,"No",IF(G18&lt;=0,"No","Yes")))</f>
        <v>No</v>
      </c>
      <c r="I18" s="10">
        <v>1.994</v>
      </c>
      <c r="J18" s="10">
        <v>4.9000000000000004</v>
      </c>
      <c r="K18" s="9" t="str">
        <f t="shared" si="4"/>
        <v>Yes</v>
      </c>
    </row>
    <row r="19" spans="1:11" x14ac:dyDescent="0.25">
      <c r="A19" s="75" t="s">
        <v>870</v>
      </c>
      <c r="B19" s="51" t="s">
        <v>224</v>
      </c>
      <c r="C19" s="74">
        <v>3.1545723830000001</v>
      </c>
      <c r="D19" s="9" t="str">
        <f t="shared" si="5"/>
        <v>Yes</v>
      </c>
      <c r="E19" s="8">
        <v>3.0421408034000001</v>
      </c>
      <c r="F19" s="9" t="str">
        <f t="shared" si="6"/>
        <v>Yes</v>
      </c>
      <c r="G19" s="8">
        <v>2.7772291145999999</v>
      </c>
      <c r="H19" s="9" t="str">
        <f t="shared" si="7"/>
        <v>Yes</v>
      </c>
      <c r="I19" s="10">
        <v>-3.56</v>
      </c>
      <c r="J19" s="10">
        <v>-8.7100000000000009</v>
      </c>
      <c r="K19" s="9" t="str">
        <f t="shared" si="4"/>
        <v>Yes</v>
      </c>
    </row>
    <row r="20" spans="1:11" x14ac:dyDescent="0.25">
      <c r="A20" s="75" t="s">
        <v>871</v>
      </c>
      <c r="B20" s="51" t="s">
        <v>224</v>
      </c>
      <c r="C20" s="74">
        <v>2.2631388400000001E-2</v>
      </c>
      <c r="D20" s="9" t="str">
        <f t="shared" si="5"/>
        <v>Yes</v>
      </c>
      <c r="E20" s="8">
        <v>2.0197807799999998E-2</v>
      </c>
      <c r="F20" s="9" t="str">
        <f t="shared" si="6"/>
        <v>Yes</v>
      </c>
      <c r="G20" s="8">
        <v>1.7735364199999999E-2</v>
      </c>
      <c r="H20" s="9" t="str">
        <f t="shared" si="7"/>
        <v>Yes</v>
      </c>
      <c r="I20" s="10">
        <v>-10.8</v>
      </c>
      <c r="J20" s="10">
        <v>-12.2</v>
      </c>
      <c r="K20" s="9" t="str">
        <f t="shared" si="4"/>
        <v>Yes</v>
      </c>
    </row>
    <row r="21" spans="1:11" x14ac:dyDescent="0.25">
      <c r="A21" s="75" t="s">
        <v>872</v>
      </c>
      <c r="B21" s="35" t="s">
        <v>213</v>
      </c>
      <c r="C21" s="74">
        <v>0</v>
      </c>
      <c r="D21" s="9" t="str">
        <f t="shared" si="5"/>
        <v>N/A</v>
      </c>
      <c r="E21" s="8">
        <v>0</v>
      </c>
      <c r="F21" s="9" t="str">
        <f t="shared" si="6"/>
        <v>N/A</v>
      </c>
      <c r="G21" s="8">
        <v>0</v>
      </c>
      <c r="H21" s="9" t="str">
        <f t="shared" si="7"/>
        <v>N/A</v>
      </c>
      <c r="I21" s="10" t="s">
        <v>1746</v>
      </c>
      <c r="J21" s="10" t="s">
        <v>1746</v>
      </c>
      <c r="K21" s="9" t="str">
        <f t="shared" si="4"/>
        <v>N/A</v>
      </c>
    </row>
    <row r="22" spans="1:11" x14ac:dyDescent="0.25">
      <c r="A22" s="75" t="s">
        <v>1741</v>
      </c>
      <c r="B22" s="35" t="s">
        <v>213</v>
      </c>
      <c r="C22" s="74">
        <v>0</v>
      </c>
      <c r="D22" s="9" t="str">
        <f t="shared" si="5"/>
        <v>N/A</v>
      </c>
      <c r="E22" s="8">
        <v>0</v>
      </c>
      <c r="F22" s="9" t="str">
        <f t="shared" si="6"/>
        <v>N/A</v>
      </c>
      <c r="G22" s="8">
        <v>0</v>
      </c>
      <c r="H22" s="9" t="str">
        <f t="shared" si="7"/>
        <v>N/A</v>
      </c>
      <c r="I22" s="10" t="s">
        <v>1746</v>
      </c>
      <c r="J22" s="10" t="s">
        <v>1746</v>
      </c>
      <c r="K22" s="9" t="str">
        <f t="shared" si="4"/>
        <v>N/A</v>
      </c>
    </row>
    <row r="23" spans="1:11" x14ac:dyDescent="0.25">
      <c r="A23" s="75" t="s">
        <v>873</v>
      </c>
      <c r="B23" s="35" t="s">
        <v>213</v>
      </c>
      <c r="C23" s="74">
        <v>0</v>
      </c>
      <c r="D23" s="9" t="str">
        <f t="shared" si="5"/>
        <v>N/A</v>
      </c>
      <c r="E23" s="8">
        <v>0</v>
      </c>
      <c r="F23" s="9" t="str">
        <f t="shared" si="6"/>
        <v>N/A</v>
      </c>
      <c r="G23" s="8">
        <v>9.0908199999999997E-4</v>
      </c>
      <c r="H23" s="9" t="str">
        <f t="shared" si="7"/>
        <v>N/A</v>
      </c>
      <c r="I23" s="10" t="s">
        <v>1746</v>
      </c>
      <c r="J23" s="10" t="s">
        <v>1746</v>
      </c>
      <c r="K23" s="9" t="str">
        <f t="shared" si="4"/>
        <v>N/A</v>
      </c>
    </row>
    <row r="24" spans="1:11" x14ac:dyDescent="0.25">
      <c r="A24" s="75" t="s">
        <v>874</v>
      </c>
      <c r="B24" s="35" t="s">
        <v>232</v>
      </c>
      <c r="C24" s="74">
        <v>2.2171508382999998</v>
      </c>
      <c r="D24" s="9" t="str">
        <f>IF($B24="N/A","N/A",IF(C24&gt;10,"No",IF(C24&lt;1,"No","Yes")))</f>
        <v>Yes</v>
      </c>
      <c r="E24" s="8">
        <v>1.8634064443</v>
      </c>
      <c r="F24" s="9" t="str">
        <f>IF($B24="N/A","N/A",IF(E24&gt;10,"No",IF(E24&lt;1,"No","Yes")))</f>
        <v>Yes</v>
      </c>
      <c r="G24" s="8">
        <v>1.7503961532000001</v>
      </c>
      <c r="H24" s="9" t="str">
        <f>IF($B24="N/A","N/A",IF(G24&gt;10,"No",IF(G24&lt;1,"No","Yes")))</f>
        <v>Yes</v>
      </c>
      <c r="I24" s="10">
        <v>-16</v>
      </c>
      <c r="J24" s="10">
        <v>-6.06</v>
      </c>
      <c r="K24" s="9" t="str">
        <f t="shared" si="4"/>
        <v>Yes</v>
      </c>
    </row>
    <row r="25" spans="1:11" x14ac:dyDescent="0.25">
      <c r="A25" s="75" t="s">
        <v>875</v>
      </c>
      <c r="B25" s="78" t="s">
        <v>239</v>
      </c>
      <c r="C25" s="74">
        <v>5.9094586618999996</v>
      </c>
      <c r="D25" s="9" t="str">
        <f>IF($B25="N/A","N/A",IF(C25&gt;10,"No",IF(C25&lt;=0,"No","Yes")))</f>
        <v>Yes</v>
      </c>
      <c r="E25" s="8">
        <v>5.7678928404000001</v>
      </c>
      <c r="F25" s="9" t="str">
        <f>IF($B25="N/A","N/A",IF(E25&gt;10,"No",IF(E25&lt;=0,"No","Yes")))</f>
        <v>Yes</v>
      </c>
      <c r="G25" s="8">
        <v>5.4641615891999997</v>
      </c>
      <c r="H25" s="9" t="str">
        <f>IF($B25="N/A","N/A",IF(G25&gt;10,"No",IF(G25&lt;=0,"No","Yes")))</f>
        <v>Yes</v>
      </c>
      <c r="I25" s="10">
        <v>-2.4</v>
      </c>
      <c r="J25" s="10">
        <v>-5.27</v>
      </c>
      <c r="K25" s="9" t="str">
        <f t="shared" si="4"/>
        <v>Yes</v>
      </c>
    </row>
    <row r="26" spans="1:11" x14ac:dyDescent="0.25">
      <c r="A26" s="75" t="s">
        <v>876</v>
      </c>
      <c r="B26" s="51" t="s">
        <v>248</v>
      </c>
      <c r="C26" s="74">
        <v>8.0373850912999991</v>
      </c>
      <c r="D26" s="9" t="str">
        <f>IF($B26="N/A","N/A",IF(C26&gt;=5,"No",IF(C26&lt;0,"No","Yes")))</f>
        <v>No</v>
      </c>
      <c r="E26" s="8">
        <v>8.6044341467999992</v>
      </c>
      <c r="F26" s="9" t="str">
        <f>IF($B26="N/A","N/A",IF(E26&gt;=5,"No",IF(E26&lt;0,"No","Yes")))</f>
        <v>No</v>
      </c>
      <c r="G26" s="8">
        <v>7.2487888135</v>
      </c>
      <c r="H26" s="9" t="str">
        <f>IF($B26="N/A","N/A",IF(G26&gt;=5,"No",IF(G26&lt;0,"No","Yes")))</f>
        <v>No</v>
      </c>
      <c r="I26" s="10">
        <v>7.0549999999999997</v>
      </c>
      <c r="J26" s="10">
        <v>-15.8</v>
      </c>
      <c r="K26" s="9" t="str">
        <f t="shared" si="4"/>
        <v>Yes</v>
      </c>
    </row>
    <row r="27" spans="1:11" x14ac:dyDescent="0.25">
      <c r="A27" s="75" t="s">
        <v>14</v>
      </c>
      <c r="B27" s="51" t="s">
        <v>249</v>
      </c>
      <c r="C27" s="74">
        <v>0.49014766710000002</v>
      </c>
      <c r="D27" s="9" t="str">
        <f>IF($B27="N/A","N/A",IF(C27&gt;15,"No",IF(C27&lt;=0,"No","Yes")))</f>
        <v>Yes</v>
      </c>
      <c r="E27" s="8">
        <v>0.48062195810000002</v>
      </c>
      <c r="F27" s="9" t="str">
        <f>IF($B27="N/A","N/A",IF(E27&gt;15,"No",IF(E27&lt;=0,"No","Yes")))</f>
        <v>Yes</v>
      </c>
      <c r="G27" s="8">
        <v>0.4623921849</v>
      </c>
      <c r="H27" s="9" t="str">
        <f>IF($B27="N/A","N/A",IF(G27&gt;15,"No",IF(G27&lt;=0,"No","Yes")))</f>
        <v>Yes</v>
      </c>
      <c r="I27" s="10">
        <v>-1.94</v>
      </c>
      <c r="J27" s="10">
        <v>-3.79</v>
      </c>
      <c r="K27" s="9" t="str">
        <f>IF(J27="Div by 0", "N/A", IF(J27="N/A","N/A", IF(J27&gt;30, "No", IF(J27&lt;-30, "No", "Yes"))))</f>
        <v>Yes</v>
      </c>
    </row>
    <row r="28" spans="1:11" x14ac:dyDescent="0.25">
      <c r="A28" s="75" t="s">
        <v>877</v>
      </c>
      <c r="B28" s="35" t="s">
        <v>213</v>
      </c>
      <c r="C28" s="77">
        <v>141.56551633999999</v>
      </c>
      <c r="D28" s="9" t="str">
        <f>IF($B28="N/A","N/A",IF(C28&gt;15,"No",IF(C28&lt;-15,"No","Yes")))</f>
        <v>N/A</v>
      </c>
      <c r="E28" s="37">
        <v>144.17147628999999</v>
      </c>
      <c r="F28" s="9" t="str">
        <f>IF($B28="N/A","N/A",IF(E28&gt;15,"No",IF(E28&lt;-15,"No","Yes")))</f>
        <v>N/A</v>
      </c>
      <c r="G28" s="37">
        <v>150.00575513999999</v>
      </c>
      <c r="H28" s="9" t="str">
        <f>IF($B28="N/A","N/A",IF(G28&gt;15,"No",IF(G28&lt;-15,"No","Yes")))</f>
        <v>N/A</v>
      </c>
      <c r="I28" s="10">
        <v>1.841</v>
      </c>
      <c r="J28" s="10">
        <v>4.0469999999999997</v>
      </c>
      <c r="K28" s="9" t="str">
        <f>IF(J28="Div by 0", "N/A", IF(J28="N/A","N/A", IF(J28&gt;30, "No", IF(J28&lt;-30, "No", "Yes"))))</f>
        <v>Yes</v>
      </c>
    </row>
    <row r="29" spans="1:11" x14ac:dyDescent="0.25">
      <c r="A29" s="75" t="s">
        <v>378</v>
      </c>
      <c r="B29" s="35" t="s">
        <v>250</v>
      </c>
      <c r="C29" s="74">
        <v>11.257547972999999</v>
      </c>
      <c r="D29" s="9" t="str">
        <f>IF($B29="N/A","N/A",IF(C29&gt;35,"No",IF(C29&lt;10,"No","Yes")))</f>
        <v>Yes</v>
      </c>
      <c r="E29" s="8">
        <v>10.363286134999999</v>
      </c>
      <c r="F29" s="9" t="str">
        <f>IF($B29="N/A","N/A",IF(E29&gt;35,"No",IF(E29&lt;10,"No","Yes")))</f>
        <v>Yes</v>
      </c>
      <c r="G29" s="8">
        <v>9.5517911477999995</v>
      </c>
      <c r="H29" s="9" t="str">
        <f>IF($B29="N/A","N/A",IF(G29&gt;35,"No",IF(G29&lt;10,"No","Yes")))</f>
        <v>No</v>
      </c>
      <c r="I29" s="10">
        <v>-7.94</v>
      </c>
      <c r="J29" s="10">
        <v>-7.83</v>
      </c>
      <c r="K29" s="9" t="str">
        <f t="shared" ref="K29:K54" si="8">IF(J29="Div by 0", "N/A", IF(J29="N/A","N/A", IF(J29&gt;30, "No", IF(J29&lt;-30, "No", "Yes"))))</f>
        <v>Yes</v>
      </c>
    </row>
    <row r="30" spans="1:11" x14ac:dyDescent="0.25">
      <c r="A30" s="75" t="s">
        <v>379</v>
      </c>
      <c r="B30" s="35" t="s">
        <v>251</v>
      </c>
      <c r="C30" s="74">
        <v>8.0031287200999994</v>
      </c>
      <c r="D30" s="9" t="str">
        <f>IF($B30="N/A","N/A",IF(C30&gt;20,"No",IF(C30&lt;2,"No","Yes")))</f>
        <v>Yes</v>
      </c>
      <c r="E30" s="8">
        <v>8.8196658699999997</v>
      </c>
      <c r="F30" s="9" t="str">
        <f>IF($B30="N/A","N/A",IF(E30&gt;20,"No",IF(E30&lt;2,"No","Yes")))</f>
        <v>Yes</v>
      </c>
      <c r="G30" s="8">
        <v>8.6819318622000008</v>
      </c>
      <c r="H30" s="9" t="str">
        <f>IF($B30="N/A","N/A",IF(G30&gt;20,"No",IF(G30&lt;2,"No","Yes")))</f>
        <v>Yes</v>
      </c>
      <c r="I30" s="10">
        <v>10.199999999999999</v>
      </c>
      <c r="J30" s="10">
        <v>-1.56</v>
      </c>
      <c r="K30" s="9" t="str">
        <f t="shared" si="8"/>
        <v>Yes</v>
      </c>
    </row>
    <row r="31" spans="1:11" x14ac:dyDescent="0.25">
      <c r="A31" s="75" t="s">
        <v>380</v>
      </c>
      <c r="B31" s="35" t="s">
        <v>252</v>
      </c>
      <c r="C31" s="74">
        <v>1.0780091801</v>
      </c>
      <c r="D31" s="9" t="str">
        <f>IF($B31="N/A","N/A",IF(C31&gt;8,"No",IF(C31&lt;0.5,"No","Yes")))</f>
        <v>Yes</v>
      </c>
      <c r="E31" s="8">
        <v>0.74468682850000001</v>
      </c>
      <c r="F31" s="9" t="str">
        <f>IF($B31="N/A","N/A",IF(E31&gt;8,"No",IF(E31&lt;0.5,"No","Yes")))</f>
        <v>Yes</v>
      </c>
      <c r="G31" s="8">
        <v>0.65741507639999996</v>
      </c>
      <c r="H31" s="9" t="str">
        <f>IF($B31="N/A","N/A",IF(G31&gt;8,"No",IF(G31&lt;0.5,"No","Yes")))</f>
        <v>Yes</v>
      </c>
      <c r="I31" s="10">
        <v>-30.9</v>
      </c>
      <c r="J31" s="10">
        <v>-11.7</v>
      </c>
      <c r="K31" s="9" t="str">
        <f t="shared" si="8"/>
        <v>Yes</v>
      </c>
    </row>
    <row r="32" spans="1:11" x14ac:dyDescent="0.25">
      <c r="A32" s="75" t="s">
        <v>381</v>
      </c>
      <c r="B32" s="35" t="s">
        <v>253</v>
      </c>
      <c r="C32" s="74">
        <v>2.0254985998000001</v>
      </c>
      <c r="D32" s="9" t="str">
        <f>IF($B32="N/A","N/A",IF(C32&gt;25,"No",IF(C32&lt;3,"No","Yes")))</f>
        <v>No</v>
      </c>
      <c r="E32" s="8">
        <v>1.9190157507000001</v>
      </c>
      <c r="F32" s="9" t="str">
        <f>IF($B32="N/A","N/A",IF(E32&gt;25,"No",IF(E32&lt;3,"No","Yes")))</f>
        <v>No</v>
      </c>
      <c r="G32" s="8">
        <v>1.8117013404</v>
      </c>
      <c r="H32" s="9" t="str">
        <f>IF($B32="N/A","N/A",IF(G32&gt;25,"No",IF(G32&lt;3,"No","Yes")))</f>
        <v>No</v>
      </c>
      <c r="I32" s="10">
        <v>-5.26</v>
      </c>
      <c r="J32" s="10">
        <v>-5.59</v>
      </c>
      <c r="K32" s="9" t="str">
        <f t="shared" si="8"/>
        <v>Yes</v>
      </c>
    </row>
    <row r="33" spans="1:11" x14ac:dyDescent="0.25">
      <c r="A33" s="75" t="s">
        <v>382</v>
      </c>
      <c r="B33" s="35" t="s">
        <v>254</v>
      </c>
      <c r="C33" s="74">
        <v>3.4784508015000002</v>
      </c>
      <c r="D33" s="9" t="str">
        <f>IF($B33="N/A","N/A",IF(C33&gt;25,"No",IF(C33&lt;2,"No","Yes")))</f>
        <v>Yes</v>
      </c>
      <c r="E33" s="8">
        <v>8.6224479033999994</v>
      </c>
      <c r="F33" s="9" t="str">
        <f>IF($B33="N/A","N/A",IF(E33&gt;25,"No",IF(E33&lt;2,"No","Yes")))</f>
        <v>Yes</v>
      </c>
      <c r="G33" s="8">
        <v>7.0286917862999996</v>
      </c>
      <c r="H33" s="9" t="str">
        <f>IF($B33="N/A","N/A",IF(G33&gt;25,"No",IF(G33&lt;2,"No","Yes")))</f>
        <v>Yes</v>
      </c>
      <c r="I33" s="10">
        <v>147.9</v>
      </c>
      <c r="J33" s="10">
        <v>-18.5</v>
      </c>
      <c r="K33" s="9" t="str">
        <f t="shared" si="8"/>
        <v>Yes</v>
      </c>
    </row>
    <row r="34" spans="1:11" x14ac:dyDescent="0.25">
      <c r="A34" s="75" t="s">
        <v>383</v>
      </c>
      <c r="B34" s="35" t="s">
        <v>255</v>
      </c>
      <c r="C34" s="74">
        <v>2.46790918E-2</v>
      </c>
      <c r="D34" s="9" t="str">
        <f>IF($B34="N/A","N/A",IF(C34&gt;25,"No",IF(C34&lt;=0,"No","Yes")))</f>
        <v>Yes</v>
      </c>
      <c r="E34" s="8">
        <v>1.8965778900000001E-2</v>
      </c>
      <c r="F34" s="9" t="str">
        <f>IF($B34="N/A","N/A",IF(E34&gt;25,"No",IF(E34&lt;=0,"No","Yes")))</f>
        <v>Yes</v>
      </c>
      <c r="G34" s="8">
        <v>1.9107251700000001E-2</v>
      </c>
      <c r="H34" s="9" t="str">
        <f>IF($B34="N/A","N/A",IF(G34&gt;25,"No",IF(G34&lt;=0,"No","Yes")))</f>
        <v>Yes</v>
      </c>
      <c r="I34" s="10">
        <v>-23.2</v>
      </c>
      <c r="J34" s="10">
        <v>0.74590000000000001</v>
      </c>
      <c r="K34" s="9" t="str">
        <f t="shared" si="8"/>
        <v>Yes</v>
      </c>
    </row>
    <row r="35" spans="1:11" x14ac:dyDescent="0.25">
      <c r="A35" s="75" t="s">
        <v>384</v>
      </c>
      <c r="B35" s="35" t="s">
        <v>256</v>
      </c>
      <c r="C35" s="74">
        <v>7.0346716709999999</v>
      </c>
      <c r="D35" s="9" t="str">
        <f>IF($B35="N/A","N/A",IF(C35&gt;20,"No",IF(C35&lt;4,"No","Yes")))</f>
        <v>Yes</v>
      </c>
      <c r="E35" s="8">
        <v>6.7385076433000002</v>
      </c>
      <c r="F35" s="9" t="str">
        <f>IF($B35="N/A","N/A",IF(E35&gt;20,"No",IF(E35&lt;4,"No","Yes")))</f>
        <v>Yes</v>
      </c>
      <c r="G35" s="8">
        <v>6.1072462269000001</v>
      </c>
      <c r="H35" s="9" t="str">
        <f>IF($B35="N/A","N/A",IF(G35&gt;20,"No",IF(G35&lt;4,"No","Yes")))</f>
        <v>Yes</v>
      </c>
      <c r="I35" s="10">
        <v>-4.21</v>
      </c>
      <c r="J35" s="10">
        <v>-9.3699999999999992</v>
      </c>
      <c r="K35" s="9" t="str">
        <f t="shared" si="8"/>
        <v>Yes</v>
      </c>
    </row>
    <row r="36" spans="1:11" x14ac:dyDescent="0.25">
      <c r="A36" s="75" t="s">
        <v>385</v>
      </c>
      <c r="B36" s="35" t="s">
        <v>257</v>
      </c>
      <c r="C36" s="74">
        <v>0</v>
      </c>
      <c r="D36" s="9" t="str">
        <f>IF($B36="N/A","N/A",IF(C36&gt;=3,"No",IF(C36&lt;0,"No","Yes")))</f>
        <v>Yes</v>
      </c>
      <c r="E36" s="8">
        <v>9.7068950000000001E-4</v>
      </c>
      <c r="F36" s="9" t="str">
        <f>IF($B36="N/A","N/A",IF(E36&gt;=3,"No",IF(E36&lt;0,"No","Yes")))</f>
        <v>Yes</v>
      </c>
      <c r="G36" s="8">
        <v>2.8760050000000001E-3</v>
      </c>
      <c r="H36" s="9" t="str">
        <f>IF($B36="N/A","N/A",IF(G36&gt;=3,"No",IF(G36&lt;0,"No","Yes")))</f>
        <v>Yes</v>
      </c>
      <c r="I36" s="10" t="s">
        <v>1746</v>
      </c>
      <c r="J36" s="10">
        <v>196.3</v>
      </c>
      <c r="K36" s="9" t="str">
        <f t="shared" si="8"/>
        <v>No</v>
      </c>
    </row>
    <row r="37" spans="1:11" x14ac:dyDescent="0.25">
      <c r="A37" s="75" t="s">
        <v>386</v>
      </c>
      <c r="B37" s="35" t="s">
        <v>258</v>
      </c>
      <c r="C37" s="74">
        <v>6.1579346693000003</v>
      </c>
      <c r="D37" s="9" t="str">
        <f>IF($B37="N/A","N/A",IF(C37&gt;=25,"No",IF(C37&lt;0,"No","Yes")))</f>
        <v>Yes</v>
      </c>
      <c r="E37" s="8">
        <v>7.2472982632000003</v>
      </c>
      <c r="F37" s="9" t="str">
        <f>IF($B37="N/A","N/A",IF(E37&gt;=25,"No",IF(E37&lt;0,"No","Yes")))</f>
        <v>Yes</v>
      </c>
      <c r="G37" s="8">
        <v>7.8261716124999996</v>
      </c>
      <c r="H37" s="9" t="str">
        <f>IF($B37="N/A","N/A",IF(G37&gt;=25,"No",IF(G37&lt;0,"No","Yes")))</f>
        <v>Yes</v>
      </c>
      <c r="I37" s="10">
        <v>17.690000000000001</v>
      </c>
      <c r="J37" s="10">
        <v>7.9870000000000001</v>
      </c>
      <c r="K37" s="9" t="str">
        <f t="shared" si="8"/>
        <v>Yes</v>
      </c>
    </row>
    <row r="38" spans="1:11" x14ac:dyDescent="0.25">
      <c r="A38" s="75" t="s">
        <v>387</v>
      </c>
      <c r="B38" s="35" t="s">
        <v>221</v>
      </c>
      <c r="C38" s="74">
        <v>5.0716706848999999</v>
      </c>
      <c r="D38" s="9" t="str">
        <f>IF($B38="N/A","N/A",IF(C38&gt;3,"Yes","No"))</f>
        <v>Yes</v>
      </c>
      <c r="E38" s="8">
        <v>4.5989773785999999</v>
      </c>
      <c r="F38" s="9" t="str">
        <f>IF($B38="N/A","N/A",IF(E38&gt;3,"Yes","No"))</f>
        <v>Yes</v>
      </c>
      <c r="G38" s="8">
        <v>4.2957597604000002</v>
      </c>
      <c r="H38" s="9" t="str">
        <f>IF($B38="N/A","N/A",IF(G38&gt;3,"Yes","No"))</f>
        <v>Yes</v>
      </c>
      <c r="I38" s="10">
        <v>-9.32</v>
      </c>
      <c r="J38" s="10">
        <v>-6.59</v>
      </c>
      <c r="K38" s="9" t="str">
        <f t="shared" si="8"/>
        <v>Yes</v>
      </c>
    </row>
    <row r="39" spans="1:11" x14ac:dyDescent="0.25">
      <c r="A39" s="75" t="s">
        <v>388</v>
      </c>
      <c r="B39" s="35" t="s">
        <v>220</v>
      </c>
      <c r="C39" s="74">
        <v>8.2697354345999994</v>
      </c>
      <c r="D39" s="9" t="str">
        <f>IF($B39="N/A","N/A",IF(C39&gt;1,"Yes","No"))</f>
        <v>Yes</v>
      </c>
      <c r="E39" s="8">
        <v>8.1249695492999994</v>
      </c>
      <c r="F39" s="9" t="str">
        <f>IF($B39="N/A","N/A",IF(E39&gt;1,"Yes","No"))</f>
        <v>Yes</v>
      </c>
      <c r="G39" s="8">
        <v>9.0651843230000004</v>
      </c>
      <c r="H39" s="9" t="str">
        <f>IF($B39="N/A","N/A",IF(G39&gt;1,"Yes","No"))</f>
        <v>Yes</v>
      </c>
      <c r="I39" s="10">
        <v>-1.75</v>
      </c>
      <c r="J39" s="10">
        <v>11.57</v>
      </c>
      <c r="K39" s="9" t="str">
        <f t="shared" si="8"/>
        <v>Yes</v>
      </c>
    </row>
    <row r="40" spans="1:11" x14ac:dyDescent="0.25">
      <c r="A40" s="75" t="s">
        <v>389</v>
      </c>
      <c r="B40" s="35" t="s">
        <v>213</v>
      </c>
      <c r="C40" s="74">
        <v>1.09637452E-2</v>
      </c>
      <c r="D40" s="9" t="str">
        <f>IF($B40="N/A","N/A",IF(C40&gt;15,"No",IF(C40&lt;-15,"No","Yes")))</f>
        <v>N/A</v>
      </c>
      <c r="E40" s="8">
        <v>8.7922065999999997E-3</v>
      </c>
      <c r="F40" s="9" t="str">
        <f>IF($B40="N/A","N/A",IF(E40&gt;15,"No",IF(E40&lt;-15,"No","Yes")))</f>
        <v>N/A</v>
      </c>
      <c r="G40" s="8">
        <v>7.1900124999999997E-3</v>
      </c>
      <c r="H40" s="9" t="str">
        <f>IF($B40="N/A","N/A",IF(G40&gt;15,"No",IF(G40&lt;-15,"No","Yes")))</f>
        <v>N/A</v>
      </c>
      <c r="I40" s="10">
        <v>-19.8</v>
      </c>
      <c r="J40" s="10">
        <v>-18.2</v>
      </c>
      <c r="K40" s="9" t="str">
        <f t="shared" si="8"/>
        <v>Yes</v>
      </c>
    </row>
    <row r="41" spans="1:11" x14ac:dyDescent="0.25">
      <c r="A41" s="75" t="s">
        <v>390</v>
      </c>
      <c r="B41" s="35" t="s">
        <v>213</v>
      </c>
      <c r="C41" s="74">
        <v>0</v>
      </c>
      <c r="D41" s="9" t="str">
        <f>IF($B41="N/A","N/A",IF(C41&gt;15,"No",IF(C41&lt;-15,"No","Yes")))</f>
        <v>N/A</v>
      </c>
      <c r="E41" s="8">
        <v>0</v>
      </c>
      <c r="F41" s="9" t="str">
        <f>IF($B41="N/A","N/A",IF(E41&gt;15,"No",IF(E41&lt;-15,"No","Yes")))</f>
        <v>N/A</v>
      </c>
      <c r="G41" s="8">
        <v>0</v>
      </c>
      <c r="H41" s="9" t="str">
        <f>IF($B41="N/A","N/A",IF(G41&gt;15,"No",IF(G41&lt;-15,"No","Yes")))</f>
        <v>N/A</v>
      </c>
      <c r="I41" s="10" t="s">
        <v>1746</v>
      </c>
      <c r="J41" s="10" t="s">
        <v>1746</v>
      </c>
      <c r="K41" s="9" t="str">
        <f t="shared" si="8"/>
        <v>N/A</v>
      </c>
    </row>
    <row r="42" spans="1:11" x14ac:dyDescent="0.25">
      <c r="A42" s="75" t="s">
        <v>391</v>
      </c>
      <c r="B42" s="35" t="s">
        <v>259</v>
      </c>
      <c r="C42" s="74">
        <v>26.080680792999999</v>
      </c>
      <c r="D42" s="9" t="str">
        <f>IF($B42="N/A","N/A",IF(C42&gt;0,"Yes","No"))</f>
        <v>Yes</v>
      </c>
      <c r="E42" s="8">
        <v>27.276336812</v>
      </c>
      <c r="F42" s="9" t="str">
        <f>IF($B42="N/A","N/A",IF(E42&gt;0,"Yes","No"))</f>
        <v>Yes</v>
      </c>
      <c r="G42" s="8">
        <v>29.110674788000001</v>
      </c>
      <c r="H42" s="9" t="str">
        <f>IF($B42="N/A","N/A",IF(G42&gt;0,"Yes","No"))</f>
        <v>Yes</v>
      </c>
      <c r="I42" s="10">
        <v>4.5839999999999996</v>
      </c>
      <c r="J42" s="10">
        <v>6.7249999999999996</v>
      </c>
      <c r="K42" s="9" t="str">
        <f t="shared" si="8"/>
        <v>Yes</v>
      </c>
    </row>
    <row r="43" spans="1:11" x14ac:dyDescent="0.25">
      <c r="A43" s="75" t="s">
        <v>392</v>
      </c>
      <c r="B43" s="35" t="s">
        <v>259</v>
      </c>
      <c r="C43" s="74">
        <v>1.0887382926</v>
      </c>
      <c r="D43" s="9" t="str">
        <f>IF($B43="N/A","N/A",IF(C43&gt;0,"Yes","No"))</f>
        <v>Yes</v>
      </c>
      <c r="E43" s="8">
        <v>1.0442005318000001</v>
      </c>
      <c r="F43" s="9" t="str">
        <f>IF($B43="N/A","N/A",IF(E43&gt;0,"Yes","No"))</f>
        <v>Yes</v>
      </c>
      <c r="G43" s="8">
        <v>0.97375909890000001</v>
      </c>
      <c r="H43" s="9" t="str">
        <f>IF($B43="N/A","N/A",IF(G43&gt;0,"Yes","No"))</f>
        <v>Yes</v>
      </c>
      <c r="I43" s="10">
        <v>-4.09</v>
      </c>
      <c r="J43" s="10">
        <v>-6.75</v>
      </c>
      <c r="K43" s="9" t="str">
        <f t="shared" si="8"/>
        <v>Yes</v>
      </c>
    </row>
    <row r="44" spans="1:11" x14ac:dyDescent="0.25">
      <c r="A44" s="75" t="s">
        <v>393</v>
      </c>
      <c r="B44" s="35" t="s">
        <v>259</v>
      </c>
      <c r="C44" s="74">
        <v>4.4153604000000003E-3</v>
      </c>
      <c r="D44" s="9" t="str">
        <f>IF($B44="N/A","N/A",IF(C44&gt;0,"Yes","No"))</f>
        <v>Yes</v>
      </c>
      <c r="E44" s="8">
        <v>9.1468816000000001E-3</v>
      </c>
      <c r="F44" s="9" t="str">
        <f>IF($B44="N/A","N/A",IF(E44&gt;0,"Yes","No"))</f>
        <v>Yes</v>
      </c>
      <c r="G44" s="8">
        <v>9.6527984000000008E-3</v>
      </c>
      <c r="H44" s="9" t="str">
        <f>IF($B44="N/A","N/A",IF(G44&gt;0,"Yes","No"))</f>
        <v>Yes</v>
      </c>
      <c r="I44" s="10">
        <v>107.2</v>
      </c>
      <c r="J44" s="10">
        <v>5.5309999999999997</v>
      </c>
      <c r="K44" s="9" t="str">
        <f t="shared" si="8"/>
        <v>Yes</v>
      </c>
    </row>
    <row r="45" spans="1:11" x14ac:dyDescent="0.25">
      <c r="A45" s="75" t="s">
        <v>394</v>
      </c>
      <c r="B45" s="35" t="s">
        <v>220</v>
      </c>
      <c r="C45" s="74">
        <v>1.7173619011000001</v>
      </c>
      <c r="D45" s="9" t="str">
        <f>IF($B45="N/A","N/A",IF(C45&gt;1,"Yes","No"))</f>
        <v>Yes</v>
      </c>
      <c r="E45" s="8">
        <v>0.84687056250000003</v>
      </c>
      <c r="F45" s="9" t="str">
        <f>IF($B45="N/A","N/A",IF(E45&gt;1,"Yes","No"))</f>
        <v>No</v>
      </c>
      <c r="G45" s="8">
        <v>0.71030712259999995</v>
      </c>
      <c r="H45" s="9" t="str">
        <f>IF($B45="N/A","N/A",IF(G45&gt;1,"Yes","No"))</f>
        <v>No</v>
      </c>
      <c r="I45" s="10">
        <v>-50.7</v>
      </c>
      <c r="J45" s="10">
        <v>-16.100000000000001</v>
      </c>
      <c r="K45" s="9" t="str">
        <f t="shared" si="8"/>
        <v>Yes</v>
      </c>
    </row>
    <row r="46" spans="1:11" x14ac:dyDescent="0.25">
      <c r="A46" s="75" t="s">
        <v>395</v>
      </c>
      <c r="B46" s="35" t="s">
        <v>259</v>
      </c>
      <c r="C46" s="74">
        <v>1.2371540999999999E-3</v>
      </c>
      <c r="D46" s="9" t="str">
        <f>IF($B46="N/A","N/A",IF(C46&gt;0,"Yes","No"))</f>
        <v>Yes</v>
      </c>
      <c r="E46" s="8">
        <v>1.1386934E-3</v>
      </c>
      <c r="F46" s="9" t="str">
        <f>IF($B46="N/A","N/A",IF(E46&gt;0,"Yes","No"))</f>
        <v>Yes</v>
      </c>
      <c r="G46" s="8">
        <v>1.4710599999999999E-3</v>
      </c>
      <c r="H46" s="9" t="str">
        <f>IF($B46="N/A","N/A",IF(G46&gt;0,"Yes","No"))</f>
        <v>Yes</v>
      </c>
      <c r="I46" s="10">
        <v>-7.96</v>
      </c>
      <c r="J46" s="10">
        <v>29.19</v>
      </c>
      <c r="K46" s="9" t="str">
        <f t="shared" si="8"/>
        <v>Yes</v>
      </c>
    </row>
    <row r="47" spans="1:11" x14ac:dyDescent="0.25">
      <c r="A47" s="75" t="s">
        <v>396</v>
      </c>
      <c r="B47" s="35" t="s">
        <v>213</v>
      </c>
      <c r="C47" s="74">
        <v>0.18041120020000001</v>
      </c>
      <c r="D47" s="9" t="str">
        <f>IF($B47="N/A","N/A",IF(C47&gt;15,"No",IF(C47&lt;-15,"No","Yes")))</f>
        <v>N/A</v>
      </c>
      <c r="E47" s="8">
        <v>0.1676866062</v>
      </c>
      <c r="F47" s="9" t="str">
        <f>IF($B47="N/A","N/A",IF(E47&gt;15,"No",IF(E47&lt;-15,"No","Yes")))</f>
        <v>N/A</v>
      </c>
      <c r="G47" s="8">
        <v>0.1216021199</v>
      </c>
      <c r="H47" s="9" t="str">
        <f>IF($B47="N/A","N/A",IF(G47&gt;15,"No",IF(G47&lt;-15,"No","Yes")))</f>
        <v>N/A</v>
      </c>
      <c r="I47" s="10">
        <v>-7.05</v>
      </c>
      <c r="J47" s="10">
        <v>-27.5</v>
      </c>
      <c r="K47" s="9" t="str">
        <f t="shared" si="8"/>
        <v>Yes</v>
      </c>
    </row>
    <row r="48" spans="1:11" x14ac:dyDescent="0.25">
      <c r="A48" s="75" t="s">
        <v>397</v>
      </c>
      <c r="B48" s="35" t="s">
        <v>213</v>
      </c>
      <c r="C48" s="74">
        <v>1.1148038503</v>
      </c>
      <c r="D48" s="9" t="str">
        <f>IF($B48="N/A","N/A",IF(C48&gt;15,"No",IF(C48&lt;-15,"No","Yes")))</f>
        <v>N/A</v>
      </c>
      <c r="E48" s="8">
        <v>1.4182146519000001</v>
      </c>
      <c r="F48" s="9" t="str">
        <f>IF($B48="N/A","N/A",IF(E48&gt;15,"No",IF(E48&lt;-15,"No","Yes")))</f>
        <v>N/A</v>
      </c>
      <c r="G48" s="8">
        <v>1.4842830458</v>
      </c>
      <c r="H48" s="9" t="str">
        <f>IF($B48="N/A","N/A",IF(G48&gt;15,"No",IF(G48&lt;-15,"No","Yes")))</f>
        <v>N/A</v>
      </c>
      <c r="I48" s="10">
        <v>27.22</v>
      </c>
      <c r="J48" s="10">
        <v>4.6589999999999998</v>
      </c>
      <c r="K48" s="9" t="str">
        <f t="shared" si="8"/>
        <v>Yes</v>
      </c>
    </row>
    <row r="49" spans="1:11" x14ac:dyDescent="0.25">
      <c r="A49" s="75" t="s">
        <v>398</v>
      </c>
      <c r="B49" s="35" t="s">
        <v>213</v>
      </c>
      <c r="C49" s="74">
        <v>7.3098744699999996E-2</v>
      </c>
      <c r="D49" s="9" t="str">
        <f>IF($B49="N/A","N/A",IF(C49&gt;15,"No",IF(C49&lt;-15,"No","Yes")))</f>
        <v>N/A</v>
      </c>
      <c r="E49" s="8">
        <v>9.7908966900000005E-2</v>
      </c>
      <c r="F49" s="9" t="str">
        <f>IF($B49="N/A","N/A",IF(E49&gt;15,"No",IF(E49&lt;-15,"No","Yes")))</f>
        <v>N/A</v>
      </c>
      <c r="G49" s="8">
        <v>0.1089080288</v>
      </c>
      <c r="H49" s="9" t="str">
        <f>IF($B49="N/A","N/A",IF(G49&gt;15,"No",IF(G49&lt;-15,"No","Yes")))</f>
        <v>N/A</v>
      </c>
      <c r="I49" s="10">
        <v>33.94</v>
      </c>
      <c r="J49" s="10">
        <v>11.23</v>
      </c>
      <c r="K49" s="9" t="str">
        <f t="shared" si="8"/>
        <v>Yes</v>
      </c>
    </row>
    <row r="50" spans="1:11" x14ac:dyDescent="0.25">
      <c r="A50" s="75" t="s">
        <v>399</v>
      </c>
      <c r="B50" s="35" t="s">
        <v>213</v>
      </c>
      <c r="C50" s="74">
        <v>0</v>
      </c>
      <c r="D50" s="9" t="str">
        <f>IF($B50="N/A","N/A",IF(C50&gt;15,"No",IF(C50&lt;-15,"No","Yes")))</f>
        <v>N/A</v>
      </c>
      <c r="E50" s="8">
        <v>0</v>
      </c>
      <c r="F50" s="9" t="str">
        <f>IF($B50="N/A","N/A",IF(E50&gt;15,"No",IF(E50&lt;-15,"No","Yes")))</f>
        <v>N/A</v>
      </c>
      <c r="G50" s="8">
        <v>0</v>
      </c>
      <c r="H50" s="9" t="str">
        <f>IF($B50="N/A","N/A",IF(G50&gt;15,"No",IF(G50&lt;-15,"No","Yes")))</f>
        <v>N/A</v>
      </c>
      <c r="I50" s="10" t="s">
        <v>1746</v>
      </c>
      <c r="J50" s="10" t="s">
        <v>1746</v>
      </c>
      <c r="K50" s="9" t="str">
        <f t="shared" si="8"/>
        <v>N/A</v>
      </c>
    </row>
    <row r="51" spans="1:11" x14ac:dyDescent="0.25">
      <c r="A51" s="75" t="s">
        <v>400</v>
      </c>
      <c r="B51" s="35" t="s">
        <v>213</v>
      </c>
      <c r="C51" s="74">
        <v>3.6511404535</v>
      </c>
      <c r="D51" s="9" t="str">
        <f>IF($B51="N/A","N/A",IF(C51&gt;15,"No",IF(C51&lt;-15,"No","Yes")))</f>
        <v>N/A</v>
      </c>
      <c r="E51" s="8">
        <v>3.7071377597000001</v>
      </c>
      <c r="F51" s="9" t="str">
        <f>IF($B51="N/A","N/A",IF(E51&gt;15,"No",IF(E51&lt;-15,"No","Yes")))</f>
        <v>N/A</v>
      </c>
      <c r="G51" s="8">
        <v>4.4018909568</v>
      </c>
      <c r="H51" s="9" t="str">
        <f>IF($B51="N/A","N/A",IF(G51&gt;15,"No",IF(G51&lt;-15,"No","Yes")))</f>
        <v>N/A</v>
      </c>
      <c r="I51" s="10">
        <v>1.534</v>
      </c>
      <c r="J51" s="10">
        <v>18.739999999999998</v>
      </c>
      <c r="K51" s="9" t="str">
        <f t="shared" si="8"/>
        <v>Yes</v>
      </c>
    </row>
    <row r="52" spans="1:11" x14ac:dyDescent="0.25">
      <c r="A52" s="75" t="s">
        <v>401</v>
      </c>
      <c r="B52" s="35" t="s">
        <v>220</v>
      </c>
      <c r="C52" s="74">
        <v>13.388801921000001</v>
      </c>
      <c r="D52" s="9" t="str">
        <f>IF($B52="N/A","N/A",IF(C52&gt;1,"Yes","No"))</f>
        <v>Yes</v>
      </c>
      <c r="E52" s="8">
        <v>7.9691552220000004</v>
      </c>
      <c r="F52" s="9" t="str">
        <f>IF($B52="N/A","N/A",IF(E52&gt;1,"Yes","No"))</f>
        <v>Yes</v>
      </c>
      <c r="G52" s="8">
        <v>7.5514304901999996</v>
      </c>
      <c r="H52" s="9" t="str">
        <f>IF($B52="N/A","N/A",IF(G52&gt;1,"Yes","No"))</f>
        <v>Yes</v>
      </c>
      <c r="I52" s="10">
        <v>-40.5</v>
      </c>
      <c r="J52" s="10">
        <v>-5.24</v>
      </c>
      <c r="K52" s="9" t="str">
        <f t="shared" si="8"/>
        <v>Yes</v>
      </c>
    </row>
    <row r="53" spans="1:11" x14ac:dyDescent="0.25">
      <c r="A53" s="75" t="s">
        <v>402</v>
      </c>
      <c r="B53" s="35" t="s">
        <v>259</v>
      </c>
      <c r="C53" s="74">
        <v>0.28701975759999998</v>
      </c>
      <c r="D53" s="9" t="str">
        <f>IF($B53="N/A","N/A",IF(C53&gt;0,"Yes","No"))</f>
        <v>Yes</v>
      </c>
      <c r="E53" s="8">
        <v>0.25461931519999997</v>
      </c>
      <c r="F53" s="9" t="str">
        <f>IF($B53="N/A","N/A",IF(E53&gt;0,"Yes","No"))</f>
        <v>Yes</v>
      </c>
      <c r="G53" s="8">
        <v>0.47095408490000001</v>
      </c>
      <c r="H53" s="9" t="str">
        <f>IF($B53="N/A","N/A",IF(G53&gt;0,"Yes","No"))</f>
        <v>Yes</v>
      </c>
      <c r="I53" s="10">
        <v>-11.3</v>
      </c>
      <c r="J53" s="10">
        <v>84.96</v>
      </c>
      <c r="K53" s="9" t="str">
        <f t="shared" si="8"/>
        <v>No</v>
      </c>
    </row>
    <row r="54" spans="1:11" x14ac:dyDescent="0.25">
      <c r="A54" s="75" t="s">
        <v>403</v>
      </c>
      <c r="B54" s="35" t="s">
        <v>260</v>
      </c>
      <c r="C54" s="74">
        <v>0</v>
      </c>
      <c r="D54" s="9" t="str">
        <f>IF($B54="N/A","N/A",IF(C54&gt;=1,"No",IF(C54&lt;0,"No","Yes")))</f>
        <v>Yes</v>
      </c>
      <c r="E54" s="8">
        <v>0</v>
      </c>
      <c r="F54" s="9" t="str">
        <f>IF($B54="N/A","N/A",IF(E54&gt;=1,"No",IF(E54&lt;0,"No","Yes")))</f>
        <v>Yes</v>
      </c>
      <c r="G54" s="8">
        <v>0</v>
      </c>
      <c r="H54" s="9" t="str">
        <f>IF($B54="N/A","N/A",IF(G54&gt;=1,"No",IF(G54&lt;0,"No","Yes")))</f>
        <v>Yes</v>
      </c>
      <c r="I54" s="10" t="s">
        <v>1746</v>
      </c>
      <c r="J54" s="10" t="s">
        <v>1746</v>
      </c>
      <c r="K54" s="9" t="str">
        <f t="shared" si="8"/>
        <v>N/A</v>
      </c>
    </row>
    <row r="55" spans="1:11" x14ac:dyDescent="0.25">
      <c r="A55" s="75" t="s">
        <v>878</v>
      </c>
      <c r="B55" s="35" t="s">
        <v>213</v>
      </c>
      <c r="C55" s="77">
        <v>152.42174883000001</v>
      </c>
      <c r="D55" s="9" t="str">
        <f>IF($B55="N/A","N/A",IF(C55&gt;15,"No",IF(C55&lt;-15,"No","Yes")))</f>
        <v>N/A</v>
      </c>
      <c r="E55" s="37">
        <v>152.34474261</v>
      </c>
      <c r="F55" s="9" t="str">
        <f>IF($B55="N/A","N/A",IF(E55&gt;15,"No",IF(E55&lt;-15,"No","Yes")))</f>
        <v>N/A</v>
      </c>
      <c r="G55" s="37">
        <v>150.36730716</v>
      </c>
      <c r="H55" s="9" t="str">
        <f>IF($B55="N/A","N/A",IF(G55&gt;15,"No",IF(G55&lt;-15,"No","Yes")))</f>
        <v>N/A</v>
      </c>
      <c r="I55" s="10">
        <v>-5.0999999999999997E-2</v>
      </c>
      <c r="J55" s="10">
        <v>-1.3</v>
      </c>
      <c r="K55" s="9" t="str">
        <f t="shared" ref="K55:K74" si="9">IF(J55="Div by 0", "N/A", IF(J55="N/A","N/A", IF(J55&gt;30, "No", IF(J55&lt;-30, "No", "Yes"))))</f>
        <v>Yes</v>
      </c>
    </row>
    <row r="56" spans="1:11" x14ac:dyDescent="0.25">
      <c r="A56" s="75" t="s">
        <v>879</v>
      </c>
      <c r="B56" s="35" t="s">
        <v>261</v>
      </c>
      <c r="C56" s="77">
        <v>147.04224725</v>
      </c>
      <c r="D56" s="9" t="str">
        <f>IF($B56="N/A","N/A",IF(C56&gt;90,"No",IF(C56&lt;20,"No","Yes")))</f>
        <v>No</v>
      </c>
      <c r="E56" s="37">
        <v>151.43302598</v>
      </c>
      <c r="F56" s="9" t="str">
        <f>IF($B56="N/A","N/A",IF(E56&gt;90,"No",IF(E56&lt;20,"No","Yes")))</f>
        <v>No</v>
      </c>
      <c r="G56" s="37">
        <v>153.30651215</v>
      </c>
      <c r="H56" s="9" t="str">
        <f>IF($B56="N/A","N/A",IF(G56&gt;90,"No",IF(G56&lt;20,"No","Yes")))</f>
        <v>No</v>
      </c>
      <c r="I56" s="10">
        <v>2.9860000000000002</v>
      </c>
      <c r="J56" s="10">
        <v>1.2370000000000001</v>
      </c>
      <c r="K56" s="9" t="str">
        <f t="shared" si="9"/>
        <v>Yes</v>
      </c>
    </row>
    <row r="57" spans="1:11" x14ac:dyDescent="0.25">
      <c r="A57" s="75" t="s">
        <v>880</v>
      </c>
      <c r="B57" s="35" t="s">
        <v>262</v>
      </c>
      <c r="C57" s="77">
        <v>99.991090108999998</v>
      </c>
      <c r="D57" s="9" t="str">
        <f>IF($B57="N/A","N/A",IF(C57&gt;60,"No",IF(C57&lt;10,"No","Yes")))</f>
        <v>No</v>
      </c>
      <c r="E57" s="37">
        <v>103.29603722</v>
      </c>
      <c r="F57" s="9" t="str">
        <f>IF($B57="N/A","N/A",IF(E57&gt;60,"No",IF(E57&lt;10,"No","Yes")))</f>
        <v>No</v>
      </c>
      <c r="G57" s="37">
        <v>105.40578226</v>
      </c>
      <c r="H57" s="9" t="str">
        <f>IF($B57="N/A","N/A",IF(G57&gt;60,"No",IF(G57&lt;10,"No","Yes")))</f>
        <v>No</v>
      </c>
      <c r="I57" s="10">
        <v>3.3050000000000002</v>
      </c>
      <c r="J57" s="10">
        <v>2.0419999999999998</v>
      </c>
      <c r="K57" s="9" t="str">
        <f t="shared" si="9"/>
        <v>Yes</v>
      </c>
    </row>
    <row r="58" spans="1:11" ht="25" x14ac:dyDescent="0.25">
      <c r="A58" s="75" t="s">
        <v>881</v>
      </c>
      <c r="B58" s="35" t="s">
        <v>263</v>
      </c>
      <c r="C58" s="77">
        <v>107.38396090000001</v>
      </c>
      <c r="D58" s="9" t="str">
        <f>IF($B58="N/A","N/A",IF(C58&gt;100,"No",IF(C58&lt;10,"No","Yes")))</f>
        <v>No</v>
      </c>
      <c r="E58" s="37">
        <v>125.72215677</v>
      </c>
      <c r="F58" s="9" t="str">
        <f>IF($B58="N/A","N/A",IF(E58&gt;100,"No",IF(E58&lt;10,"No","Yes")))</f>
        <v>No</v>
      </c>
      <c r="G58" s="37">
        <v>141.17247448000001</v>
      </c>
      <c r="H58" s="9" t="str">
        <f>IF($B58="N/A","N/A",IF(G58&gt;100,"No",IF(G58&lt;10,"No","Yes")))</f>
        <v>No</v>
      </c>
      <c r="I58" s="10">
        <v>17.079999999999998</v>
      </c>
      <c r="J58" s="10">
        <v>12.29</v>
      </c>
      <c r="K58" s="9" t="str">
        <f t="shared" si="9"/>
        <v>Yes</v>
      </c>
    </row>
    <row r="59" spans="1:11" x14ac:dyDescent="0.25">
      <c r="A59" s="75" t="s">
        <v>882</v>
      </c>
      <c r="B59" s="35" t="s">
        <v>264</v>
      </c>
      <c r="C59" s="77">
        <v>581.38678798000001</v>
      </c>
      <c r="D59" s="9" t="str">
        <f>IF($B59="N/A","N/A",IF(C59&gt;100,"No",IF(C59&lt;20,"No","Yes")))</f>
        <v>No</v>
      </c>
      <c r="E59" s="37">
        <v>631.09372385999995</v>
      </c>
      <c r="F59" s="9" t="str">
        <f>IF($B59="N/A","N/A",IF(E59&gt;100,"No",IF(E59&lt;20,"No","Yes")))</f>
        <v>No</v>
      </c>
      <c r="G59" s="37">
        <v>679.77321204999998</v>
      </c>
      <c r="H59" s="9" t="str">
        <f>IF($B59="N/A","N/A",IF(G59&gt;100,"No",IF(G59&lt;20,"No","Yes")))</f>
        <v>No</v>
      </c>
      <c r="I59" s="10">
        <v>8.5500000000000007</v>
      </c>
      <c r="J59" s="10">
        <v>7.7140000000000004</v>
      </c>
      <c r="K59" s="9" t="str">
        <f t="shared" si="9"/>
        <v>Yes</v>
      </c>
    </row>
    <row r="60" spans="1:11" x14ac:dyDescent="0.25">
      <c r="A60" s="75" t="s">
        <v>883</v>
      </c>
      <c r="B60" s="35" t="s">
        <v>264</v>
      </c>
      <c r="C60" s="77">
        <v>314.50215850000001</v>
      </c>
      <c r="D60" s="9" t="str">
        <f>IF($B60="N/A","N/A",IF(C60&gt;100,"No",IF(C60&lt;20,"No","Yes")))</f>
        <v>No</v>
      </c>
      <c r="E60" s="37">
        <v>229.79939641000001</v>
      </c>
      <c r="F60" s="9" t="str">
        <f>IF($B60="N/A","N/A",IF(E60&gt;100,"No",IF(E60&lt;20,"No","Yes")))</f>
        <v>No</v>
      </c>
      <c r="G60" s="37">
        <v>274.00424937000003</v>
      </c>
      <c r="H60" s="9" t="str">
        <f>IF($B60="N/A","N/A",IF(G60&gt;100,"No",IF(G60&lt;20,"No","Yes")))</f>
        <v>No</v>
      </c>
      <c r="I60" s="10">
        <v>-26.9</v>
      </c>
      <c r="J60" s="10">
        <v>19.239999999999998</v>
      </c>
      <c r="K60" s="9" t="str">
        <f t="shared" si="9"/>
        <v>Yes</v>
      </c>
    </row>
    <row r="61" spans="1:11" x14ac:dyDescent="0.25">
      <c r="A61" s="75" t="s">
        <v>884</v>
      </c>
      <c r="B61" s="35" t="s">
        <v>213</v>
      </c>
      <c r="C61" s="77">
        <v>940.78305964000003</v>
      </c>
      <c r="D61" s="9" t="str">
        <f>IF($B61="N/A","N/A",IF(C61&gt;15,"No",IF(C61&lt;-15,"No","Yes")))</f>
        <v>N/A</v>
      </c>
      <c r="E61" s="37">
        <v>1019.7972440999999</v>
      </c>
      <c r="F61" s="9" t="str">
        <f>IF($B61="N/A","N/A",IF(E61&gt;15,"No",IF(E61&lt;-15,"No","Yes")))</f>
        <v>N/A</v>
      </c>
      <c r="G61" s="37">
        <v>1017.6695502</v>
      </c>
      <c r="H61" s="9" t="str">
        <f>IF($B61="N/A","N/A",IF(G61&gt;15,"No",IF(G61&lt;-15,"No","Yes")))</f>
        <v>N/A</v>
      </c>
      <c r="I61" s="10">
        <v>8.3989999999999991</v>
      </c>
      <c r="J61" s="10">
        <v>-0.20899999999999999</v>
      </c>
      <c r="K61" s="9" t="str">
        <f t="shared" si="9"/>
        <v>Yes</v>
      </c>
    </row>
    <row r="62" spans="1:11" x14ac:dyDescent="0.25">
      <c r="A62" s="75" t="s">
        <v>885</v>
      </c>
      <c r="B62" s="35" t="s">
        <v>265</v>
      </c>
      <c r="C62" s="77">
        <v>111.67417025</v>
      </c>
      <c r="D62" s="9" t="str">
        <f>IF($B62="N/A","N/A",IF(C62&gt;60,"No",IF(C62&lt;10,"No","Yes")))</f>
        <v>No</v>
      </c>
      <c r="E62" s="37">
        <v>114.20087650000001</v>
      </c>
      <c r="F62" s="9" t="str">
        <f>IF($B62="N/A","N/A",IF(E62&gt;60,"No",IF(E62&lt;10,"No","Yes")))</f>
        <v>No</v>
      </c>
      <c r="G62" s="37">
        <v>128.34820239999999</v>
      </c>
      <c r="H62" s="9" t="str">
        <f>IF($B62="N/A","N/A",IF(G62&gt;60,"No",IF(G62&lt;10,"No","Yes")))</f>
        <v>No</v>
      </c>
      <c r="I62" s="10">
        <v>2.2629999999999999</v>
      </c>
      <c r="J62" s="10">
        <v>12.39</v>
      </c>
      <c r="K62" s="9" t="str">
        <f t="shared" si="9"/>
        <v>Yes</v>
      </c>
    </row>
    <row r="63" spans="1:11" x14ac:dyDescent="0.25">
      <c r="A63" s="75" t="s">
        <v>886</v>
      </c>
      <c r="B63" s="35" t="s">
        <v>265</v>
      </c>
      <c r="C63" s="77" t="s">
        <v>1746</v>
      </c>
      <c r="D63" s="9" t="str">
        <f>IF($B63="N/A","N/A",IF(C63&gt;60,"No",IF(C63&lt;10,"No","Yes")))</f>
        <v>No</v>
      </c>
      <c r="E63" s="37">
        <v>46.211538462</v>
      </c>
      <c r="F63" s="9" t="str">
        <f>IF($B63="N/A","N/A",IF(E63&gt;60,"No",IF(E63&lt;10,"No","Yes")))</f>
        <v>Yes</v>
      </c>
      <c r="G63" s="37">
        <v>55.425287355999998</v>
      </c>
      <c r="H63" s="9" t="str">
        <f>IF($B63="N/A","N/A",IF(G63&gt;60,"No",IF(G63&lt;10,"No","Yes")))</f>
        <v>Yes</v>
      </c>
      <c r="I63" s="10" t="s">
        <v>1746</v>
      </c>
      <c r="J63" s="10">
        <v>19.940000000000001</v>
      </c>
      <c r="K63" s="9" t="str">
        <f t="shared" si="9"/>
        <v>Yes</v>
      </c>
    </row>
    <row r="64" spans="1:11" x14ac:dyDescent="0.25">
      <c r="A64" s="75" t="s">
        <v>887</v>
      </c>
      <c r="B64" s="35" t="s">
        <v>213</v>
      </c>
      <c r="C64" s="77">
        <v>266.23068983000002</v>
      </c>
      <c r="D64" s="9" t="str">
        <f t="shared" ref="D64:D74" si="10">IF($B64="N/A","N/A",IF(C64&gt;15,"No",IF(C64&lt;-15,"No","Yes")))</f>
        <v>N/A</v>
      </c>
      <c r="E64" s="37">
        <v>227.95047381000001</v>
      </c>
      <c r="F64" s="9" t="str">
        <f>IF($B64="N/A","N/A",IF(E64&gt;15,"No",IF(E64&lt;-15,"No","Yes")))</f>
        <v>N/A</v>
      </c>
      <c r="G64" s="37">
        <v>211.25342563999999</v>
      </c>
      <c r="H64" s="9" t="str">
        <f>IF($B64="N/A","N/A",IF(G64&gt;15,"No",IF(G64&lt;-15,"No","Yes")))</f>
        <v>N/A</v>
      </c>
      <c r="I64" s="10">
        <v>-14.4</v>
      </c>
      <c r="J64" s="10">
        <v>-7.32</v>
      </c>
      <c r="K64" s="9" t="str">
        <f t="shared" si="9"/>
        <v>Yes</v>
      </c>
    </row>
    <row r="65" spans="1:11" ht="15.75" customHeight="1" x14ac:dyDescent="0.25">
      <c r="A65" s="75" t="s">
        <v>888</v>
      </c>
      <c r="B65" s="35" t="s">
        <v>213</v>
      </c>
      <c r="C65" s="77">
        <v>86.549180086999996</v>
      </c>
      <c r="D65" s="9" t="str">
        <f t="shared" si="10"/>
        <v>N/A</v>
      </c>
      <c r="E65" s="37">
        <v>93.541259417000006</v>
      </c>
      <c r="F65" s="9" t="str">
        <f t="shared" ref="F65:F73" si="11">IF($B65="N/A","N/A",IF(E65&gt;15,"No",IF(E65&lt;-15,"No","Yes")))</f>
        <v>N/A</v>
      </c>
      <c r="G65" s="37">
        <v>97.138670852999994</v>
      </c>
      <c r="H65" s="9" t="str">
        <f t="shared" ref="H65:H86" si="12">IF($B65="N/A","N/A",IF(G65&gt;15,"No",IF(G65&lt;-15,"No","Yes")))</f>
        <v>N/A</v>
      </c>
      <c r="I65" s="10">
        <v>8.0790000000000006</v>
      </c>
      <c r="J65" s="10">
        <v>3.8460000000000001</v>
      </c>
      <c r="K65" s="9" t="str">
        <f t="shared" si="9"/>
        <v>Yes</v>
      </c>
    </row>
    <row r="66" spans="1:11" x14ac:dyDescent="0.25">
      <c r="A66" s="75" t="s">
        <v>889</v>
      </c>
      <c r="B66" s="35" t="s">
        <v>213</v>
      </c>
      <c r="C66" s="77">
        <v>147.58566933</v>
      </c>
      <c r="D66" s="9" t="str">
        <f t="shared" si="10"/>
        <v>N/A</v>
      </c>
      <c r="E66" s="37">
        <v>145.20026146000001</v>
      </c>
      <c r="F66" s="9" t="str">
        <f t="shared" si="11"/>
        <v>N/A</v>
      </c>
      <c r="G66" s="37">
        <v>127.13070860000001</v>
      </c>
      <c r="H66" s="9" t="str">
        <f t="shared" si="12"/>
        <v>N/A</v>
      </c>
      <c r="I66" s="10">
        <v>-1.62</v>
      </c>
      <c r="J66" s="10">
        <v>-12.4</v>
      </c>
      <c r="K66" s="9" t="str">
        <f t="shared" si="9"/>
        <v>Yes</v>
      </c>
    </row>
    <row r="67" spans="1:11" x14ac:dyDescent="0.25">
      <c r="A67" s="75" t="s">
        <v>890</v>
      </c>
      <c r="B67" s="35" t="s">
        <v>213</v>
      </c>
      <c r="C67" s="77">
        <v>82.788847551000003</v>
      </c>
      <c r="D67" s="9" t="str">
        <f t="shared" si="10"/>
        <v>N/A</v>
      </c>
      <c r="E67" s="37">
        <v>82.790845594000004</v>
      </c>
      <c r="F67" s="9" t="str">
        <f t="shared" si="11"/>
        <v>N/A</v>
      </c>
      <c r="G67" s="37">
        <v>77.763812780999999</v>
      </c>
      <c r="H67" s="9" t="str">
        <f t="shared" si="12"/>
        <v>N/A</v>
      </c>
      <c r="I67" s="10">
        <v>2.3999999999999998E-3</v>
      </c>
      <c r="J67" s="10">
        <v>-6.07</v>
      </c>
      <c r="K67" s="9" t="str">
        <f t="shared" si="9"/>
        <v>Yes</v>
      </c>
    </row>
    <row r="68" spans="1:11" ht="25" x14ac:dyDescent="0.25">
      <c r="A68" s="75" t="s">
        <v>891</v>
      </c>
      <c r="B68" s="35" t="s">
        <v>213</v>
      </c>
      <c r="C68" s="77">
        <v>223.22414874</v>
      </c>
      <c r="D68" s="9" t="str">
        <f t="shared" si="10"/>
        <v>N/A</v>
      </c>
      <c r="E68" s="37">
        <v>226.30565984</v>
      </c>
      <c r="F68" s="9" t="str">
        <f t="shared" si="11"/>
        <v>N/A</v>
      </c>
      <c r="G68" s="37">
        <v>232.35425118000001</v>
      </c>
      <c r="H68" s="9" t="str">
        <f t="shared" si="12"/>
        <v>N/A</v>
      </c>
      <c r="I68" s="10">
        <v>1.38</v>
      </c>
      <c r="J68" s="10">
        <v>2.673</v>
      </c>
      <c r="K68" s="9" t="str">
        <f t="shared" si="9"/>
        <v>Yes</v>
      </c>
    </row>
    <row r="69" spans="1:11" x14ac:dyDescent="0.25">
      <c r="A69" s="75" t="s">
        <v>892</v>
      </c>
      <c r="B69" s="35" t="s">
        <v>213</v>
      </c>
      <c r="C69" s="77">
        <v>537.39613526999995</v>
      </c>
      <c r="D69" s="9" t="str">
        <f t="shared" si="10"/>
        <v>N/A</v>
      </c>
      <c r="E69" s="37">
        <v>290.96122449000001</v>
      </c>
      <c r="F69" s="9" t="str">
        <f t="shared" si="11"/>
        <v>N/A</v>
      </c>
      <c r="G69" s="37">
        <v>208.19006848999999</v>
      </c>
      <c r="H69" s="9" t="str">
        <f t="shared" si="12"/>
        <v>N/A</v>
      </c>
      <c r="I69" s="10">
        <v>-45.9</v>
      </c>
      <c r="J69" s="10">
        <v>-28.4</v>
      </c>
      <c r="K69" s="9" t="str">
        <f t="shared" si="9"/>
        <v>Yes</v>
      </c>
    </row>
    <row r="70" spans="1:11" ht="25" x14ac:dyDescent="0.25">
      <c r="A70" s="75" t="s">
        <v>893</v>
      </c>
      <c r="B70" s="35" t="s">
        <v>213</v>
      </c>
      <c r="C70" s="77">
        <v>100.39383702000001</v>
      </c>
      <c r="D70" s="9" t="str">
        <f t="shared" si="10"/>
        <v>N/A</v>
      </c>
      <c r="E70" s="37">
        <v>113.47561002</v>
      </c>
      <c r="F70" s="9" t="str">
        <f t="shared" si="11"/>
        <v>N/A</v>
      </c>
      <c r="G70" s="37">
        <v>114.86228883</v>
      </c>
      <c r="H70" s="9" t="str">
        <f t="shared" si="12"/>
        <v>N/A</v>
      </c>
      <c r="I70" s="10">
        <v>13.03</v>
      </c>
      <c r="J70" s="10">
        <v>1.222</v>
      </c>
      <c r="K70" s="9" t="str">
        <f t="shared" si="9"/>
        <v>Yes</v>
      </c>
    </row>
    <row r="71" spans="1:11" x14ac:dyDescent="0.25">
      <c r="A71" s="75" t="s">
        <v>894</v>
      </c>
      <c r="B71" s="35" t="s">
        <v>213</v>
      </c>
      <c r="C71" s="77">
        <v>2760.4827586000001</v>
      </c>
      <c r="D71" s="9" t="str">
        <f t="shared" si="10"/>
        <v>N/A</v>
      </c>
      <c r="E71" s="37">
        <v>2736.0163934000002</v>
      </c>
      <c r="F71" s="9" t="str">
        <f t="shared" si="11"/>
        <v>N/A</v>
      </c>
      <c r="G71" s="37">
        <v>2531.2808989</v>
      </c>
      <c r="H71" s="9" t="str">
        <f t="shared" si="12"/>
        <v>N/A</v>
      </c>
      <c r="I71" s="10">
        <v>-0.88600000000000001</v>
      </c>
      <c r="J71" s="10">
        <v>-7.48</v>
      </c>
      <c r="K71" s="9" t="str">
        <f t="shared" si="9"/>
        <v>Yes</v>
      </c>
    </row>
    <row r="72" spans="1:11" ht="25" x14ac:dyDescent="0.25">
      <c r="A72" s="75" t="s">
        <v>895</v>
      </c>
      <c r="B72" s="35" t="s">
        <v>213</v>
      </c>
      <c r="C72" s="77">
        <v>366.45586895000002</v>
      </c>
      <c r="D72" s="9" t="str">
        <f t="shared" si="10"/>
        <v>N/A</v>
      </c>
      <c r="E72" s="37">
        <v>347.21825149</v>
      </c>
      <c r="F72" s="9" t="str">
        <f t="shared" si="11"/>
        <v>N/A</v>
      </c>
      <c r="G72" s="37">
        <v>298.90412178000003</v>
      </c>
      <c r="H72" s="9" t="str">
        <f t="shared" si="12"/>
        <v>N/A</v>
      </c>
      <c r="I72" s="10">
        <v>-5.25</v>
      </c>
      <c r="J72" s="10">
        <v>-13.9</v>
      </c>
      <c r="K72" s="9" t="str">
        <f t="shared" si="9"/>
        <v>Yes</v>
      </c>
    </row>
    <row r="73" spans="1:11" x14ac:dyDescent="0.25">
      <c r="A73" s="75" t="s">
        <v>896</v>
      </c>
      <c r="B73" s="35" t="s">
        <v>213</v>
      </c>
      <c r="C73" s="77">
        <v>157.91464748999999</v>
      </c>
      <c r="D73" s="9" t="str">
        <f t="shared" si="10"/>
        <v>N/A</v>
      </c>
      <c r="E73" s="37">
        <v>152.49976692999999</v>
      </c>
      <c r="F73" s="9" t="str">
        <f t="shared" si="11"/>
        <v>N/A</v>
      </c>
      <c r="G73" s="37">
        <v>153.41052518999999</v>
      </c>
      <c r="H73" s="9" t="str">
        <f t="shared" si="12"/>
        <v>N/A</v>
      </c>
      <c r="I73" s="10">
        <v>-3.43</v>
      </c>
      <c r="J73" s="10">
        <v>0.59719999999999995</v>
      </c>
      <c r="K73" s="9" t="str">
        <f t="shared" si="9"/>
        <v>Yes</v>
      </c>
    </row>
    <row r="74" spans="1:11" x14ac:dyDescent="0.25">
      <c r="A74" s="75" t="s">
        <v>897</v>
      </c>
      <c r="B74" s="35" t="s">
        <v>213</v>
      </c>
      <c r="C74" s="77">
        <v>180.80506836999999</v>
      </c>
      <c r="D74" s="9" t="str">
        <f t="shared" si="10"/>
        <v>N/A</v>
      </c>
      <c r="E74" s="37">
        <v>185.73057184999999</v>
      </c>
      <c r="F74" s="9" t="str">
        <f>IF($B74="N/A","N/A",IF(E74&gt;15,"No",IF(E74&lt;-15,"No","Yes")))</f>
        <v>N/A</v>
      </c>
      <c r="G74" s="37">
        <v>104.22503773</v>
      </c>
      <c r="H74" s="9" t="str">
        <f t="shared" si="12"/>
        <v>N/A</v>
      </c>
      <c r="I74" s="10">
        <v>2.7240000000000002</v>
      </c>
      <c r="J74" s="10">
        <v>-43.9</v>
      </c>
      <c r="K74" s="9" t="str">
        <f t="shared" si="9"/>
        <v>No</v>
      </c>
    </row>
    <row r="75" spans="1:11" x14ac:dyDescent="0.25">
      <c r="A75" s="75" t="s">
        <v>898</v>
      </c>
      <c r="B75" s="35" t="s">
        <v>213</v>
      </c>
      <c r="C75" s="74">
        <v>0.14737065290000001</v>
      </c>
      <c r="D75" s="9" t="str">
        <f t="shared" ref="D75:D80" si="13">IF($B75="N/A","N/A",IF(C75&gt;15,"No",IF(C75&lt;-15,"No","Yes")))</f>
        <v>N/A</v>
      </c>
      <c r="E75" s="8">
        <v>0.1564303417</v>
      </c>
      <c r="F75" s="9" t="str">
        <f>IF($B75="N/A","N/A",IF(E75&gt;15,"No",IF(E75&lt;-15,"No","Yes")))</f>
        <v>N/A</v>
      </c>
      <c r="G75" s="8">
        <v>0.14218043159999999</v>
      </c>
      <c r="H75" s="9" t="str">
        <f t="shared" si="12"/>
        <v>N/A</v>
      </c>
      <c r="I75" s="10">
        <v>6.1479999999999997</v>
      </c>
      <c r="J75" s="10">
        <v>-9.11</v>
      </c>
      <c r="K75" s="9" t="str">
        <f t="shared" ref="K75:K80" si="14">IF(J75="Div by 0", "N/A", IF(J75="N/A","N/A", IF(J75&gt;30, "No", IF(J75&lt;-30, "No", "Yes"))))</f>
        <v>Yes</v>
      </c>
    </row>
    <row r="76" spans="1:11" x14ac:dyDescent="0.25">
      <c r="A76" s="75" t="s">
        <v>899</v>
      </c>
      <c r="B76" s="35" t="s">
        <v>213</v>
      </c>
      <c r="C76" s="74">
        <v>0</v>
      </c>
      <c r="D76" s="9" t="str">
        <f t="shared" si="13"/>
        <v>N/A</v>
      </c>
      <c r="E76" s="8">
        <v>1.866711E-4</v>
      </c>
      <c r="F76" s="9" t="str">
        <f t="shared" ref="F76:F86" si="15">IF($B76="N/A","N/A",IF(E76&gt;15,"No",IF(E76&lt;-15,"No","Yes")))</f>
        <v>N/A</v>
      </c>
      <c r="G76" s="8">
        <v>8.2643800000000003E-5</v>
      </c>
      <c r="H76" s="9" t="str">
        <f t="shared" si="12"/>
        <v>N/A</v>
      </c>
      <c r="I76" s="10" t="s">
        <v>1746</v>
      </c>
      <c r="J76" s="10">
        <v>-55.7</v>
      </c>
      <c r="K76" s="9" t="str">
        <f t="shared" si="14"/>
        <v>No</v>
      </c>
    </row>
    <row r="77" spans="1:11" x14ac:dyDescent="0.25">
      <c r="A77" s="75" t="s">
        <v>900</v>
      </c>
      <c r="B77" s="35" t="s">
        <v>213</v>
      </c>
      <c r="C77" s="74">
        <v>0.40674641480000001</v>
      </c>
      <c r="D77" s="9" t="str">
        <f t="shared" si="13"/>
        <v>N/A</v>
      </c>
      <c r="E77" s="8">
        <v>0.38459836879999998</v>
      </c>
      <c r="F77" s="9" t="str">
        <f t="shared" si="15"/>
        <v>N/A</v>
      </c>
      <c r="G77" s="8">
        <v>0.35773204860000002</v>
      </c>
      <c r="H77" s="9" t="str">
        <f t="shared" si="12"/>
        <v>N/A</v>
      </c>
      <c r="I77" s="10">
        <v>-5.45</v>
      </c>
      <c r="J77" s="10">
        <v>-6.99</v>
      </c>
      <c r="K77" s="9" t="str">
        <f t="shared" si="14"/>
        <v>Yes</v>
      </c>
    </row>
    <row r="78" spans="1:11" x14ac:dyDescent="0.25">
      <c r="A78" s="75" t="s">
        <v>901</v>
      </c>
      <c r="B78" s="35" t="s">
        <v>213</v>
      </c>
      <c r="C78" s="74">
        <v>3.2758561479999999</v>
      </c>
      <c r="D78" s="9" t="str">
        <f t="shared" si="13"/>
        <v>N/A</v>
      </c>
      <c r="E78" s="8">
        <v>2.9419917838999998</v>
      </c>
      <c r="F78" s="9" t="str">
        <f t="shared" si="15"/>
        <v>N/A</v>
      </c>
      <c r="G78" s="8">
        <v>2.3579439472999999</v>
      </c>
      <c r="H78" s="9" t="str">
        <f t="shared" si="12"/>
        <v>N/A</v>
      </c>
      <c r="I78" s="10">
        <v>-10.199999999999999</v>
      </c>
      <c r="J78" s="10">
        <v>-19.899999999999999</v>
      </c>
      <c r="K78" s="9" t="str">
        <f t="shared" si="14"/>
        <v>Yes</v>
      </c>
    </row>
    <row r="79" spans="1:11" ht="25" x14ac:dyDescent="0.25">
      <c r="A79" s="75" t="s">
        <v>902</v>
      </c>
      <c r="B79" s="35" t="s">
        <v>213</v>
      </c>
      <c r="C79" s="74">
        <v>16.901786387000001</v>
      </c>
      <c r="D79" s="9" t="str">
        <f t="shared" si="13"/>
        <v>N/A</v>
      </c>
      <c r="E79" s="8">
        <v>17.909556755000001</v>
      </c>
      <c r="F79" s="9" t="str">
        <f t="shared" si="15"/>
        <v>N/A</v>
      </c>
      <c r="G79" s="8">
        <v>21.337461337000001</v>
      </c>
      <c r="H79" s="9" t="str">
        <f t="shared" si="12"/>
        <v>N/A</v>
      </c>
      <c r="I79" s="10">
        <v>5.9630000000000001</v>
      </c>
      <c r="J79" s="10">
        <v>19.14</v>
      </c>
      <c r="K79" s="9" t="str">
        <f t="shared" si="14"/>
        <v>Yes</v>
      </c>
    </row>
    <row r="80" spans="1:11" ht="25" x14ac:dyDescent="0.25">
      <c r="A80" s="75" t="s">
        <v>903</v>
      </c>
      <c r="B80" s="35" t="s">
        <v>213</v>
      </c>
      <c r="C80" s="79" t="s">
        <v>213</v>
      </c>
      <c r="D80" s="9" t="str">
        <f t="shared" si="13"/>
        <v>N/A</v>
      </c>
      <c r="E80" s="79">
        <v>17.787641891</v>
      </c>
      <c r="F80" s="9" t="str">
        <f t="shared" si="15"/>
        <v>N/A</v>
      </c>
      <c r="G80" s="79">
        <v>21.022026397000001</v>
      </c>
      <c r="H80" s="9" t="str">
        <f t="shared" si="12"/>
        <v>N/A</v>
      </c>
      <c r="I80" s="10" t="s">
        <v>213</v>
      </c>
      <c r="J80" s="80">
        <v>18.18</v>
      </c>
      <c r="K80" s="9" t="str">
        <f t="shared" si="14"/>
        <v>Yes</v>
      </c>
    </row>
    <row r="81" spans="1:11" x14ac:dyDescent="0.25">
      <c r="A81" s="75" t="s">
        <v>904</v>
      </c>
      <c r="B81" s="35" t="s">
        <v>213</v>
      </c>
      <c r="C81" s="81">
        <v>164.5678101</v>
      </c>
      <c r="D81" s="9" t="str">
        <f t="shared" ref="D81:D86" si="16">IF($B81="N/A","N/A",IF(C81&gt;15,"No",IF(C81&lt;-15,"No","Yes")))</f>
        <v>N/A</v>
      </c>
      <c r="E81" s="82">
        <v>182.24677804000001</v>
      </c>
      <c r="F81" s="9" t="str">
        <f t="shared" si="15"/>
        <v>N/A</v>
      </c>
      <c r="G81" s="82">
        <v>195.95175541</v>
      </c>
      <c r="H81" s="9" t="str">
        <f>IF($B81="N/A","N/A",IF(G81&gt;15,"No",IF(G81&lt;-15,"No","Yes")))</f>
        <v>N/A</v>
      </c>
      <c r="I81" s="10">
        <v>10.74</v>
      </c>
      <c r="J81" s="10">
        <v>7.52</v>
      </c>
      <c r="K81" s="9" t="str">
        <f t="shared" ref="K81:K86" si="17">IF(J81="Div by 0", "N/A", IF(J81="N/A","N/A", IF(J81&gt;30, "No", IF(J81&lt;-30, "No", "Yes"))))</f>
        <v>Yes</v>
      </c>
    </row>
    <row r="82" spans="1:11" x14ac:dyDescent="0.25">
      <c r="A82" s="75" t="s">
        <v>905</v>
      </c>
      <c r="B82" s="35" t="s">
        <v>213</v>
      </c>
      <c r="C82" s="81" t="s">
        <v>1746</v>
      </c>
      <c r="D82" s="9" t="str">
        <f t="shared" si="16"/>
        <v>N/A</v>
      </c>
      <c r="E82" s="82">
        <v>251.5</v>
      </c>
      <c r="F82" s="9" t="str">
        <f t="shared" si="15"/>
        <v>N/A</v>
      </c>
      <c r="G82" s="82">
        <v>250</v>
      </c>
      <c r="H82" s="9" t="str">
        <f t="shared" si="12"/>
        <v>N/A</v>
      </c>
      <c r="I82" s="10" t="s">
        <v>1746</v>
      </c>
      <c r="J82" s="10">
        <v>-0.59599999999999997</v>
      </c>
      <c r="K82" s="9" t="str">
        <f t="shared" si="17"/>
        <v>Yes</v>
      </c>
    </row>
    <row r="83" spans="1:11" x14ac:dyDescent="0.25">
      <c r="A83" s="75" t="s">
        <v>906</v>
      </c>
      <c r="B83" s="35" t="s">
        <v>213</v>
      </c>
      <c r="C83" s="81">
        <v>230.82463684999999</v>
      </c>
      <c r="D83" s="9" t="str">
        <f t="shared" si="16"/>
        <v>N/A</v>
      </c>
      <c r="E83" s="82">
        <v>231.75348249999999</v>
      </c>
      <c r="F83" s="9" t="str">
        <f t="shared" si="15"/>
        <v>N/A</v>
      </c>
      <c r="G83" s="82">
        <v>237.43907960999999</v>
      </c>
      <c r="H83" s="9" t="str">
        <f t="shared" si="12"/>
        <v>N/A</v>
      </c>
      <c r="I83" s="10">
        <v>0.40239999999999998</v>
      </c>
      <c r="J83" s="10">
        <v>2.4529999999999998</v>
      </c>
      <c r="K83" s="9" t="str">
        <f t="shared" si="17"/>
        <v>Yes</v>
      </c>
    </row>
    <row r="84" spans="1:11" x14ac:dyDescent="0.25">
      <c r="A84" s="75" t="s">
        <v>907</v>
      </c>
      <c r="B84" s="35" t="s">
        <v>213</v>
      </c>
      <c r="C84" s="81">
        <v>101.34495826</v>
      </c>
      <c r="D84" s="9" t="str">
        <f t="shared" si="16"/>
        <v>N/A</v>
      </c>
      <c r="E84" s="82">
        <v>104.32853436000001</v>
      </c>
      <c r="F84" s="9" t="str">
        <f t="shared" si="15"/>
        <v>N/A</v>
      </c>
      <c r="G84" s="82">
        <v>110.57080268999999</v>
      </c>
      <c r="H84" s="9" t="str">
        <f t="shared" si="12"/>
        <v>N/A</v>
      </c>
      <c r="I84" s="10">
        <v>2.944</v>
      </c>
      <c r="J84" s="10">
        <v>5.9829999999999997</v>
      </c>
      <c r="K84" s="9" t="str">
        <f t="shared" si="17"/>
        <v>Yes</v>
      </c>
    </row>
    <row r="85" spans="1:11" x14ac:dyDescent="0.25">
      <c r="A85" s="75" t="s">
        <v>908</v>
      </c>
      <c r="B85" s="35" t="s">
        <v>213</v>
      </c>
      <c r="C85" s="81">
        <v>218.18769766</v>
      </c>
      <c r="D85" s="9" t="str">
        <f t="shared" si="16"/>
        <v>N/A</v>
      </c>
      <c r="E85" s="82">
        <v>198.81478562999999</v>
      </c>
      <c r="F85" s="9" t="str">
        <f t="shared" si="15"/>
        <v>N/A</v>
      </c>
      <c r="G85" s="82">
        <v>169.25497838999999</v>
      </c>
      <c r="H85" s="9" t="str">
        <f t="shared" si="12"/>
        <v>N/A</v>
      </c>
      <c r="I85" s="10">
        <v>-8.8800000000000008</v>
      </c>
      <c r="J85" s="10">
        <v>-14.9</v>
      </c>
      <c r="K85" s="9" t="str">
        <f t="shared" si="17"/>
        <v>Yes</v>
      </c>
    </row>
    <row r="86" spans="1:11" ht="25" x14ac:dyDescent="0.25">
      <c r="A86" s="75" t="s">
        <v>909</v>
      </c>
      <c r="B86" s="35" t="s">
        <v>213</v>
      </c>
      <c r="C86" s="83" t="s">
        <v>213</v>
      </c>
      <c r="D86" s="9" t="str">
        <f t="shared" si="16"/>
        <v>N/A</v>
      </c>
      <c r="E86" s="83">
        <v>199.86808404000001</v>
      </c>
      <c r="F86" s="9" t="str">
        <f t="shared" si="15"/>
        <v>N/A</v>
      </c>
      <c r="G86" s="83">
        <v>171.50898812</v>
      </c>
      <c r="H86" s="9" t="str">
        <f t="shared" si="12"/>
        <v>N/A</v>
      </c>
      <c r="I86" s="10" t="s">
        <v>213</v>
      </c>
      <c r="J86" s="10">
        <v>-14.2</v>
      </c>
      <c r="K86" s="9" t="str">
        <f t="shared" si="17"/>
        <v>Yes</v>
      </c>
    </row>
    <row r="87" spans="1:11" x14ac:dyDescent="0.25">
      <c r="A87" s="75" t="s">
        <v>32</v>
      </c>
      <c r="B87" s="35" t="s">
        <v>266</v>
      </c>
      <c r="C87" s="74">
        <v>55.438689521000001</v>
      </c>
      <c r="D87" s="9" t="str">
        <f>IF($B87="N/A","N/A",IF(C87&gt;60,"Yes","No"))</f>
        <v>No</v>
      </c>
      <c r="E87" s="8">
        <v>53.891858098999997</v>
      </c>
      <c r="F87" s="9" t="str">
        <f>IF($B87="N/A","N/A",IF(E87&gt;60,"Yes","No"))</f>
        <v>No</v>
      </c>
      <c r="G87" s="8">
        <v>54.854622079000002</v>
      </c>
      <c r="H87" s="9" t="str">
        <f>IF($B87="N/A","N/A",IF(G87&gt;60,"Yes","No"))</f>
        <v>No</v>
      </c>
      <c r="I87" s="10">
        <v>-2.79</v>
      </c>
      <c r="J87" s="10">
        <v>1.786</v>
      </c>
      <c r="K87" s="9" t="str">
        <f t="shared" ref="K87:K105" si="18">IF(J87="Div by 0", "N/A", IF(J87="N/A","N/A", IF(J87&gt;30, "No", IF(J87&lt;-30, "No", "Yes"))))</f>
        <v>Yes</v>
      </c>
    </row>
    <row r="88" spans="1:11" x14ac:dyDescent="0.25">
      <c r="A88" s="75" t="s">
        <v>39</v>
      </c>
      <c r="B88" s="35" t="s">
        <v>267</v>
      </c>
      <c r="C88" s="74">
        <v>99.897812318000007</v>
      </c>
      <c r="D88" s="9" t="str">
        <f>IF($B88="N/A","N/A",IF(C88&gt;100,"No",IF(C88&lt;85,"No","Yes")))</f>
        <v>Yes</v>
      </c>
      <c r="E88" s="8">
        <v>99.994999424</v>
      </c>
      <c r="F88" s="9" t="str">
        <f>IF($B88="N/A","N/A",IF(E88&gt;100,"No",IF(E88&lt;85,"No","Yes")))</f>
        <v>Yes</v>
      </c>
      <c r="G88" s="8">
        <v>99.997933025999998</v>
      </c>
      <c r="H88" s="9" t="str">
        <f>IF($B88="N/A","N/A",IF(G88&gt;100,"No",IF(G88&lt;85,"No","Yes")))</f>
        <v>Yes</v>
      </c>
      <c r="I88" s="10">
        <v>9.7299999999999998E-2</v>
      </c>
      <c r="J88" s="10">
        <v>2.8999999999999998E-3</v>
      </c>
      <c r="K88" s="9" t="str">
        <f t="shared" si="18"/>
        <v>Yes</v>
      </c>
    </row>
    <row r="89" spans="1:11" x14ac:dyDescent="0.25">
      <c r="A89" s="75" t="s">
        <v>910</v>
      </c>
      <c r="B89" s="35" t="s">
        <v>213</v>
      </c>
      <c r="C89" s="74">
        <v>26.651661270000002</v>
      </c>
      <c r="D89" s="9" t="str">
        <f>IF($B89="N/A","N/A",IF(C89&gt;15,"No",IF(C89&lt;-15,"No","Yes")))</f>
        <v>N/A</v>
      </c>
      <c r="E89" s="8">
        <v>28.019782501000002</v>
      </c>
      <c r="F89" s="9" t="str">
        <f>IF($B89="N/A","N/A",IF(E89&gt;15,"No",IF(E89&lt;-15,"No","Yes")))</f>
        <v>N/A</v>
      </c>
      <c r="G89" s="8">
        <v>26.166460313000002</v>
      </c>
      <c r="H89" s="9" t="str">
        <f>IF($B89="N/A","N/A",IF(G89&gt;15,"No",IF(G89&lt;-15,"No","Yes")))</f>
        <v>N/A</v>
      </c>
      <c r="I89" s="10">
        <v>5.133</v>
      </c>
      <c r="J89" s="10">
        <v>-6.61</v>
      </c>
      <c r="K89" s="9" t="str">
        <f t="shared" si="18"/>
        <v>Yes</v>
      </c>
    </row>
    <row r="90" spans="1:11" x14ac:dyDescent="0.25">
      <c r="A90" s="75" t="s">
        <v>851</v>
      </c>
      <c r="B90" s="35" t="s">
        <v>268</v>
      </c>
      <c r="C90" s="74">
        <v>6.1480955651000002</v>
      </c>
      <c r="D90" s="9" t="str">
        <f>IF($B90="N/A","N/A",IF(C90&gt;25,"No",IF(C90&lt;5,"No","Yes")))</f>
        <v>Yes</v>
      </c>
      <c r="E90" s="8">
        <v>6.5864656549999996</v>
      </c>
      <c r="F90" s="9" t="str">
        <f>IF($B90="N/A","N/A",IF(E90&gt;25,"No",IF(E90&lt;5,"No","Yes")))</f>
        <v>Yes</v>
      </c>
      <c r="G90" s="8">
        <v>6.787823199</v>
      </c>
      <c r="H90" s="9" t="str">
        <f>IF($B90="N/A","N/A",IF(G90&gt;25,"No",IF(G90&lt;5,"No","Yes")))</f>
        <v>Yes</v>
      </c>
      <c r="I90" s="10">
        <v>7.13</v>
      </c>
      <c r="J90" s="10">
        <v>3.0569999999999999</v>
      </c>
      <c r="K90" s="9" t="str">
        <f t="shared" si="18"/>
        <v>Yes</v>
      </c>
    </row>
    <row r="91" spans="1:11" x14ac:dyDescent="0.25">
      <c r="A91" s="75" t="s">
        <v>852</v>
      </c>
      <c r="B91" s="35" t="s">
        <v>269</v>
      </c>
      <c r="C91" s="74">
        <v>37.353432869000002</v>
      </c>
      <c r="D91" s="9" t="str">
        <f>IF($B91="N/A","N/A",IF(C91&gt;70,"No",IF(C91&lt;40,"No","Yes")))</f>
        <v>No</v>
      </c>
      <c r="E91" s="8">
        <v>36.151556843000002</v>
      </c>
      <c r="F91" s="9" t="str">
        <f>IF($B91="N/A","N/A",IF(E91&gt;70,"No",IF(E91&lt;40,"No","Yes")))</f>
        <v>No</v>
      </c>
      <c r="G91" s="8">
        <v>37.244439677000003</v>
      </c>
      <c r="H91" s="9" t="str">
        <f>IF($B91="N/A","N/A",IF(G91&gt;70,"No",IF(G91&lt;40,"No","Yes")))</f>
        <v>No</v>
      </c>
      <c r="I91" s="10">
        <v>-3.22</v>
      </c>
      <c r="J91" s="10">
        <v>3.0230000000000001</v>
      </c>
      <c r="K91" s="9" t="str">
        <f t="shared" si="18"/>
        <v>Yes</v>
      </c>
    </row>
    <row r="92" spans="1:11" x14ac:dyDescent="0.25">
      <c r="A92" s="75" t="s">
        <v>853</v>
      </c>
      <c r="B92" s="35" t="s">
        <v>270</v>
      </c>
      <c r="C92" s="74">
        <v>56.498394615000002</v>
      </c>
      <c r="D92" s="9" t="str">
        <f>IF($B92="N/A","N/A",IF(C92&gt;55,"No",IF(C92&lt;20,"No","Yes")))</f>
        <v>No</v>
      </c>
      <c r="E92" s="8">
        <v>57.261873588</v>
      </c>
      <c r="F92" s="9" t="str">
        <f>IF($B92="N/A","N/A",IF(E92&gt;55,"No",IF(E92&lt;20,"No","Yes")))</f>
        <v>No</v>
      </c>
      <c r="G92" s="8">
        <v>55.967706991999997</v>
      </c>
      <c r="H92" s="9" t="str">
        <f>IF($B92="N/A","N/A",IF(G92&gt;55,"No",IF(G92&lt;20,"No","Yes")))</f>
        <v>No</v>
      </c>
      <c r="I92" s="10">
        <v>1.351</v>
      </c>
      <c r="J92" s="10">
        <v>-2.2599999999999998</v>
      </c>
      <c r="K92" s="9" t="str">
        <f t="shared" si="18"/>
        <v>Yes</v>
      </c>
    </row>
    <row r="93" spans="1:11" x14ac:dyDescent="0.25">
      <c r="A93" s="75" t="s">
        <v>163</v>
      </c>
      <c r="B93" s="35" t="s">
        <v>246</v>
      </c>
      <c r="C93" s="74">
        <v>96.623379780999997</v>
      </c>
      <c r="D93" s="9" t="str">
        <f>IF($B93="N/A","N/A",IF(C93&gt;95,"Yes","No"))</f>
        <v>Yes</v>
      </c>
      <c r="E93" s="8">
        <v>96.779252334000006</v>
      </c>
      <c r="F93" s="9" t="str">
        <f>IF($B93="N/A","N/A",IF(E93&gt;95,"Yes","No"))</f>
        <v>Yes</v>
      </c>
      <c r="G93" s="8">
        <v>96.800427897000006</v>
      </c>
      <c r="H93" s="9" t="str">
        <f>IF($B93="N/A","N/A",IF(G93&gt;95,"Yes","No"))</f>
        <v>Yes</v>
      </c>
      <c r="I93" s="10">
        <v>0.1613</v>
      </c>
      <c r="J93" s="10">
        <v>2.1899999999999999E-2</v>
      </c>
      <c r="K93" s="9" t="str">
        <f t="shared" si="18"/>
        <v>Yes</v>
      </c>
    </row>
    <row r="94" spans="1:11" x14ac:dyDescent="0.25">
      <c r="A94" s="75" t="s">
        <v>41</v>
      </c>
      <c r="B94" s="35" t="s">
        <v>213</v>
      </c>
      <c r="C94" s="74">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5">
      <c r="A95" s="75" t="s">
        <v>42</v>
      </c>
      <c r="B95" s="35" t="s">
        <v>213</v>
      </c>
      <c r="C95" s="74">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5">
      <c r="A96" s="75" t="s">
        <v>911</v>
      </c>
      <c r="B96" s="35" t="s">
        <v>213</v>
      </c>
      <c r="C96" s="74">
        <v>100</v>
      </c>
      <c r="D96" s="9" t="str">
        <f>IF($B96="N/A","N/A",IF(C96&gt;15,"No",IF(C96&lt;-15,"No","Yes")))</f>
        <v>N/A</v>
      </c>
      <c r="E96" s="8">
        <v>100</v>
      </c>
      <c r="F96" s="9" t="str">
        <f>IF($B96="N/A","N/A",IF(E96&gt;15,"No",IF(E96&lt;-15,"No","Yes")))</f>
        <v>N/A</v>
      </c>
      <c r="G96" s="8">
        <v>100</v>
      </c>
      <c r="H96" s="9" t="str">
        <f>IF($B96="N/A","N/A",IF(G96&gt;15,"No",IF(G96&lt;-15,"No","Yes")))</f>
        <v>N/A</v>
      </c>
      <c r="I96" s="10">
        <v>0</v>
      </c>
      <c r="J96" s="10">
        <v>0</v>
      </c>
      <c r="K96" s="9" t="str">
        <f t="shared" si="18"/>
        <v>Yes</v>
      </c>
    </row>
    <row r="97" spans="1:11" x14ac:dyDescent="0.25">
      <c r="A97" s="75" t="s">
        <v>912</v>
      </c>
      <c r="B97" s="35" t="s">
        <v>213</v>
      </c>
      <c r="C97" s="74">
        <v>99.933455331999994</v>
      </c>
      <c r="D97" s="9" t="str">
        <f>IF($B97="N/A","N/A",IF(C97&gt;15,"No",IF(C97&lt;-15,"No","Yes")))</f>
        <v>N/A</v>
      </c>
      <c r="E97" s="8">
        <v>99.950551766000004</v>
      </c>
      <c r="F97" s="9" t="str">
        <f>IF($B97="N/A","N/A",IF(E97&gt;15,"No",IF(E97&lt;-15,"No","Yes")))</f>
        <v>N/A</v>
      </c>
      <c r="G97" s="8">
        <v>99.954717459999998</v>
      </c>
      <c r="H97" s="9" t="str">
        <f>IF($B97="N/A","N/A",IF(G97&gt;15,"No",IF(G97&lt;-15,"No","Yes")))</f>
        <v>N/A</v>
      </c>
      <c r="I97" s="10">
        <v>1.7100000000000001E-2</v>
      </c>
      <c r="J97" s="10">
        <v>4.1999999999999997E-3</v>
      </c>
      <c r="K97" s="9" t="str">
        <f t="shared" si="18"/>
        <v>Yes</v>
      </c>
    </row>
    <row r="98" spans="1:11" x14ac:dyDescent="0.25">
      <c r="A98" s="75" t="s">
        <v>43</v>
      </c>
      <c r="B98" s="35" t="s">
        <v>223</v>
      </c>
      <c r="C98" s="74">
        <v>98.288024359000005</v>
      </c>
      <c r="D98" s="9" t="str">
        <f>IF($B98="N/A","N/A",IF(C98&gt;100,"No",IF(C98&lt;98,"No","Yes")))</f>
        <v>Yes</v>
      </c>
      <c r="E98" s="8">
        <v>98.357762574999995</v>
      </c>
      <c r="F98" s="9" t="str">
        <f>IF($B98="N/A","N/A",IF(E98&gt;100,"No",IF(E98&lt;98,"No","Yes")))</f>
        <v>Yes</v>
      </c>
      <c r="G98" s="8">
        <v>98.361438245000002</v>
      </c>
      <c r="H98" s="9" t="str">
        <f>IF($B98="N/A","N/A",IF(G98&gt;100,"No",IF(G98&lt;98,"No","Yes")))</f>
        <v>Yes</v>
      </c>
      <c r="I98" s="10">
        <v>7.0999999999999994E-2</v>
      </c>
      <c r="J98" s="10">
        <v>3.7000000000000002E-3</v>
      </c>
      <c r="K98" s="9" t="str">
        <f t="shared" si="18"/>
        <v>Yes</v>
      </c>
    </row>
    <row r="99" spans="1:11" x14ac:dyDescent="0.25">
      <c r="A99" s="75" t="s">
        <v>44</v>
      </c>
      <c r="B99" s="35" t="s">
        <v>213</v>
      </c>
      <c r="C99" s="74">
        <v>27.046407662</v>
      </c>
      <c r="D99" s="9" t="str">
        <f>IF($B99="N/A","N/A",IF(C99&gt;15,"No",IF(C99&lt;-15,"No","Yes")))</f>
        <v>N/A</v>
      </c>
      <c r="E99" s="8">
        <v>25.891887732000001</v>
      </c>
      <c r="F99" s="9" t="str">
        <f>IF($B99="N/A","N/A",IF(E99&gt;15,"No",IF(E99&lt;-15,"No","Yes")))</f>
        <v>N/A</v>
      </c>
      <c r="G99" s="8">
        <v>24.230412690000001</v>
      </c>
      <c r="H99" s="9" t="str">
        <f>IF($B99="N/A","N/A",IF(G99&gt;15,"No",IF(G99&lt;-15,"No","Yes")))</f>
        <v>N/A</v>
      </c>
      <c r="I99" s="10">
        <v>-4.2699999999999996</v>
      </c>
      <c r="J99" s="10">
        <v>-6.42</v>
      </c>
      <c r="K99" s="9" t="str">
        <f t="shared" si="18"/>
        <v>Yes</v>
      </c>
    </row>
    <row r="100" spans="1:11" x14ac:dyDescent="0.25">
      <c r="A100" s="75" t="s">
        <v>45</v>
      </c>
      <c r="B100" s="35" t="s">
        <v>213</v>
      </c>
      <c r="C100" s="74">
        <v>72.419206966999994</v>
      </c>
      <c r="D100" s="9" t="str">
        <f>IF($B100="N/A","N/A",IF(C100&gt;15,"No",IF(C100&lt;-15,"No","Yes")))</f>
        <v>N/A</v>
      </c>
      <c r="E100" s="8">
        <v>73.609508840000004</v>
      </c>
      <c r="F100" s="9" t="str">
        <f>IF($B100="N/A","N/A",IF(E100&gt;15,"No",IF(E100&lt;-15,"No","Yes")))</f>
        <v>N/A</v>
      </c>
      <c r="G100" s="8">
        <v>75.403855863999993</v>
      </c>
      <c r="H100" s="9" t="str">
        <f>IF($B100="N/A","N/A",IF(G100&gt;15,"No",IF(G100&lt;-15,"No","Yes")))</f>
        <v>N/A</v>
      </c>
      <c r="I100" s="10">
        <v>1.6439999999999999</v>
      </c>
      <c r="J100" s="10">
        <v>2.4380000000000002</v>
      </c>
      <c r="K100" s="9" t="str">
        <f t="shared" si="18"/>
        <v>Yes</v>
      </c>
    </row>
    <row r="101" spans="1:11" x14ac:dyDescent="0.25">
      <c r="A101" s="75" t="s">
        <v>355</v>
      </c>
      <c r="B101" s="35" t="s">
        <v>213</v>
      </c>
      <c r="C101" s="74" t="s">
        <v>213</v>
      </c>
      <c r="D101" s="9" t="str">
        <f>IF($B101="N/A","N/A",IF(C101&gt;15,"No",IF(C101&lt;-15,"No","Yes")))</f>
        <v>N/A</v>
      </c>
      <c r="E101" s="8">
        <v>99.501396572000004</v>
      </c>
      <c r="F101" s="9" t="str">
        <f>IF($B101="N/A","N/A",IF(E101&gt;15,"No",IF(E101&lt;-15,"No","Yes")))</f>
        <v>N/A</v>
      </c>
      <c r="G101" s="8">
        <v>99.634268552999998</v>
      </c>
      <c r="H101" s="9" t="str">
        <f>IF($B101="N/A","N/A",IF(G101&gt;15,"No",IF(G101&lt;-15,"No","Yes")))</f>
        <v>N/A</v>
      </c>
      <c r="I101" s="10" t="s">
        <v>213</v>
      </c>
      <c r="J101" s="10">
        <v>0.13350000000000001</v>
      </c>
      <c r="K101" s="9" t="str">
        <f t="shared" si="18"/>
        <v>Yes</v>
      </c>
    </row>
    <row r="102" spans="1:11" x14ac:dyDescent="0.25">
      <c r="A102" s="75" t="s">
        <v>46</v>
      </c>
      <c r="B102" s="35" t="s">
        <v>213</v>
      </c>
      <c r="C102" s="74">
        <v>0.4828607929</v>
      </c>
      <c r="D102" s="9" t="str">
        <f>IF($B102="N/A","N/A",IF(C102&gt;15,"No",IF(C102&lt;-15,"No","Yes")))</f>
        <v>N/A</v>
      </c>
      <c r="E102" s="8">
        <v>0.44737361370000001</v>
      </c>
      <c r="F102" s="9" t="str">
        <f>IF($B102="N/A","N/A",IF(E102&gt;15,"No",IF(E102&lt;-15,"No","Yes")))</f>
        <v>N/A</v>
      </c>
      <c r="G102" s="8">
        <v>0.32758568580000003</v>
      </c>
      <c r="H102" s="9" t="str">
        <f>IF($B102="N/A","N/A",IF(G102&gt;15,"No",IF(G102&lt;-15,"No","Yes")))</f>
        <v>N/A</v>
      </c>
      <c r="I102" s="10">
        <v>-7.35</v>
      </c>
      <c r="J102" s="10">
        <v>-26.8</v>
      </c>
      <c r="K102" s="9" t="str">
        <f t="shared" si="18"/>
        <v>Yes</v>
      </c>
    </row>
    <row r="103" spans="1:11" x14ac:dyDescent="0.25">
      <c r="A103" s="75" t="s">
        <v>47</v>
      </c>
      <c r="B103" s="35" t="s">
        <v>213</v>
      </c>
      <c r="C103" s="74">
        <v>5.1524577799999999E-2</v>
      </c>
      <c r="D103" s="9" t="str">
        <f>IF($B103="N/A","N/A",IF(C103&gt;15,"No",IF(C103&lt;-15,"No","Yes")))</f>
        <v>N/A</v>
      </c>
      <c r="E103" s="8">
        <v>5.1229814499999998E-2</v>
      </c>
      <c r="F103" s="9" t="str">
        <f>IF($B103="N/A","N/A",IF(E103&gt;15,"No",IF(E103&lt;-15,"No","Yes")))</f>
        <v>N/A</v>
      </c>
      <c r="G103" s="8">
        <v>3.8145760899999999E-2</v>
      </c>
      <c r="H103" s="9" t="str">
        <f>IF($B103="N/A","N/A",IF(G103&gt;15,"No",IF(G103&lt;-15,"No","Yes")))</f>
        <v>N/A</v>
      </c>
      <c r="I103" s="10">
        <v>-0.57199999999999995</v>
      </c>
      <c r="J103" s="10">
        <v>-25.5</v>
      </c>
      <c r="K103" s="9" t="str">
        <f t="shared" si="18"/>
        <v>Yes</v>
      </c>
    </row>
    <row r="104" spans="1:11" x14ac:dyDescent="0.25">
      <c r="A104" s="75" t="s">
        <v>33</v>
      </c>
      <c r="B104" s="35" t="s">
        <v>223</v>
      </c>
      <c r="C104" s="74">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 x14ac:dyDescent="0.25">
      <c r="A105" s="75" t="s">
        <v>48</v>
      </c>
      <c r="B105" s="51" t="s">
        <v>223</v>
      </c>
      <c r="C105" s="74">
        <v>89.588084258999999</v>
      </c>
      <c r="D105" s="9" t="str">
        <f>IF($B105="N/A","N/A",IF(C105&gt;100,"No",IF(C105&lt;98,"No","Yes")))</f>
        <v>No</v>
      </c>
      <c r="E105" s="8">
        <v>99.998925653000001</v>
      </c>
      <c r="F105" s="9" t="str">
        <f>IF($B105="N/A","N/A",IF(E105&gt;100,"No",IF(E105&lt;98,"No","Yes")))</f>
        <v>Yes</v>
      </c>
      <c r="G105" s="8">
        <v>99.999954709999997</v>
      </c>
      <c r="H105" s="9" t="str">
        <f>IF($B105="N/A","N/A",IF(G105&gt;100,"No",IF(G105&lt;98,"No","Yes")))</f>
        <v>Yes</v>
      </c>
      <c r="I105" s="10">
        <v>11.62</v>
      </c>
      <c r="J105" s="10">
        <v>1E-3</v>
      </c>
      <c r="K105" s="9" t="str">
        <f t="shared" si="18"/>
        <v>Yes</v>
      </c>
    </row>
    <row r="106" spans="1:11" x14ac:dyDescent="0.25">
      <c r="A106" s="75" t="s">
        <v>49</v>
      </c>
      <c r="B106" s="51" t="s">
        <v>213</v>
      </c>
      <c r="C106" s="74">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5">
      <c r="A107" s="75" t="s">
        <v>913</v>
      </c>
      <c r="B107" s="35" t="s">
        <v>213</v>
      </c>
      <c r="C107" s="84">
        <v>57.236914374999998</v>
      </c>
      <c r="D107" s="9" t="str">
        <f t="shared" ref="D107:D130" si="19">IF($B107="N/A","N/A",IF(C107&gt;15,"No",IF(C107&lt;-15,"No","Yes")))</f>
        <v>N/A</v>
      </c>
      <c r="E107" s="9">
        <v>56.522426566999997</v>
      </c>
      <c r="F107" s="9" t="str">
        <f t="shared" ref="F107:F130" si="20">IF($B107="N/A","N/A",IF(E107&gt;15,"No",IF(E107&lt;-15,"No","Yes")))</f>
        <v>N/A</v>
      </c>
      <c r="G107" s="8">
        <v>52.787369511999998</v>
      </c>
      <c r="H107" s="9" t="str">
        <f t="shared" ref="H107:H130" si="21">IF($B107="N/A","N/A",IF(G107&gt;15,"No",IF(G107&lt;-15,"No","Yes")))</f>
        <v>N/A</v>
      </c>
      <c r="I107" s="10">
        <v>-1.25</v>
      </c>
      <c r="J107" s="10">
        <v>-6.61</v>
      </c>
      <c r="K107" s="9" t="str">
        <f t="shared" ref="K107:K130" si="22">IF(J107="Div by 0", "N/A", IF(J107="N/A","N/A", IF(J107&gt;30, "No", IF(J107&lt;-30, "No", "Yes"))))</f>
        <v>Yes</v>
      </c>
    </row>
    <row r="108" spans="1:11" x14ac:dyDescent="0.25">
      <c r="A108" s="75" t="s">
        <v>914</v>
      </c>
      <c r="B108" s="35" t="s">
        <v>213</v>
      </c>
      <c r="C108" s="84">
        <v>26.126903430999999</v>
      </c>
      <c r="D108" s="35" t="s">
        <v>213</v>
      </c>
      <c r="E108" s="9">
        <v>25.914832826000001</v>
      </c>
      <c r="F108" s="35" t="s">
        <v>213</v>
      </c>
      <c r="G108" s="8">
        <v>26.305379832</v>
      </c>
      <c r="H108" s="35" t="s">
        <v>213</v>
      </c>
      <c r="I108" s="10">
        <v>-0.81200000000000006</v>
      </c>
      <c r="J108" s="10">
        <v>1.5069999999999999</v>
      </c>
      <c r="K108" s="9" t="str">
        <f t="shared" si="22"/>
        <v>Yes</v>
      </c>
    </row>
    <row r="109" spans="1:11" x14ac:dyDescent="0.25">
      <c r="A109" s="75" t="s">
        <v>915</v>
      </c>
      <c r="B109" s="35" t="s">
        <v>213</v>
      </c>
      <c r="C109" s="84">
        <v>20.332372120999999</v>
      </c>
      <c r="D109" s="9" t="str">
        <f t="shared" si="19"/>
        <v>N/A</v>
      </c>
      <c r="E109" s="9">
        <v>20.699859642</v>
      </c>
      <c r="F109" s="9" t="str">
        <f t="shared" si="20"/>
        <v>N/A</v>
      </c>
      <c r="G109" s="8">
        <v>21.154768904000001</v>
      </c>
      <c r="H109" s="9" t="str">
        <f t="shared" si="21"/>
        <v>N/A</v>
      </c>
      <c r="I109" s="10">
        <v>1.8069999999999999</v>
      </c>
      <c r="J109" s="10">
        <v>2.198</v>
      </c>
      <c r="K109" s="9" t="str">
        <f t="shared" si="22"/>
        <v>Yes</v>
      </c>
    </row>
    <row r="110" spans="1:11" x14ac:dyDescent="0.25">
      <c r="A110" s="75" t="s">
        <v>916</v>
      </c>
      <c r="B110" s="35" t="s">
        <v>213</v>
      </c>
      <c r="C110" s="84">
        <v>6.12391293E-2</v>
      </c>
      <c r="D110" s="9" t="str">
        <f t="shared" si="19"/>
        <v>N/A</v>
      </c>
      <c r="E110" s="9">
        <v>7.3249720899999995E-2</v>
      </c>
      <c r="F110" s="9" t="str">
        <f t="shared" si="20"/>
        <v>N/A</v>
      </c>
      <c r="G110" s="8">
        <v>7.8015768099999994E-2</v>
      </c>
      <c r="H110" s="9" t="str">
        <f t="shared" si="21"/>
        <v>N/A</v>
      </c>
      <c r="I110" s="10">
        <v>19.61</v>
      </c>
      <c r="J110" s="10">
        <v>6.5069999999999997</v>
      </c>
      <c r="K110" s="9" t="str">
        <f t="shared" si="22"/>
        <v>Yes</v>
      </c>
    </row>
    <row r="111" spans="1:11" x14ac:dyDescent="0.25">
      <c r="A111" s="75" t="s">
        <v>917</v>
      </c>
      <c r="B111" s="35" t="s">
        <v>213</v>
      </c>
      <c r="C111" s="84">
        <v>0</v>
      </c>
      <c r="D111" s="9" t="str">
        <f t="shared" si="19"/>
        <v>N/A</v>
      </c>
      <c r="E111" s="9">
        <v>0</v>
      </c>
      <c r="F111" s="9" t="str">
        <f t="shared" si="20"/>
        <v>N/A</v>
      </c>
      <c r="G111" s="8">
        <v>0</v>
      </c>
      <c r="H111" s="9" t="str">
        <f t="shared" si="21"/>
        <v>N/A</v>
      </c>
      <c r="I111" s="10" t="s">
        <v>1746</v>
      </c>
      <c r="J111" s="10" t="s">
        <v>1746</v>
      </c>
      <c r="K111" s="9" t="str">
        <f t="shared" si="22"/>
        <v>N/A</v>
      </c>
    </row>
    <row r="112" spans="1:11" x14ac:dyDescent="0.25">
      <c r="A112" s="75" t="s">
        <v>918</v>
      </c>
      <c r="B112" s="35" t="s">
        <v>213</v>
      </c>
      <c r="C112" s="84">
        <v>2.4657761600000001E-2</v>
      </c>
      <c r="D112" s="9" t="str">
        <f t="shared" si="19"/>
        <v>N/A</v>
      </c>
      <c r="E112" s="9">
        <v>1.8965778900000001E-2</v>
      </c>
      <c r="F112" s="9" t="str">
        <f t="shared" si="20"/>
        <v>N/A</v>
      </c>
      <c r="G112" s="8">
        <v>1.9090722899999999E-2</v>
      </c>
      <c r="H112" s="9" t="str">
        <f t="shared" si="21"/>
        <v>N/A</v>
      </c>
      <c r="I112" s="10">
        <v>-23.1</v>
      </c>
      <c r="J112" s="10">
        <v>0.65880000000000005</v>
      </c>
      <c r="K112" s="9" t="str">
        <f t="shared" si="22"/>
        <v>Yes</v>
      </c>
    </row>
    <row r="113" spans="1:11" x14ac:dyDescent="0.25">
      <c r="A113" s="75" t="s">
        <v>919</v>
      </c>
      <c r="B113" s="35" t="s">
        <v>213</v>
      </c>
      <c r="C113" s="84">
        <v>0</v>
      </c>
      <c r="D113" s="9" t="str">
        <f t="shared" si="19"/>
        <v>N/A</v>
      </c>
      <c r="E113" s="9">
        <v>0</v>
      </c>
      <c r="F113" s="9" t="str">
        <f t="shared" si="20"/>
        <v>N/A</v>
      </c>
      <c r="G113" s="8">
        <v>0</v>
      </c>
      <c r="H113" s="9" t="str">
        <f t="shared" si="21"/>
        <v>N/A</v>
      </c>
      <c r="I113" s="10" t="s">
        <v>1746</v>
      </c>
      <c r="J113" s="10" t="s">
        <v>1746</v>
      </c>
      <c r="K113" s="9" t="str">
        <f t="shared" si="22"/>
        <v>N/A</v>
      </c>
    </row>
    <row r="114" spans="1:11" x14ac:dyDescent="0.25">
      <c r="A114" s="75" t="s">
        <v>920</v>
      </c>
      <c r="B114" s="35" t="s">
        <v>213</v>
      </c>
      <c r="C114" s="84">
        <v>5.1192580000000004E-4</v>
      </c>
      <c r="D114" s="9" t="str">
        <f t="shared" si="19"/>
        <v>N/A</v>
      </c>
      <c r="E114" s="9">
        <v>8.0268549999999998E-4</v>
      </c>
      <c r="F114" s="9" t="str">
        <f t="shared" si="20"/>
        <v>N/A</v>
      </c>
      <c r="G114" s="8">
        <v>7.6032319999999999E-4</v>
      </c>
      <c r="H114" s="9" t="str">
        <f t="shared" si="21"/>
        <v>N/A</v>
      </c>
      <c r="I114" s="10">
        <v>56.8</v>
      </c>
      <c r="J114" s="10">
        <v>-5.28</v>
      </c>
      <c r="K114" s="9" t="str">
        <f t="shared" si="22"/>
        <v>Yes</v>
      </c>
    </row>
    <row r="115" spans="1:11" x14ac:dyDescent="0.25">
      <c r="A115" s="75" t="s">
        <v>921</v>
      </c>
      <c r="B115" s="35" t="s">
        <v>213</v>
      </c>
      <c r="C115" s="84">
        <v>1.6338966600000001E-2</v>
      </c>
      <c r="D115" s="9" t="str">
        <f t="shared" si="19"/>
        <v>N/A</v>
      </c>
      <c r="E115" s="9">
        <v>1.59043736E-2</v>
      </c>
      <c r="F115" s="9" t="str">
        <f t="shared" si="20"/>
        <v>N/A</v>
      </c>
      <c r="G115" s="8">
        <v>1.59006714E-2</v>
      </c>
      <c r="H115" s="9" t="str">
        <f t="shared" si="21"/>
        <v>N/A</v>
      </c>
      <c r="I115" s="10">
        <v>-2.66</v>
      </c>
      <c r="J115" s="10">
        <v>-2.3E-2</v>
      </c>
      <c r="K115" s="9" t="str">
        <f t="shared" si="22"/>
        <v>Yes</v>
      </c>
    </row>
    <row r="116" spans="1:11" x14ac:dyDescent="0.25">
      <c r="A116" s="75" t="s">
        <v>922</v>
      </c>
      <c r="B116" s="35" t="s">
        <v>213</v>
      </c>
      <c r="C116" s="84">
        <v>2.2419365813000001</v>
      </c>
      <c r="D116" s="9" t="str">
        <f t="shared" si="19"/>
        <v>N/A</v>
      </c>
      <c r="E116" s="9">
        <v>2.0808595529999998</v>
      </c>
      <c r="F116" s="9" t="str">
        <f t="shared" si="20"/>
        <v>N/A</v>
      </c>
      <c r="G116" s="8">
        <v>2.1830200334000001</v>
      </c>
      <c r="H116" s="9" t="str">
        <f t="shared" si="21"/>
        <v>N/A</v>
      </c>
      <c r="I116" s="10">
        <v>-7.18</v>
      </c>
      <c r="J116" s="10">
        <v>4.91</v>
      </c>
      <c r="K116" s="9" t="str">
        <f t="shared" si="22"/>
        <v>Yes</v>
      </c>
    </row>
    <row r="117" spans="1:11" x14ac:dyDescent="0.25">
      <c r="A117" s="75" t="s">
        <v>923</v>
      </c>
      <c r="B117" s="35" t="s">
        <v>213</v>
      </c>
      <c r="C117" s="84">
        <v>1.2371540999999999E-3</v>
      </c>
      <c r="D117" s="9" t="str">
        <f t="shared" si="19"/>
        <v>N/A</v>
      </c>
      <c r="E117" s="9">
        <v>9.8935660000000003E-4</v>
      </c>
      <c r="F117" s="9" t="str">
        <f t="shared" si="20"/>
        <v>N/A</v>
      </c>
      <c r="G117" s="8">
        <v>1.4214736999999999E-3</v>
      </c>
      <c r="H117" s="9" t="str">
        <f t="shared" si="21"/>
        <v>N/A</v>
      </c>
      <c r="I117" s="10">
        <v>-20</v>
      </c>
      <c r="J117" s="10">
        <v>43.68</v>
      </c>
      <c r="K117" s="9" t="str">
        <f t="shared" si="22"/>
        <v>No</v>
      </c>
    </row>
    <row r="118" spans="1:11" x14ac:dyDescent="0.25">
      <c r="A118" s="75" t="s">
        <v>924</v>
      </c>
      <c r="B118" s="35" t="s">
        <v>213</v>
      </c>
      <c r="C118" s="84">
        <v>3.4486097907</v>
      </c>
      <c r="D118" s="9" t="str">
        <f t="shared" si="19"/>
        <v>N/A</v>
      </c>
      <c r="E118" s="9">
        <v>3.0242017151999998</v>
      </c>
      <c r="F118" s="9" t="str">
        <f t="shared" si="20"/>
        <v>N/A</v>
      </c>
      <c r="G118" s="8">
        <v>2.8524019353000001</v>
      </c>
      <c r="H118" s="9" t="str">
        <f t="shared" si="21"/>
        <v>N/A</v>
      </c>
      <c r="I118" s="10">
        <v>-12.3</v>
      </c>
      <c r="J118" s="10">
        <v>-5.68</v>
      </c>
      <c r="K118" s="9" t="str">
        <f t="shared" si="22"/>
        <v>Yes</v>
      </c>
    </row>
    <row r="119" spans="1:11" x14ac:dyDescent="0.25">
      <c r="A119" s="75" t="s">
        <v>925</v>
      </c>
      <c r="B119" s="35" t="s">
        <v>213</v>
      </c>
      <c r="C119" s="84">
        <v>16.636182194</v>
      </c>
      <c r="D119" s="9" t="str">
        <f t="shared" si="19"/>
        <v>N/A</v>
      </c>
      <c r="E119" s="9">
        <v>17.562740606999999</v>
      </c>
      <c r="F119" s="9" t="str">
        <f t="shared" si="20"/>
        <v>N/A</v>
      </c>
      <c r="G119" s="8">
        <v>20.907250656999999</v>
      </c>
      <c r="H119" s="9" t="str">
        <f t="shared" si="21"/>
        <v>N/A</v>
      </c>
      <c r="I119" s="10">
        <v>5.57</v>
      </c>
      <c r="J119" s="10">
        <v>19.04</v>
      </c>
      <c r="K119" s="9" t="str">
        <f t="shared" si="22"/>
        <v>Yes</v>
      </c>
    </row>
    <row r="120" spans="1:11" x14ac:dyDescent="0.25">
      <c r="A120" s="75" t="s">
        <v>926</v>
      </c>
      <c r="B120" s="35" t="s">
        <v>213</v>
      </c>
      <c r="C120" s="84">
        <v>5.2992643838999998</v>
      </c>
      <c r="D120" s="9" t="str">
        <f t="shared" si="19"/>
        <v>N/A</v>
      </c>
      <c r="E120" s="9">
        <v>5.3823051150000003</v>
      </c>
      <c r="F120" s="9" t="str">
        <f t="shared" si="20"/>
        <v>N/A</v>
      </c>
      <c r="G120" s="8">
        <v>5.7597289546999999</v>
      </c>
      <c r="H120" s="9" t="str">
        <f t="shared" si="21"/>
        <v>N/A</v>
      </c>
      <c r="I120" s="10">
        <v>1.5669999999999999</v>
      </c>
      <c r="J120" s="10">
        <v>7.0119999999999996</v>
      </c>
      <c r="K120" s="9" t="str">
        <f t="shared" si="22"/>
        <v>Yes</v>
      </c>
    </row>
    <row r="121" spans="1:11" x14ac:dyDescent="0.25">
      <c r="A121" s="75" t="s">
        <v>927</v>
      </c>
      <c r="B121" s="35" t="s">
        <v>213</v>
      </c>
      <c r="C121" s="84">
        <v>5.2710018111999997</v>
      </c>
      <c r="D121" s="9" t="str">
        <f t="shared" si="19"/>
        <v>N/A</v>
      </c>
      <c r="E121" s="9">
        <v>5.9783457846000001</v>
      </c>
      <c r="F121" s="9" t="str">
        <f t="shared" si="20"/>
        <v>N/A</v>
      </c>
      <c r="G121" s="8">
        <v>7.328672332</v>
      </c>
      <c r="H121" s="9" t="str">
        <f t="shared" si="21"/>
        <v>N/A</v>
      </c>
      <c r="I121" s="10">
        <v>13.42</v>
      </c>
      <c r="J121" s="10">
        <v>22.59</v>
      </c>
      <c r="K121" s="9" t="str">
        <f t="shared" si="22"/>
        <v>Yes</v>
      </c>
    </row>
    <row r="122" spans="1:11" x14ac:dyDescent="0.25">
      <c r="A122" s="75" t="s">
        <v>928</v>
      </c>
      <c r="B122" s="35" t="s">
        <v>213</v>
      </c>
      <c r="C122" s="84">
        <v>1.1859615400000001E-2</v>
      </c>
      <c r="D122" s="9" t="str">
        <f t="shared" si="19"/>
        <v>N/A</v>
      </c>
      <c r="E122" s="9">
        <v>2.4509909199999999E-2</v>
      </c>
      <c r="F122" s="9" t="str">
        <f t="shared" si="20"/>
        <v>N/A</v>
      </c>
      <c r="G122" s="8">
        <v>3.0760030599999998E-2</v>
      </c>
      <c r="H122" s="9" t="str">
        <f t="shared" si="21"/>
        <v>N/A</v>
      </c>
      <c r="I122" s="10">
        <v>106.7</v>
      </c>
      <c r="J122" s="10">
        <v>25.5</v>
      </c>
      <c r="K122" s="9" t="str">
        <f t="shared" si="22"/>
        <v>Yes</v>
      </c>
    </row>
    <row r="123" spans="1:11" x14ac:dyDescent="0.25">
      <c r="A123" s="75" t="s">
        <v>929</v>
      </c>
      <c r="B123" s="35" t="s">
        <v>213</v>
      </c>
      <c r="C123" s="84">
        <v>0.27763445040000001</v>
      </c>
      <c r="D123" s="9" t="str">
        <f t="shared" si="19"/>
        <v>N/A</v>
      </c>
      <c r="E123" s="9">
        <v>0.24789915730000001</v>
      </c>
      <c r="F123" s="9" t="str">
        <f t="shared" si="20"/>
        <v>N/A</v>
      </c>
      <c r="G123" s="8">
        <v>0.44984685270000002</v>
      </c>
      <c r="H123" s="9" t="str">
        <f t="shared" si="21"/>
        <v>N/A</v>
      </c>
      <c r="I123" s="10">
        <v>-10.7</v>
      </c>
      <c r="J123" s="10">
        <v>81.459999999999994</v>
      </c>
      <c r="K123" s="9" t="str">
        <f t="shared" si="22"/>
        <v>No</v>
      </c>
    </row>
    <row r="124" spans="1:11" x14ac:dyDescent="0.25">
      <c r="A124" s="75" t="s">
        <v>930</v>
      </c>
      <c r="B124" s="35" t="s">
        <v>213</v>
      </c>
      <c r="C124" s="84">
        <v>0</v>
      </c>
      <c r="D124" s="9" t="str">
        <f t="shared" si="19"/>
        <v>N/A</v>
      </c>
      <c r="E124" s="9">
        <v>0</v>
      </c>
      <c r="F124" s="9" t="str">
        <f t="shared" si="20"/>
        <v>N/A</v>
      </c>
      <c r="G124" s="8">
        <v>0</v>
      </c>
      <c r="H124" s="9" t="str">
        <f t="shared" si="21"/>
        <v>N/A</v>
      </c>
      <c r="I124" s="10" t="s">
        <v>1746</v>
      </c>
      <c r="J124" s="10" t="s">
        <v>1746</v>
      </c>
      <c r="K124" s="9" t="str">
        <f t="shared" si="22"/>
        <v>N/A</v>
      </c>
    </row>
    <row r="125" spans="1:11" x14ac:dyDescent="0.25">
      <c r="A125" s="75" t="s">
        <v>931</v>
      </c>
      <c r="B125" s="35" t="s">
        <v>213</v>
      </c>
      <c r="C125" s="84">
        <v>3.6511404535</v>
      </c>
      <c r="D125" s="9" t="str">
        <f t="shared" si="19"/>
        <v>N/A</v>
      </c>
      <c r="E125" s="9">
        <v>3.7050843781</v>
      </c>
      <c r="F125" s="9" t="str">
        <f t="shared" si="20"/>
        <v>N/A</v>
      </c>
      <c r="G125" s="8">
        <v>4.3985356176000003</v>
      </c>
      <c r="H125" s="9" t="str">
        <f t="shared" si="21"/>
        <v>N/A</v>
      </c>
      <c r="I125" s="10">
        <v>1.4770000000000001</v>
      </c>
      <c r="J125" s="10">
        <v>18.72</v>
      </c>
      <c r="K125" s="9" t="str">
        <f t="shared" si="22"/>
        <v>Yes</v>
      </c>
    </row>
    <row r="126" spans="1:11" x14ac:dyDescent="0.25">
      <c r="A126" s="75" t="s">
        <v>932</v>
      </c>
      <c r="B126" s="35" t="s">
        <v>213</v>
      </c>
      <c r="C126" s="84">
        <v>0</v>
      </c>
      <c r="D126" s="9" t="str">
        <f t="shared" si="19"/>
        <v>N/A</v>
      </c>
      <c r="E126" s="9">
        <v>0</v>
      </c>
      <c r="F126" s="9" t="str">
        <f t="shared" si="20"/>
        <v>N/A</v>
      </c>
      <c r="G126" s="8">
        <v>0</v>
      </c>
      <c r="H126" s="9" t="str">
        <f t="shared" si="21"/>
        <v>N/A</v>
      </c>
      <c r="I126" s="10" t="s">
        <v>1746</v>
      </c>
      <c r="J126" s="10" t="s">
        <v>1746</v>
      </c>
      <c r="K126" s="9" t="str">
        <f t="shared" si="22"/>
        <v>N/A</v>
      </c>
    </row>
    <row r="127" spans="1:11" x14ac:dyDescent="0.25">
      <c r="A127" s="75" t="s">
        <v>933</v>
      </c>
      <c r="B127" s="35" t="s">
        <v>213</v>
      </c>
      <c r="C127" s="84">
        <v>0.97884487769999995</v>
      </c>
      <c r="D127" s="9" t="str">
        <f t="shared" si="19"/>
        <v>N/A</v>
      </c>
      <c r="E127" s="9">
        <v>0.9360619912</v>
      </c>
      <c r="F127" s="9" t="str">
        <f t="shared" si="20"/>
        <v>N/A</v>
      </c>
      <c r="G127" s="8">
        <v>0.86458660980000002</v>
      </c>
      <c r="H127" s="9" t="str">
        <f t="shared" si="21"/>
        <v>N/A</v>
      </c>
      <c r="I127" s="10">
        <v>-4.37</v>
      </c>
      <c r="J127" s="10">
        <v>-7.64</v>
      </c>
      <c r="K127" s="9" t="str">
        <f t="shared" si="22"/>
        <v>Yes</v>
      </c>
    </row>
    <row r="128" spans="1:11" x14ac:dyDescent="0.25">
      <c r="A128" s="75" t="s">
        <v>934</v>
      </c>
      <c r="B128" s="35" t="s">
        <v>213</v>
      </c>
      <c r="C128" s="84">
        <v>0.94631625630000005</v>
      </c>
      <c r="D128" s="9" t="str">
        <f t="shared" si="19"/>
        <v>N/A</v>
      </c>
      <c r="E128" s="9">
        <v>1.1079486961</v>
      </c>
      <c r="F128" s="9" t="str">
        <f t="shared" si="20"/>
        <v>N/A</v>
      </c>
      <c r="G128" s="8">
        <v>1.9036012707000001</v>
      </c>
      <c r="H128" s="9" t="str">
        <f t="shared" si="21"/>
        <v>N/A</v>
      </c>
      <c r="I128" s="10">
        <v>17.079999999999998</v>
      </c>
      <c r="J128" s="10">
        <v>71.81</v>
      </c>
      <c r="K128" s="9" t="str">
        <f t="shared" si="22"/>
        <v>No</v>
      </c>
    </row>
    <row r="129" spans="1:11" x14ac:dyDescent="0.25">
      <c r="A129" s="75" t="s">
        <v>935</v>
      </c>
      <c r="B129" s="35" t="s">
        <v>213</v>
      </c>
      <c r="C129" s="84">
        <v>0</v>
      </c>
      <c r="D129" s="9" t="str">
        <f t="shared" si="19"/>
        <v>N/A</v>
      </c>
      <c r="E129" s="9">
        <v>0</v>
      </c>
      <c r="F129" s="9" t="str">
        <f t="shared" si="20"/>
        <v>N/A</v>
      </c>
      <c r="G129" s="8">
        <v>0</v>
      </c>
      <c r="H129" s="9" t="str">
        <f t="shared" si="21"/>
        <v>N/A</v>
      </c>
      <c r="I129" s="10" t="s">
        <v>1746</v>
      </c>
      <c r="J129" s="10" t="s">
        <v>1746</v>
      </c>
      <c r="K129" s="9" t="str">
        <f t="shared" si="22"/>
        <v>N/A</v>
      </c>
    </row>
    <row r="130" spans="1:11" x14ac:dyDescent="0.25">
      <c r="A130" s="75" t="s">
        <v>936</v>
      </c>
      <c r="B130" s="35" t="s">
        <v>213</v>
      </c>
      <c r="C130" s="84">
        <v>0.20012034519999999</v>
      </c>
      <c r="D130" s="9" t="str">
        <f t="shared" si="19"/>
        <v>N/A</v>
      </c>
      <c r="E130" s="9">
        <v>0.18058557589999999</v>
      </c>
      <c r="F130" s="9" t="str">
        <f t="shared" si="20"/>
        <v>N/A</v>
      </c>
      <c r="G130" s="8">
        <v>0.1715189885</v>
      </c>
      <c r="H130" s="9" t="str">
        <f t="shared" si="21"/>
        <v>N/A</v>
      </c>
      <c r="I130" s="10">
        <v>-9.76</v>
      </c>
      <c r="J130" s="10">
        <v>-5.0199999999999996</v>
      </c>
      <c r="K130" s="9" t="str">
        <f t="shared" si="22"/>
        <v>Yes</v>
      </c>
    </row>
    <row r="131" spans="1:11" ht="12" customHeight="1" x14ac:dyDescent="0.25">
      <c r="A131" s="140" t="s">
        <v>1646</v>
      </c>
      <c r="B131" s="141"/>
      <c r="C131" s="141"/>
      <c r="D131" s="141"/>
      <c r="E131" s="141"/>
      <c r="F131" s="141"/>
      <c r="G131" s="141"/>
      <c r="H131" s="141"/>
      <c r="I131" s="141"/>
      <c r="J131" s="141"/>
      <c r="K131" s="142"/>
    </row>
    <row r="132" spans="1:11" x14ac:dyDescent="0.25">
      <c r="A132" s="132" t="s">
        <v>1644</v>
      </c>
      <c r="B132" s="133"/>
      <c r="C132" s="133"/>
      <c r="D132" s="133"/>
      <c r="E132" s="133"/>
      <c r="F132" s="133"/>
      <c r="G132" s="133"/>
      <c r="H132" s="133"/>
      <c r="I132" s="133"/>
      <c r="J132" s="133"/>
      <c r="K132" s="134"/>
    </row>
    <row r="133" spans="1:11" x14ac:dyDescent="0.25">
      <c r="A133" s="135" t="s">
        <v>1742</v>
      </c>
      <c r="B133" s="135"/>
      <c r="C133" s="135"/>
      <c r="D133" s="135"/>
      <c r="E133" s="135"/>
      <c r="F133" s="135"/>
      <c r="G133" s="135"/>
      <c r="H133" s="135"/>
      <c r="I133" s="135"/>
      <c r="J133" s="135"/>
      <c r="K133" s="136"/>
    </row>
  </sheetData>
  <mergeCells count="6">
    <mergeCell ref="A133:K133"/>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3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5" customHeight="1"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73">
        <v>356510</v>
      </c>
      <c r="D6" s="9" t="str">
        <f>IF($B6="N/A","N/A",IF(C6&gt;15,"No",IF(C6&lt;-15,"No","Yes")))</f>
        <v>N/A</v>
      </c>
      <c r="E6" s="36">
        <v>380507</v>
      </c>
      <c r="F6" s="9" t="str">
        <f>IF($B6="N/A","N/A",IF(E6&gt;15,"No",IF(E6&lt;-15,"No","Yes")))</f>
        <v>N/A</v>
      </c>
      <c r="G6" s="36">
        <v>402320</v>
      </c>
      <c r="H6" s="9" t="str">
        <f>IF($B6="N/A","N/A",IF(G6&gt;15,"No",IF(G6&lt;-15,"No","Yes")))</f>
        <v>N/A</v>
      </c>
      <c r="I6" s="10">
        <v>6.7309999999999999</v>
      </c>
      <c r="J6" s="10">
        <v>5.7329999999999997</v>
      </c>
      <c r="K6" s="9" t="str">
        <f t="shared" ref="K6:K13" si="0">IF(J6="Div by 0", "N/A", IF(J6="N/A","N/A", IF(J6&gt;30, "No", IF(J6&lt;-30, "No", "Yes"))))</f>
        <v>Yes</v>
      </c>
    </row>
    <row r="7" spans="1:11" x14ac:dyDescent="0.25">
      <c r="A7" s="75" t="s">
        <v>30</v>
      </c>
      <c r="B7" s="35" t="s">
        <v>246</v>
      </c>
      <c r="C7" s="74">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5">
      <c r="A8" s="75" t="s">
        <v>29</v>
      </c>
      <c r="B8" s="35" t="s">
        <v>217</v>
      </c>
      <c r="C8" s="74">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77">
        <v>46.708055874999999</v>
      </c>
      <c r="D9" s="9" t="str">
        <f t="shared" ref="D9:D17" si="1">IF($B9="N/A","N/A",IF(C9&gt;15,"No",IF(C9&lt;-15,"No","Yes")))</f>
        <v>N/A</v>
      </c>
      <c r="E9" s="37">
        <v>48.269382692000001</v>
      </c>
      <c r="F9" s="9" t="str">
        <f>IF($B9="N/A","N/A",IF(E9&gt;15,"No",IF(E9&lt;-15,"No","Yes")))</f>
        <v>N/A</v>
      </c>
      <c r="G9" s="37">
        <v>50.986761782000002</v>
      </c>
      <c r="H9" s="9" t="str">
        <f>IF($B9="N/A","N/A",IF(G9&gt;15,"No",IF(G9&lt;-15,"No","Yes")))</f>
        <v>N/A</v>
      </c>
      <c r="I9" s="10">
        <v>3.343</v>
      </c>
      <c r="J9" s="10">
        <v>5.63</v>
      </c>
      <c r="K9" s="9" t="str">
        <f t="shared" si="0"/>
        <v>Yes</v>
      </c>
    </row>
    <row r="10" spans="1:11" x14ac:dyDescent="0.25">
      <c r="A10" s="75" t="s">
        <v>16</v>
      </c>
      <c r="B10" s="35" t="s">
        <v>213</v>
      </c>
      <c r="C10" s="74">
        <v>2.8910829991</v>
      </c>
      <c r="D10" s="9" t="str">
        <f t="shared" si="1"/>
        <v>N/A</v>
      </c>
      <c r="E10" s="8">
        <v>2.6803711890000002</v>
      </c>
      <c r="F10" s="9" t="str">
        <f>IF($B10="N/A","N/A",IF(E10&gt;15,"No",IF(E10&lt;-15,"No","Yes")))</f>
        <v>N/A</v>
      </c>
      <c r="G10" s="8">
        <v>2.6237820639999998</v>
      </c>
      <c r="H10" s="9" t="str">
        <f>IF($B10="N/A","N/A",IF(G10&gt;15,"No",IF(G10&lt;-15,"No","Yes")))</f>
        <v>N/A</v>
      </c>
      <c r="I10" s="10">
        <v>-7.29</v>
      </c>
      <c r="J10" s="10">
        <v>-2.11</v>
      </c>
      <c r="K10" s="9" t="str">
        <f t="shared" si="0"/>
        <v>Yes</v>
      </c>
    </row>
    <row r="11" spans="1:11" x14ac:dyDescent="0.25">
      <c r="A11" s="75" t="s">
        <v>36</v>
      </c>
      <c r="B11" s="35" t="s">
        <v>213</v>
      </c>
      <c r="C11" s="74">
        <v>10.375446385</v>
      </c>
      <c r="D11" s="9" t="str">
        <f t="shared" si="1"/>
        <v>N/A</v>
      </c>
      <c r="E11" s="8">
        <v>9.8749041127999995</v>
      </c>
      <c r="F11" s="9" t="str">
        <f>IF($B11="N/A","N/A",IF(E11&gt;15,"No",IF(E11&lt;-15,"No","Yes")))</f>
        <v>N/A</v>
      </c>
      <c r="G11" s="8">
        <v>9.9098146041999993</v>
      </c>
      <c r="H11" s="9" t="str">
        <f>IF($B11="N/A","N/A",IF(G11&gt;15,"No",IF(G11&lt;-15,"No","Yes")))</f>
        <v>N/A</v>
      </c>
      <c r="I11" s="10">
        <v>-4.82</v>
      </c>
      <c r="J11" s="10">
        <v>0.35349999999999998</v>
      </c>
      <c r="K11" s="9" t="str">
        <f t="shared" si="0"/>
        <v>Yes</v>
      </c>
    </row>
    <row r="12" spans="1:11" x14ac:dyDescent="0.25">
      <c r="A12" s="75" t="s">
        <v>37</v>
      </c>
      <c r="B12" s="35" t="s">
        <v>213</v>
      </c>
      <c r="C12" s="74" t="s">
        <v>1746</v>
      </c>
      <c r="D12" s="9" t="str">
        <f t="shared" si="1"/>
        <v>N/A</v>
      </c>
      <c r="E12" s="8" t="s">
        <v>1746</v>
      </c>
      <c r="F12" s="9" t="str">
        <f>IF($B12="N/A","N/A",IF(E12&gt;15,"No",IF(E12&lt;-15,"No","Yes")))</f>
        <v>N/A</v>
      </c>
      <c r="G12" s="8" t="s">
        <v>1746</v>
      </c>
      <c r="H12" s="9" t="str">
        <f>IF($B12="N/A","N/A",IF(G12&gt;15,"No",IF(G12&lt;-15,"No","Yes")))</f>
        <v>N/A</v>
      </c>
      <c r="I12" s="10" t="s">
        <v>1746</v>
      </c>
      <c r="J12" s="10" t="s">
        <v>1746</v>
      </c>
      <c r="K12" s="9" t="str">
        <f t="shared" si="0"/>
        <v>N/A</v>
      </c>
    </row>
    <row r="13" spans="1:11" x14ac:dyDescent="0.25">
      <c r="A13" s="75" t="s">
        <v>38</v>
      </c>
      <c r="B13" s="35" t="s">
        <v>213</v>
      </c>
      <c r="C13" s="74">
        <v>2.1762177077999998</v>
      </c>
      <c r="D13" s="9" t="str">
        <f t="shared" si="1"/>
        <v>N/A</v>
      </c>
      <c r="E13" s="8">
        <v>1.9768444922999999</v>
      </c>
      <c r="F13" s="9" t="str">
        <f>IF($B13="N/A","N/A",IF(E13&gt;15,"No",IF(E13&lt;-15,"No","Yes")))</f>
        <v>N/A</v>
      </c>
      <c r="G13" s="8">
        <v>1.8679922855</v>
      </c>
      <c r="H13" s="9" t="str">
        <f>IF($B13="N/A","N/A",IF(G13&gt;15,"No",IF(G13&lt;-15,"No","Yes")))</f>
        <v>N/A</v>
      </c>
      <c r="I13" s="10">
        <v>-9.16</v>
      </c>
      <c r="J13" s="10">
        <v>-5.51</v>
      </c>
      <c r="K13" s="9" t="str">
        <f t="shared" si="0"/>
        <v>Yes</v>
      </c>
    </row>
    <row r="14" spans="1:11" x14ac:dyDescent="0.25">
      <c r="A14" s="75" t="s">
        <v>676</v>
      </c>
      <c r="B14" s="35" t="s">
        <v>213</v>
      </c>
      <c r="C14" s="74">
        <v>43.500322572000002</v>
      </c>
      <c r="D14" s="9" t="str">
        <f t="shared" si="1"/>
        <v>N/A</v>
      </c>
      <c r="E14" s="8">
        <v>45.287208907999997</v>
      </c>
      <c r="F14" s="9" t="str">
        <f t="shared" ref="F14:F33" si="2">IF($B14="N/A","N/A",IF(E14&gt;15,"No",IF(E14&lt;-15,"No","Yes")))</f>
        <v>N/A</v>
      </c>
      <c r="G14" s="8">
        <v>46.867170412</v>
      </c>
      <c r="H14" s="9" t="str">
        <f t="shared" ref="H14:H33" si="3">IF($B14="N/A","N/A",IF(G14&gt;15,"No",IF(G14&lt;-15,"No","Yes")))</f>
        <v>N/A</v>
      </c>
      <c r="I14" s="10">
        <v>4.1079999999999997</v>
      </c>
      <c r="J14" s="10">
        <v>3.4889999999999999</v>
      </c>
      <c r="K14" s="9" t="str">
        <f t="shared" ref="K14:K30" si="4">IF(J14="Div by 0", "N/A", IF(J14="N/A","N/A", IF(J14&gt;30, "No", IF(J14&lt;-30, "No", "Yes"))))</f>
        <v>Yes</v>
      </c>
    </row>
    <row r="15" spans="1:11" x14ac:dyDescent="0.25">
      <c r="A15" s="75" t="s">
        <v>677</v>
      </c>
      <c r="B15" s="35" t="s">
        <v>213</v>
      </c>
      <c r="C15" s="74">
        <v>2.3819808701</v>
      </c>
      <c r="D15" s="9" t="str">
        <f t="shared" si="1"/>
        <v>N/A</v>
      </c>
      <c r="E15" s="8">
        <v>2.0590948393000001</v>
      </c>
      <c r="F15" s="9" t="str">
        <f t="shared" si="2"/>
        <v>N/A</v>
      </c>
      <c r="G15" s="8">
        <v>1.9790216743</v>
      </c>
      <c r="H15" s="9" t="str">
        <f t="shared" si="3"/>
        <v>N/A</v>
      </c>
      <c r="I15" s="10">
        <v>-13.6</v>
      </c>
      <c r="J15" s="10">
        <v>-3.89</v>
      </c>
      <c r="K15" s="9" t="str">
        <f t="shared" si="4"/>
        <v>Yes</v>
      </c>
    </row>
    <row r="16" spans="1:11" x14ac:dyDescent="0.25">
      <c r="A16" s="75" t="s">
        <v>381</v>
      </c>
      <c r="B16" s="35" t="s">
        <v>213</v>
      </c>
      <c r="C16" s="74">
        <v>8.7186895177999997</v>
      </c>
      <c r="D16" s="9" t="str">
        <f t="shared" si="1"/>
        <v>N/A</v>
      </c>
      <c r="E16" s="8">
        <v>8.9075890850999997</v>
      </c>
      <c r="F16" s="9" t="str">
        <f t="shared" si="2"/>
        <v>N/A</v>
      </c>
      <c r="G16" s="8">
        <v>9.3982402068000006</v>
      </c>
      <c r="H16" s="9" t="str">
        <f t="shared" si="3"/>
        <v>N/A</v>
      </c>
      <c r="I16" s="10">
        <v>2.1669999999999998</v>
      </c>
      <c r="J16" s="10">
        <v>5.508</v>
      </c>
      <c r="K16" s="9" t="str">
        <f t="shared" si="4"/>
        <v>Yes</v>
      </c>
    </row>
    <row r="17" spans="1:11" x14ac:dyDescent="0.25">
      <c r="A17" s="75" t="s">
        <v>382</v>
      </c>
      <c r="B17" s="35" t="s">
        <v>213</v>
      </c>
      <c r="C17" s="74">
        <v>5.1395472778000002</v>
      </c>
      <c r="D17" s="9" t="str">
        <f t="shared" si="1"/>
        <v>N/A</v>
      </c>
      <c r="E17" s="8">
        <v>6.2918684806999998</v>
      </c>
      <c r="F17" s="9" t="str">
        <f t="shared" si="2"/>
        <v>N/A</v>
      </c>
      <c r="G17" s="8">
        <v>6.1560449394000001</v>
      </c>
      <c r="H17" s="9" t="str">
        <f t="shared" si="3"/>
        <v>N/A</v>
      </c>
      <c r="I17" s="10">
        <v>22.42</v>
      </c>
      <c r="J17" s="10">
        <v>-2.16</v>
      </c>
      <c r="K17" s="9" t="str">
        <f t="shared" si="4"/>
        <v>Yes</v>
      </c>
    </row>
    <row r="18" spans="1:11" x14ac:dyDescent="0.25">
      <c r="A18" s="75" t="s">
        <v>383</v>
      </c>
      <c r="B18" s="35" t="s">
        <v>213</v>
      </c>
      <c r="C18" s="74">
        <v>0</v>
      </c>
      <c r="D18" s="9" t="str">
        <f t="shared" ref="D18:D33" si="5">IF($B18="N/A","N/A",IF(C18&gt;15,"No",IF(C18&lt;-15,"No","Yes")))</f>
        <v>N/A</v>
      </c>
      <c r="E18" s="8">
        <v>0</v>
      </c>
      <c r="F18" s="9" t="str">
        <f t="shared" si="2"/>
        <v>N/A</v>
      </c>
      <c r="G18" s="8">
        <v>0</v>
      </c>
      <c r="H18" s="9" t="str">
        <f t="shared" si="3"/>
        <v>N/A</v>
      </c>
      <c r="I18" s="10" t="s">
        <v>1746</v>
      </c>
      <c r="J18" s="10" t="s">
        <v>1746</v>
      </c>
      <c r="K18" s="9" t="str">
        <f t="shared" si="4"/>
        <v>N/A</v>
      </c>
    </row>
    <row r="19" spans="1:11" x14ac:dyDescent="0.25">
      <c r="A19" s="75" t="s">
        <v>384</v>
      </c>
      <c r="B19" s="35" t="s">
        <v>213</v>
      </c>
      <c r="C19" s="74">
        <v>17.540601946999999</v>
      </c>
      <c r="D19" s="9" t="str">
        <f t="shared" si="5"/>
        <v>N/A</v>
      </c>
      <c r="E19" s="8">
        <v>17.127148777999999</v>
      </c>
      <c r="F19" s="9" t="str">
        <f t="shared" si="2"/>
        <v>N/A</v>
      </c>
      <c r="G19" s="8">
        <v>15.722807715</v>
      </c>
      <c r="H19" s="9" t="str">
        <f t="shared" si="3"/>
        <v>N/A</v>
      </c>
      <c r="I19" s="10">
        <v>-2.36</v>
      </c>
      <c r="J19" s="10">
        <v>-8.1999999999999993</v>
      </c>
      <c r="K19" s="9" t="str">
        <f t="shared" si="4"/>
        <v>Yes</v>
      </c>
    </row>
    <row r="20" spans="1:11" x14ac:dyDescent="0.25">
      <c r="A20" s="75" t="s">
        <v>386</v>
      </c>
      <c r="B20" s="35" t="s">
        <v>213</v>
      </c>
      <c r="C20" s="74">
        <v>1.6846652268</v>
      </c>
      <c r="D20" s="9" t="str">
        <f t="shared" si="5"/>
        <v>N/A</v>
      </c>
      <c r="E20" s="8">
        <v>1.4236268978</v>
      </c>
      <c r="F20" s="9" t="str">
        <f t="shared" si="2"/>
        <v>N/A</v>
      </c>
      <c r="G20" s="8">
        <v>1.2072479618</v>
      </c>
      <c r="H20" s="9" t="str">
        <f t="shared" si="3"/>
        <v>N/A</v>
      </c>
      <c r="I20" s="10">
        <v>-15.5</v>
      </c>
      <c r="J20" s="10">
        <v>-15.2</v>
      </c>
      <c r="K20" s="9" t="str">
        <f t="shared" si="4"/>
        <v>Yes</v>
      </c>
    </row>
    <row r="21" spans="1:11" x14ac:dyDescent="0.25">
      <c r="A21" s="75" t="s">
        <v>387</v>
      </c>
      <c r="B21" s="35" t="s">
        <v>213</v>
      </c>
      <c r="C21" s="74">
        <v>11.327872991</v>
      </c>
      <c r="D21" s="9" t="str">
        <f t="shared" si="5"/>
        <v>N/A</v>
      </c>
      <c r="E21" s="8">
        <v>11.831056984</v>
      </c>
      <c r="F21" s="9" t="str">
        <f t="shared" si="2"/>
        <v>N/A</v>
      </c>
      <c r="G21" s="8">
        <v>11.739659972</v>
      </c>
      <c r="H21" s="9" t="str">
        <f t="shared" si="3"/>
        <v>N/A</v>
      </c>
      <c r="I21" s="10">
        <v>4.4420000000000002</v>
      </c>
      <c r="J21" s="10">
        <v>-0.77300000000000002</v>
      </c>
      <c r="K21" s="9" t="str">
        <f t="shared" si="4"/>
        <v>Yes</v>
      </c>
    </row>
    <row r="22" spans="1:11" x14ac:dyDescent="0.25">
      <c r="A22" s="75" t="s">
        <v>388</v>
      </c>
      <c r="B22" s="35" t="s">
        <v>213</v>
      </c>
      <c r="C22" s="74">
        <v>3.0453563715</v>
      </c>
      <c r="D22" s="9" t="str">
        <f t="shared" si="5"/>
        <v>N/A</v>
      </c>
      <c r="E22" s="8">
        <v>2.9712988196999999</v>
      </c>
      <c r="F22" s="9" t="str">
        <f t="shared" si="2"/>
        <v>N/A</v>
      </c>
      <c r="G22" s="8">
        <v>3.0261980513000002</v>
      </c>
      <c r="H22" s="9" t="str">
        <f t="shared" si="3"/>
        <v>N/A</v>
      </c>
      <c r="I22" s="10">
        <v>-2.4300000000000002</v>
      </c>
      <c r="J22" s="10">
        <v>1.8480000000000001</v>
      </c>
      <c r="K22" s="9" t="str">
        <f t="shared" si="4"/>
        <v>Yes</v>
      </c>
    </row>
    <row r="23" spans="1:11" x14ac:dyDescent="0.25">
      <c r="A23" s="75" t="s">
        <v>391</v>
      </c>
      <c r="B23" s="35" t="s">
        <v>213</v>
      </c>
      <c r="C23" s="74">
        <v>0</v>
      </c>
      <c r="D23" s="9" t="str">
        <f t="shared" si="5"/>
        <v>N/A</v>
      </c>
      <c r="E23" s="8">
        <v>0</v>
      </c>
      <c r="F23" s="9" t="str">
        <f t="shared" si="2"/>
        <v>N/A</v>
      </c>
      <c r="G23" s="8">
        <v>0</v>
      </c>
      <c r="H23" s="9" t="str">
        <f t="shared" si="3"/>
        <v>N/A</v>
      </c>
      <c r="I23" s="10" t="s">
        <v>1746</v>
      </c>
      <c r="J23" s="10" t="s">
        <v>1746</v>
      </c>
      <c r="K23" s="9" t="str">
        <f t="shared" si="4"/>
        <v>N/A</v>
      </c>
    </row>
    <row r="24" spans="1:11" x14ac:dyDescent="0.25">
      <c r="A24" s="75" t="s">
        <v>392</v>
      </c>
      <c r="B24" s="35" t="s">
        <v>213</v>
      </c>
      <c r="C24" s="74">
        <v>0</v>
      </c>
      <c r="D24" s="9" t="str">
        <f t="shared" si="5"/>
        <v>N/A</v>
      </c>
      <c r="E24" s="8">
        <v>0</v>
      </c>
      <c r="F24" s="9" t="str">
        <f t="shared" si="2"/>
        <v>N/A</v>
      </c>
      <c r="G24" s="8">
        <v>0</v>
      </c>
      <c r="H24" s="9" t="str">
        <f t="shared" si="3"/>
        <v>N/A</v>
      </c>
      <c r="I24" s="10" t="s">
        <v>1746</v>
      </c>
      <c r="J24" s="10" t="s">
        <v>1746</v>
      </c>
      <c r="K24" s="9" t="str">
        <f t="shared" si="4"/>
        <v>N/A</v>
      </c>
    </row>
    <row r="25" spans="1:11" x14ac:dyDescent="0.25">
      <c r="A25" s="75" t="s">
        <v>393</v>
      </c>
      <c r="B25" s="35" t="s">
        <v>213</v>
      </c>
      <c r="C25" s="74">
        <v>0</v>
      </c>
      <c r="D25" s="9" t="str">
        <f t="shared" si="5"/>
        <v>N/A</v>
      </c>
      <c r="E25" s="8">
        <v>0</v>
      </c>
      <c r="F25" s="9" t="str">
        <f t="shared" si="2"/>
        <v>N/A</v>
      </c>
      <c r="G25" s="8">
        <v>0</v>
      </c>
      <c r="H25" s="9" t="str">
        <f t="shared" si="3"/>
        <v>N/A</v>
      </c>
      <c r="I25" s="10" t="s">
        <v>1746</v>
      </c>
      <c r="J25" s="10" t="s">
        <v>1746</v>
      </c>
      <c r="K25" s="9" t="str">
        <f t="shared" si="4"/>
        <v>N/A</v>
      </c>
    </row>
    <row r="26" spans="1:11" x14ac:dyDescent="0.25">
      <c r="A26" s="75" t="s">
        <v>394</v>
      </c>
      <c r="B26" s="35" t="s">
        <v>213</v>
      </c>
      <c r="C26" s="74">
        <v>1.7707778183</v>
      </c>
      <c r="D26" s="9" t="str">
        <f t="shared" si="5"/>
        <v>N/A</v>
      </c>
      <c r="E26" s="8">
        <v>0.3411238164</v>
      </c>
      <c r="F26" s="9" t="str">
        <f t="shared" si="2"/>
        <v>N/A</v>
      </c>
      <c r="G26" s="8">
        <v>0.49811095649999998</v>
      </c>
      <c r="H26" s="9" t="str">
        <f t="shared" si="3"/>
        <v>N/A</v>
      </c>
      <c r="I26" s="10">
        <v>-80.7</v>
      </c>
      <c r="J26" s="10">
        <v>46.02</v>
      </c>
      <c r="K26" s="9" t="str">
        <f t="shared" si="4"/>
        <v>No</v>
      </c>
    </row>
    <row r="27" spans="1:11" x14ac:dyDescent="0.25">
      <c r="A27" s="75" t="s">
        <v>395</v>
      </c>
      <c r="B27" s="35" t="s">
        <v>213</v>
      </c>
      <c r="C27" s="74">
        <v>0</v>
      </c>
      <c r="D27" s="9" t="str">
        <f t="shared" si="5"/>
        <v>N/A</v>
      </c>
      <c r="E27" s="8">
        <v>0</v>
      </c>
      <c r="F27" s="9" t="str">
        <f t="shared" si="2"/>
        <v>N/A</v>
      </c>
      <c r="G27" s="8">
        <v>0</v>
      </c>
      <c r="H27" s="9" t="str">
        <f t="shared" si="3"/>
        <v>N/A</v>
      </c>
      <c r="I27" s="10" t="s">
        <v>1746</v>
      </c>
      <c r="J27" s="10" t="s">
        <v>1746</v>
      </c>
      <c r="K27" s="9" t="str">
        <f t="shared" si="4"/>
        <v>N/A</v>
      </c>
    </row>
    <row r="28" spans="1:11" x14ac:dyDescent="0.25">
      <c r="A28" s="75" t="s">
        <v>400</v>
      </c>
      <c r="B28" s="35" t="s">
        <v>213</v>
      </c>
      <c r="C28" s="74">
        <v>0</v>
      </c>
      <c r="D28" s="9" t="str">
        <f t="shared" si="5"/>
        <v>N/A</v>
      </c>
      <c r="E28" s="8">
        <v>0</v>
      </c>
      <c r="F28" s="9" t="str">
        <f t="shared" si="2"/>
        <v>N/A</v>
      </c>
      <c r="G28" s="8">
        <v>0</v>
      </c>
      <c r="H28" s="9" t="str">
        <f t="shared" si="3"/>
        <v>N/A</v>
      </c>
      <c r="I28" s="10" t="s">
        <v>1746</v>
      </c>
      <c r="J28" s="10" t="s">
        <v>1746</v>
      </c>
      <c r="K28" s="9" t="str">
        <f t="shared" si="4"/>
        <v>N/A</v>
      </c>
    </row>
    <row r="29" spans="1:11" x14ac:dyDescent="0.25">
      <c r="A29" s="75" t="s">
        <v>401</v>
      </c>
      <c r="B29" s="35" t="s">
        <v>213</v>
      </c>
      <c r="C29" s="74">
        <v>3.8717006536</v>
      </c>
      <c r="D29" s="9" t="str">
        <f t="shared" si="5"/>
        <v>N/A</v>
      </c>
      <c r="E29" s="8">
        <v>3.2417274846000002</v>
      </c>
      <c r="F29" s="9" t="str">
        <f t="shared" si="2"/>
        <v>N/A</v>
      </c>
      <c r="G29" s="8">
        <v>3.1288526546000002</v>
      </c>
      <c r="H29" s="9" t="str">
        <f t="shared" si="3"/>
        <v>N/A</v>
      </c>
      <c r="I29" s="10">
        <v>-16.3</v>
      </c>
      <c r="J29" s="10">
        <v>-3.48</v>
      </c>
      <c r="K29" s="9" t="str">
        <f t="shared" si="4"/>
        <v>Yes</v>
      </c>
    </row>
    <row r="30" spans="1:11" x14ac:dyDescent="0.25">
      <c r="A30" s="75" t="s">
        <v>402</v>
      </c>
      <c r="B30" s="35" t="s">
        <v>213</v>
      </c>
      <c r="C30" s="74">
        <v>0</v>
      </c>
      <c r="D30" s="9" t="str">
        <f t="shared" si="5"/>
        <v>N/A</v>
      </c>
      <c r="E30" s="8">
        <v>0</v>
      </c>
      <c r="F30" s="9" t="str">
        <f t="shared" si="2"/>
        <v>N/A</v>
      </c>
      <c r="G30" s="8">
        <v>0</v>
      </c>
      <c r="H30" s="9" t="str">
        <f t="shared" si="3"/>
        <v>N/A</v>
      </c>
      <c r="I30" s="10" t="s">
        <v>1746</v>
      </c>
      <c r="J30" s="10" t="s">
        <v>1746</v>
      </c>
      <c r="K30" s="9" t="str">
        <f t="shared" si="4"/>
        <v>N/A</v>
      </c>
    </row>
    <row r="31" spans="1:11" x14ac:dyDescent="0.25">
      <c r="A31" s="75" t="s">
        <v>32</v>
      </c>
      <c r="B31" s="35" t="s">
        <v>213</v>
      </c>
      <c r="C31" s="74">
        <v>99.859190486000003</v>
      </c>
      <c r="D31" s="9" t="str">
        <f t="shared" si="5"/>
        <v>N/A</v>
      </c>
      <c r="E31" s="8">
        <v>99.896979556000005</v>
      </c>
      <c r="F31" s="9" t="str">
        <f t="shared" si="2"/>
        <v>N/A</v>
      </c>
      <c r="G31" s="8">
        <v>99.935126268000005</v>
      </c>
      <c r="H31" s="9" t="str">
        <f t="shared" si="3"/>
        <v>N/A</v>
      </c>
      <c r="I31" s="10">
        <v>3.78E-2</v>
      </c>
      <c r="J31" s="10">
        <v>3.8199999999999998E-2</v>
      </c>
      <c r="K31" s="9" t="str">
        <f t="shared" ref="K31:K43" si="6">IF(J31="Div by 0", "N/A", IF(J31="N/A","N/A", IF(J31&gt;30, "No", IF(J31&lt;-30, "No", "Yes"))))</f>
        <v>Yes</v>
      </c>
    </row>
    <row r="32" spans="1:11" x14ac:dyDescent="0.25">
      <c r="A32" s="75" t="s">
        <v>39</v>
      </c>
      <c r="B32" s="35" t="s">
        <v>267</v>
      </c>
      <c r="C32" s="74">
        <v>99.911975705000003</v>
      </c>
      <c r="D32" s="9" t="str">
        <f>IF($B32="N/A","N/A",IF(C32&gt;100,"No",IF(C32&lt;85,"No","Yes")))</f>
        <v>Yes</v>
      </c>
      <c r="E32" s="8">
        <v>99.936130277000004</v>
      </c>
      <c r="F32" s="9" t="str">
        <f>IF($B32="N/A","N/A",IF(E32&gt;100,"No",IF(E32&lt;85,"No","Yes")))</f>
        <v>Yes</v>
      </c>
      <c r="G32" s="8">
        <v>99.937085381000003</v>
      </c>
      <c r="H32" s="9" t="str">
        <f>IF($B32="N/A","N/A",IF(G32&gt;100,"No",IF(G32&lt;85,"No","Yes")))</f>
        <v>Yes</v>
      </c>
      <c r="I32" s="10">
        <v>2.4199999999999999E-2</v>
      </c>
      <c r="J32" s="10">
        <v>1E-3</v>
      </c>
      <c r="K32" s="9" t="str">
        <f t="shared" si="6"/>
        <v>Yes</v>
      </c>
    </row>
    <row r="33" spans="1:11" x14ac:dyDescent="0.25">
      <c r="A33" s="75" t="s">
        <v>910</v>
      </c>
      <c r="B33" s="35" t="s">
        <v>213</v>
      </c>
      <c r="C33" s="74">
        <v>44.506584122</v>
      </c>
      <c r="D33" s="9" t="str">
        <f t="shared" si="5"/>
        <v>N/A</v>
      </c>
      <c r="E33" s="8">
        <v>44.140062876000002</v>
      </c>
      <c r="F33" s="9" t="str">
        <f t="shared" si="2"/>
        <v>N/A</v>
      </c>
      <c r="G33" s="8">
        <v>44.305189038999998</v>
      </c>
      <c r="H33" s="9" t="str">
        <f t="shared" si="3"/>
        <v>N/A</v>
      </c>
      <c r="I33" s="10">
        <v>-0.82399999999999995</v>
      </c>
      <c r="J33" s="10">
        <v>0.37409999999999999</v>
      </c>
      <c r="K33" s="9" t="str">
        <f t="shared" si="6"/>
        <v>Yes</v>
      </c>
    </row>
    <row r="34" spans="1:11" x14ac:dyDescent="0.25">
      <c r="A34" s="75" t="s">
        <v>851</v>
      </c>
      <c r="B34" s="35" t="s">
        <v>268</v>
      </c>
      <c r="C34" s="74">
        <v>5.3602728029</v>
      </c>
      <c r="D34" s="9" t="str">
        <f>IF($B34="N/A","N/A",IF(C34&gt;25,"No",IF(C34&lt;5,"No","Yes")))</f>
        <v>Yes</v>
      </c>
      <c r="E34" s="8">
        <v>5.4115201977999998</v>
      </c>
      <c r="F34" s="9" t="str">
        <f>IF($B34="N/A","N/A",IF(E34&gt;25,"No",IF(E34&lt;5,"No","Yes")))</f>
        <v>Yes</v>
      </c>
      <c r="G34" s="8">
        <v>5.2621630158999997</v>
      </c>
      <c r="H34" s="9" t="str">
        <f>IF($B34="N/A","N/A",IF(G34&gt;25,"No",IF(G34&lt;5,"No","Yes")))</f>
        <v>Yes</v>
      </c>
      <c r="I34" s="10">
        <v>0.95609999999999995</v>
      </c>
      <c r="J34" s="10">
        <v>-2.76</v>
      </c>
      <c r="K34" s="9" t="str">
        <f t="shared" si="6"/>
        <v>Yes</v>
      </c>
    </row>
    <row r="35" spans="1:11" x14ac:dyDescent="0.25">
      <c r="A35" s="75" t="s">
        <v>852</v>
      </c>
      <c r="B35" s="35" t="s">
        <v>269</v>
      </c>
      <c r="C35" s="74">
        <v>40.428585873999999</v>
      </c>
      <c r="D35" s="9" t="str">
        <f>IF($B35="N/A","N/A",IF(C35&gt;70,"No",IF(C35&lt;40,"No","Yes")))</f>
        <v>Yes</v>
      </c>
      <c r="E35" s="8">
        <v>39.939228917999998</v>
      </c>
      <c r="F35" s="9" t="str">
        <f>IF($B35="N/A","N/A",IF(E35&gt;70,"No",IF(E35&lt;40,"No","Yes")))</f>
        <v>No</v>
      </c>
      <c r="G35" s="8">
        <v>40.844254200999998</v>
      </c>
      <c r="H35" s="9" t="str">
        <f>IF($B35="N/A","N/A",IF(G35&gt;70,"No",IF(G35&lt;40,"No","Yes")))</f>
        <v>Yes</v>
      </c>
      <c r="I35" s="10">
        <v>-1.21</v>
      </c>
      <c r="J35" s="10">
        <v>2.266</v>
      </c>
      <c r="K35" s="9" t="str">
        <f t="shared" si="6"/>
        <v>Yes</v>
      </c>
    </row>
    <row r="36" spans="1:11" x14ac:dyDescent="0.25">
      <c r="A36" s="75" t="s">
        <v>853</v>
      </c>
      <c r="B36" s="35" t="s">
        <v>270</v>
      </c>
      <c r="C36" s="74">
        <v>54.211141323</v>
      </c>
      <c r="D36" s="9" t="str">
        <f>IF($B36="N/A","N/A",IF(C36&gt;55,"No",IF(C36&lt;20,"No","Yes")))</f>
        <v>Yes</v>
      </c>
      <c r="E36" s="8">
        <v>54.648987806000001</v>
      </c>
      <c r="F36" s="9" t="str">
        <f>IF($B36="N/A","N/A",IF(E36&gt;55,"No",IF(E36&lt;20,"No","Yes")))</f>
        <v>Yes</v>
      </c>
      <c r="G36" s="8">
        <v>53.893334062999998</v>
      </c>
      <c r="H36" s="9" t="str">
        <f>IF($B36="N/A","N/A",IF(G36&gt;55,"No",IF(G36&lt;20,"No","Yes")))</f>
        <v>Yes</v>
      </c>
      <c r="I36" s="10">
        <v>0.80769999999999997</v>
      </c>
      <c r="J36" s="10">
        <v>-1.38</v>
      </c>
      <c r="K36" s="9" t="str">
        <f t="shared" si="6"/>
        <v>Yes</v>
      </c>
    </row>
    <row r="37" spans="1:11" x14ac:dyDescent="0.25">
      <c r="A37" s="75" t="s">
        <v>163</v>
      </c>
      <c r="B37" s="35" t="s">
        <v>246</v>
      </c>
      <c r="C37" s="74">
        <v>84.212504558000006</v>
      </c>
      <c r="D37" s="9" t="str">
        <f>IF($B37="N/A","N/A",IF(C37&gt;95,"Yes","No"))</f>
        <v>No</v>
      </c>
      <c r="E37" s="8">
        <v>84.237872101999997</v>
      </c>
      <c r="F37" s="9" t="str">
        <f>IF($B37="N/A","N/A",IF(E37&gt;95,"Yes","No"))</f>
        <v>No</v>
      </c>
      <c r="G37" s="8">
        <v>83.898886458999996</v>
      </c>
      <c r="H37" s="9" t="str">
        <f>IF($B37="N/A","N/A",IF(G37&gt;95,"Yes","No"))</f>
        <v>No</v>
      </c>
      <c r="I37" s="10">
        <v>3.0099999999999998E-2</v>
      </c>
      <c r="J37" s="10">
        <v>-0.40200000000000002</v>
      </c>
      <c r="K37" s="9" t="str">
        <f t="shared" si="6"/>
        <v>Yes</v>
      </c>
    </row>
    <row r="38" spans="1:11" x14ac:dyDescent="0.25">
      <c r="A38" s="75" t="s">
        <v>41</v>
      </c>
      <c r="B38" s="35" t="s">
        <v>213</v>
      </c>
      <c r="C38" s="74">
        <v>95.466975516999995</v>
      </c>
      <c r="D38" s="9" t="str">
        <f t="shared" ref="D38:D47" si="7">IF($B38="N/A","N/A",IF(C38&gt;15,"No",IF(C38&lt;-15,"No","Yes")))</f>
        <v>N/A</v>
      </c>
      <c r="E38" s="8">
        <v>95.037469759000004</v>
      </c>
      <c r="F38" s="9" t="str">
        <f>IF($B38="N/A","N/A",IF(E38&gt;15,"No",IF(E38&lt;-15,"No","Yes")))</f>
        <v>N/A</v>
      </c>
      <c r="G38" s="8">
        <v>96.104308270000004</v>
      </c>
      <c r="H38" s="9" t="str">
        <f>IF($B38="N/A","N/A",IF(G38&gt;15,"No",IF(G38&lt;-15,"No","Yes")))</f>
        <v>N/A</v>
      </c>
      <c r="I38" s="10">
        <v>-0.45</v>
      </c>
      <c r="J38" s="10">
        <v>1.123</v>
      </c>
      <c r="K38" s="9" t="str">
        <f t="shared" si="6"/>
        <v>Yes</v>
      </c>
    </row>
    <row r="39" spans="1:11" x14ac:dyDescent="0.25">
      <c r="A39" s="75" t="s">
        <v>42</v>
      </c>
      <c r="B39" s="35" t="s">
        <v>213</v>
      </c>
      <c r="C39" s="74" t="s">
        <v>1746</v>
      </c>
      <c r="D39" s="9" t="str">
        <f t="shared" si="7"/>
        <v>N/A</v>
      </c>
      <c r="E39" s="8" t="s">
        <v>1746</v>
      </c>
      <c r="F39" s="9" t="str">
        <f>IF($B39="N/A","N/A",IF(E39&gt;15,"No",IF(E39&lt;-15,"No","Yes")))</f>
        <v>N/A</v>
      </c>
      <c r="G39" s="8" t="s">
        <v>1746</v>
      </c>
      <c r="H39" s="9" t="str">
        <f>IF($B39="N/A","N/A",IF(G39&gt;15,"No",IF(G39&lt;-15,"No","Yes")))</f>
        <v>N/A</v>
      </c>
      <c r="I39" s="10" t="s">
        <v>1746</v>
      </c>
      <c r="J39" s="10" t="s">
        <v>1746</v>
      </c>
      <c r="K39" s="9" t="str">
        <f t="shared" si="6"/>
        <v>N/A</v>
      </c>
    </row>
    <row r="40" spans="1:11" x14ac:dyDescent="0.25">
      <c r="A40" s="75" t="s">
        <v>43</v>
      </c>
      <c r="B40" s="35" t="s">
        <v>223</v>
      </c>
      <c r="C40" s="74">
        <v>91.991752375000004</v>
      </c>
      <c r="D40" s="9" t="str">
        <f>IF($B40="N/A","N/A",IF(C40&gt;100,"No",IF(C40&lt;98,"No","Yes")))</f>
        <v>No</v>
      </c>
      <c r="E40" s="8">
        <v>92.152919827000005</v>
      </c>
      <c r="F40" s="9" t="str">
        <f>IF($B40="N/A","N/A",IF(E40&gt;100,"No",IF(E40&lt;98,"No","Yes")))</f>
        <v>No</v>
      </c>
      <c r="G40" s="8">
        <v>92.329956187999997</v>
      </c>
      <c r="H40" s="9" t="str">
        <f>IF($B40="N/A","N/A",IF(G40&gt;100,"No",IF(G40&lt;98,"No","Yes")))</f>
        <v>No</v>
      </c>
      <c r="I40" s="10">
        <v>0.17519999999999999</v>
      </c>
      <c r="J40" s="10">
        <v>0.19209999999999999</v>
      </c>
      <c r="K40" s="9" t="str">
        <f t="shared" si="6"/>
        <v>Yes</v>
      </c>
    </row>
    <row r="41" spans="1:11" x14ac:dyDescent="0.25">
      <c r="A41" s="75" t="s">
        <v>44</v>
      </c>
      <c r="B41" s="35" t="s">
        <v>213</v>
      </c>
      <c r="C41" s="74">
        <v>79.864168993000007</v>
      </c>
      <c r="D41" s="9" t="str">
        <f t="shared" si="7"/>
        <v>N/A</v>
      </c>
      <c r="E41" s="8">
        <v>79.535208763</v>
      </c>
      <c r="F41" s="9" t="str">
        <f t="shared" ref="F41:F47" si="8">IF($B41="N/A","N/A",IF(E41&gt;15,"No",IF(E41&lt;-15,"No","Yes")))</f>
        <v>N/A</v>
      </c>
      <c r="G41" s="8">
        <v>80.180244235999993</v>
      </c>
      <c r="H41" s="9" t="str">
        <f t="shared" ref="H41:H47" si="9">IF($B41="N/A","N/A",IF(G41&gt;15,"No",IF(G41&lt;-15,"No","Yes")))</f>
        <v>N/A</v>
      </c>
      <c r="I41" s="10">
        <v>-0.41199999999999998</v>
      </c>
      <c r="J41" s="10">
        <v>0.81100000000000005</v>
      </c>
      <c r="K41" s="9" t="str">
        <f t="shared" si="6"/>
        <v>Yes</v>
      </c>
    </row>
    <row r="42" spans="1:11" x14ac:dyDescent="0.25">
      <c r="A42" s="75" t="s">
        <v>45</v>
      </c>
      <c r="B42" s="35" t="s">
        <v>213</v>
      </c>
      <c r="C42" s="74">
        <v>20.085202481</v>
      </c>
      <c r="D42" s="9" t="str">
        <f t="shared" si="7"/>
        <v>N/A</v>
      </c>
      <c r="E42" s="8">
        <v>20.397403058999998</v>
      </c>
      <c r="F42" s="9" t="str">
        <f t="shared" si="8"/>
        <v>N/A</v>
      </c>
      <c r="G42" s="8">
        <v>19.752801132999998</v>
      </c>
      <c r="H42" s="9" t="str">
        <f t="shared" si="9"/>
        <v>N/A</v>
      </c>
      <c r="I42" s="10">
        <v>1.554</v>
      </c>
      <c r="J42" s="10">
        <v>-3.16</v>
      </c>
      <c r="K42" s="9" t="str">
        <f t="shared" si="6"/>
        <v>Yes</v>
      </c>
    </row>
    <row r="43" spans="1:11" x14ac:dyDescent="0.25">
      <c r="A43" s="75" t="s">
        <v>50</v>
      </c>
      <c r="B43" s="35" t="s">
        <v>213</v>
      </c>
      <c r="C43" s="74">
        <v>5.06285265E-2</v>
      </c>
      <c r="D43" s="9" t="str">
        <f t="shared" si="7"/>
        <v>N/A</v>
      </c>
      <c r="E43" s="8">
        <v>6.7388177699999996E-2</v>
      </c>
      <c r="F43" s="9" t="str">
        <f t="shared" si="8"/>
        <v>N/A</v>
      </c>
      <c r="G43" s="8">
        <v>6.6954630799999998E-2</v>
      </c>
      <c r="H43" s="9" t="str">
        <f t="shared" si="9"/>
        <v>N/A</v>
      </c>
      <c r="I43" s="10">
        <v>33.1</v>
      </c>
      <c r="J43" s="10">
        <v>-0.64300000000000002</v>
      </c>
      <c r="K43" s="9" t="str">
        <f t="shared" si="6"/>
        <v>Yes</v>
      </c>
    </row>
    <row r="44" spans="1:11" x14ac:dyDescent="0.25">
      <c r="A44" s="75" t="s">
        <v>913</v>
      </c>
      <c r="B44" s="35" t="s">
        <v>213</v>
      </c>
      <c r="C44" s="74">
        <v>85.916804577999997</v>
      </c>
      <c r="D44" s="9" t="str">
        <f t="shared" si="7"/>
        <v>N/A</v>
      </c>
      <c r="E44" s="8">
        <v>85.608411935000007</v>
      </c>
      <c r="F44" s="9" t="str">
        <f t="shared" si="8"/>
        <v>N/A</v>
      </c>
      <c r="G44" s="8">
        <v>85.640534897999999</v>
      </c>
      <c r="H44" s="9" t="str">
        <f t="shared" si="9"/>
        <v>N/A</v>
      </c>
      <c r="I44" s="10">
        <v>-0.35899999999999999</v>
      </c>
      <c r="J44" s="10">
        <v>3.7499999999999999E-2</v>
      </c>
      <c r="K44" s="9" t="str">
        <f>IF(J44="Div by 0", "N/A", IF(J44="N/A","N/A", IF(J44&gt;30, "No", IF(J44&lt;-30, "No", "Yes"))))</f>
        <v>Yes</v>
      </c>
    </row>
    <row r="45" spans="1:11" x14ac:dyDescent="0.25">
      <c r="A45" s="75" t="s">
        <v>914</v>
      </c>
      <c r="B45" s="35" t="s">
        <v>213</v>
      </c>
      <c r="C45" s="74">
        <v>14.083195421999999</v>
      </c>
      <c r="D45" s="9" t="str">
        <f t="shared" si="7"/>
        <v>N/A</v>
      </c>
      <c r="E45" s="8">
        <v>14.391588065000001</v>
      </c>
      <c r="F45" s="9" t="str">
        <f t="shared" si="8"/>
        <v>N/A</v>
      </c>
      <c r="G45" s="8">
        <v>14.358967986</v>
      </c>
      <c r="H45" s="9" t="str">
        <f t="shared" si="9"/>
        <v>N/A</v>
      </c>
      <c r="I45" s="10">
        <v>2.19</v>
      </c>
      <c r="J45" s="10">
        <v>-0.22700000000000001</v>
      </c>
      <c r="K45" s="9" t="str">
        <f>IF(J45="Div by 0", "N/A", IF(J45="N/A","N/A", IF(J45&gt;30, "No", IF(J45&lt;-30, "No", "Yes"))))</f>
        <v>Yes</v>
      </c>
    </row>
    <row r="46" spans="1:11" x14ac:dyDescent="0.25">
      <c r="A46" s="75" t="s">
        <v>937</v>
      </c>
      <c r="B46" s="35" t="s">
        <v>213</v>
      </c>
      <c r="C46" s="74">
        <v>0</v>
      </c>
      <c r="D46" s="9" t="str">
        <f t="shared" si="7"/>
        <v>N/A</v>
      </c>
      <c r="E46" s="8">
        <v>0</v>
      </c>
      <c r="F46" s="9" t="str">
        <f t="shared" si="8"/>
        <v>N/A</v>
      </c>
      <c r="G46" s="8">
        <v>0</v>
      </c>
      <c r="H46" s="9" t="str">
        <f t="shared" si="9"/>
        <v>N/A</v>
      </c>
      <c r="I46" s="10" t="s">
        <v>1746</v>
      </c>
      <c r="J46" s="10" t="s">
        <v>1746</v>
      </c>
      <c r="K46" s="9" t="str">
        <f>IF(J46="Div by 0", "N/A", IF(J46="N/A","N/A", IF(J46&gt;30, "No", IF(J46&lt;-30, "No", "Yes"))))</f>
        <v>N/A</v>
      </c>
    </row>
    <row r="47" spans="1:11" x14ac:dyDescent="0.25">
      <c r="A47" s="75" t="s">
        <v>925</v>
      </c>
      <c r="B47" s="35" t="s">
        <v>213</v>
      </c>
      <c r="C47" s="74">
        <v>0</v>
      </c>
      <c r="D47" s="9" t="str">
        <f t="shared" si="7"/>
        <v>N/A</v>
      </c>
      <c r="E47" s="8">
        <v>0</v>
      </c>
      <c r="F47" s="9" t="str">
        <f t="shared" si="8"/>
        <v>N/A</v>
      </c>
      <c r="G47" s="8">
        <v>4.9711670000000005E-4</v>
      </c>
      <c r="H47" s="9" t="str">
        <f t="shared" si="9"/>
        <v>N/A</v>
      </c>
      <c r="I47" s="10" t="s">
        <v>1746</v>
      </c>
      <c r="J47" s="10" t="s">
        <v>1746</v>
      </c>
      <c r="K47" s="9" t="str">
        <f>IF(J47="Div by 0", "N/A", IF(J47="N/A","N/A", IF(J47&gt;30, "No", IF(J47&lt;-30, "No", "Yes"))))</f>
        <v>N/A</v>
      </c>
    </row>
    <row r="48" spans="1:11" ht="12" customHeight="1" x14ac:dyDescent="0.25">
      <c r="A48" s="140" t="s">
        <v>1646</v>
      </c>
      <c r="B48" s="141"/>
      <c r="C48" s="141"/>
      <c r="D48" s="141"/>
      <c r="E48" s="141"/>
      <c r="F48" s="141"/>
      <c r="G48" s="141"/>
      <c r="H48" s="141"/>
      <c r="I48" s="141"/>
      <c r="J48" s="141"/>
      <c r="K48" s="142"/>
    </row>
    <row r="49" spans="1:11" x14ac:dyDescent="0.25">
      <c r="A49" s="132" t="s">
        <v>1644</v>
      </c>
      <c r="B49" s="133"/>
      <c r="C49" s="133"/>
      <c r="D49" s="133"/>
      <c r="E49" s="133"/>
      <c r="F49" s="133"/>
      <c r="G49" s="133"/>
      <c r="H49" s="133"/>
      <c r="I49" s="133"/>
      <c r="J49" s="133"/>
      <c r="K49" s="134"/>
    </row>
    <row r="50" spans="1:11" x14ac:dyDescent="0.25">
      <c r="A50" s="135" t="s">
        <v>1742</v>
      </c>
      <c r="B50" s="135"/>
      <c r="C50" s="135"/>
      <c r="D50" s="135"/>
      <c r="E50" s="135"/>
      <c r="F50" s="135"/>
      <c r="G50" s="135"/>
      <c r="H50" s="135"/>
      <c r="I50" s="135"/>
      <c r="J50" s="135"/>
      <c r="K50" s="136"/>
    </row>
  </sheetData>
  <mergeCells count="6">
    <mergeCell ref="A50:K50"/>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3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76"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1739</v>
      </c>
      <c r="B1" s="124"/>
      <c r="C1" s="124"/>
      <c r="D1" s="124"/>
      <c r="E1" s="124"/>
      <c r="F1" s="124"/>
      <c r="G1" s="124"/>
      <c r="H1" s="124"/>
      <c r="I1" s="124"/>
      <c r="J1" s="124"/>
      <c r="K1" s="125"/>
    </row>
    <row r="2" spans="1:11" ht="13" x14ac:dyDescent="0.3">
      <c r="A2" s="129" t="s">
        <v>1599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2" t="s">
        <v>12</v>
      </c>
      <c r="B6" s="5" t="s">
        <v>213</v>
      </c>
      <c r="C6" s="73">
        <v>708</v>
      </c>
      <c r="D6" s="9" t="str">
        <f t="shared" ref="D6:D15" si="0">IF($B6="N/A","N/A",IF(C6&lt;0,"No","Yes"))</f>
        <v>N/A</v>
      </c>
      <c r="E6" s="73">
        <v>524</v>
      </c>
      <c r="F6" s="9" t="str">
        <f t="shared" ref="F6:F15" si="1">IF($B6="N/A","N/A",IF(E6&lt;0,"No","Yes"))</f>
        <v>N/A</v>
      </c>
      <c r="G6" s="73">
        <v>435</v>
      </c>
      <c r="H6" s="9" t="str">
        <f t="shared" ref="H6:H15" si="2">IF($B6="N/A","N/A",IF(G6&lt;0,"No","Yes"))</f>
        <v>N/A</v>
      </c>
      <c r="I6" s="10">
        <v>-26</v>
      </c>
      <c r="J6" s="10">
        <v>-17</v>
      </c>
      <c r="K6" s="9" t="str">
        <f t="shared" ref="K6:K15" si="3">IF(J6="Div by 0", "N/A", IF(J6="N/A","N/A", IF(J6&gt;30, "No", IF(J6&lt;-30, "No", "Yes"))))</f>
        <v>Yes</v>
      </c>
    </row>
    <row r="7" spans="1:11" x14ac:dyDescent="0.25">
      <c r="A7" s="72" t="s">
        <v>445</v>
      </c>
      <c r="B7" s="5" t="s">
        <v>213</v>
      </c>
      <c r="C7" s="74">
        <v>0</v>
      </c>
      <c r="D7" s="9" t="str">
        <f t="shared" si="0"/>
        <v>N/A</v>
      </c>
      <c r="E7" s="74">
        <v>0</v>
      </c>
      <c r="F7" s="9" t="str">
        <f t="shared" si="1"/>
        <v>N/A</v>
      </c>
      <c r="G7" s="74">
        <v>0</v>
      </c>
      <c r="H7" s="9" t="str">
        <f t="shared" si="2"/>
        <v>N/A</v>
      </c>
      <c r="I7" s="10" t="s">
        <v>1746</v>
      </c>
      <c r="J7" s="10" t="s">
        <v>1746</v>
      </c>
      <c r="K7" s="9" t="str">
        <f t="shared" si="3"/>
        <v>N/A</v>
      </c>
    </row>
    <row r="8" spans="1:11" x14ac:dyDescent="0.25">
      <c r="A8" s="72" t="s">
        <v>446</v>
      </c>
      <c r="B8" s="5" t="s">
        <v>213</v>
      </c>
      <c r="C8" s="74">
        <v>1.6949152542000001</v>
      </c>
      <c r="D8" s="9" t="str">
        <f t="shared" si="0"/>
        <v>N/A</v>
      </c>
      <c r="E8" s="74">
        <v>1.3358778626000001</v>
      </c>
      <c r="F8" s="9" t="str">
        <f t="shared" si="1"/>
        <v>N/A</v>
      </c>
      <c r="G8" s="74">
        <v>0.91954022989999995</v>
      </c>
      <c r="H8" s="9" t="str">
        <f t="shared" si="2"/>
        <v>N/A</v>
      </c>
      <c r="I8" s="10">
        <v>-21.2</v>
      </c>
      <c r="J8" s="10">
        <v>-31.2</v>
      </c>
      <c r="K8" s="9" t="str">
        <f t="shared" si="3"/>
        <v>No</v>
      </c>
    </row>
    <row r="9" spans="1:11" x14ac:dyDescent="0.25">
      <c r="A9" s="72" t="s">
        <v>447</v>
      </c>
      <c r="B9" s="5" t="s">
        <v>213</v>
      </c>
      <c r="C9" s="74">
        <v>98.163841808000001</v>
      </c>
      <c r="D9" s="9" t="str">
        <f t="shared" si="0"/>
        <v>N/A</v>
      </c>
      <c r="E9" s="74">
        <v>98.091603053</v>
      </c>
      <c r="F9" s="9" t="str">
        <f t="shared" si="1"/>
        <v>N/A</v>
      </c>
      <c r="G9" s="74">
        <v>98.620689655000007</v>
      </c>
      <c r="H9" s="9" t="str">
        <f t="shared" si="2"/>
        <v>N/A</v>
      </c>
      <c r="I9" s="10">
        <v>-7.3999999999999996E-2</v>
      </c>
      <c r="J9" s="10">
        <v>0.53939999999999999</v>
      </c>
      <c r="K9" s="9" t="str">
        <f t="shared" si="3"/>
        <v>Yes</v>
      </c>
    </row>
    <row r="10" spans="1:11" x14ac:dyDescent="0.25">
      <c r="A10" s="72" t="s">
        <v>448</v>
      </c>
      <c r="B10" s="5" t="s">
        <v>213</v>
      </c>
      <c r="C10" s="74">
        <v>0</v>
      </c>
      <c r="D10" s="9" t="str">
        <f t="shared" si="0"/>
        <v>N/A</v>
      </c>
      <c r="E10" s="74">
        <v>0.19083969470000001</v>
      </c>
      <c r="F10" s="9" t="str">
        <f t="shared" si="1"/>
        <v>N/A</v>
      </c>
      <c r="G10" s="74">
        <v>0</v>
      </c>
      <c r="H10" s="9" t="str">
        <f t="shared" si="2"/>
        <v>N/A</v>
      </c>
      <c r="I10" s="10" t="s">
        <v>1746</v>
      </c>
      <c r="J10" s="10">
        <v>-100</v>
      </c>
      <c r="K10" s="9" t="str">
        <f t="shared" si="3"/>
        <v>No</v>
      </c>
    </row>
    <row r="11" spans="1:11" ht="13" x14ac:dyDescent="0.3">
      <c r="A11" s="72" t="s">
        <v>1641</v>
      </c>
      <c r="B11" s="5" t="s">
        <v>213</v>
      </c>
      <c r="C11" s="74">
        <v>0</v>
      </c>
      <c r="D11" s="9" t="str">
        <f t="shared" si="0"/>
        <v>N/A</v>
      </c>
      <c r="E11" s="74">
        <v>0</v>
      </c>
      <c r="F11" s="9" t="str">
        <f t="shared" si="1"/>
        <v>N/A</v>
      </c>
      <c r="G11" s="74">
        <v>0</v>
      </c>
      <c r="H11" s="9" t="str">
        <f t="shared" si="2"/>
        <v>N/A</v>
      </c>
      <c r="I11" s="10" t="s">
        <v>1746</v>
      </c>
      <c r="J11" s="10" t="s">
        <v>1746</v>
      </c>
      <c r="K11" s="9" t="str">
        <f t="shared" si="3"/>
        <v>N/A</v>
      </c>
    </row>
    <row r="12" spans="1:11" x14ac:dyDescent="0.25">
      <c r="A12" s="72" t="s">
        <v>16</v>
      </c>
      <c r="B12" s="5" t="s">
        <v>213</v>
      </c>
      <c r="C12" s="74">
        <v>0</v>
      </c>
      <c r="D12" s="9" t="str">
        <f t="shared" si="0"/>
        <v>N/A</v>
      </c>
      <c r="E12" s="74">
        <v>0</v>
      </c>
      <c r="F12" s="9" t="str">
        <f t="shared" si="1"/>
        <v>N/A</v>
      </c>
      <c r="G12" s="74">
        <v>0</v>
      </c>
      <c r="H12" s="9" t="str">
        <f t="shared" si="2"/>
        <v>N/A</v>
      </c>
      <c r="I12" s="10" t="s">
        <v>1746</v>
      </c>
      <c r="J12" s="10" t="s">
        <v>1746</v>
      </c>
      <c r="K12" s="9" t="str">
        <f t="shared" si="3"/>
        <v>N/A</v>
      </c>
    </row>
    <row r="13" spans="1:11" x14ac:dyDescent="0.25">
      <c r="A13" s="72" t="s">
        <v>36</v>
      </c>
      <c r="B13" s="5" t="s">
        <v>213</v>
      </c>
      <c r="C13" s="74" t="s">
        <v>1746</v>
      </c>
      <c r="D13" s="9" t="str">
        <f t="shared" si="0"/>
        <v>N/A</v>
      </c>
      <c r="E13" s="74" t="s">
        <v>1746</v>
      </c>
      <c r="F13" s="9" t="str">
        <f t="shared" si="1"/>
        <v>N/A</v>
      </c>
      <c r="G13" s="74" t="s">
        <v>1746</v>
      </c>
      <c r="H13" s="9" t="str">
        <f t="shared" si="2"/>
        <v>N/A</v>
      </c>
      <c r="I13" s="10" t="s">
        <v>1746</v>
      </c>
      <c r="J13" s="10" t="s">
        <v>1746</v>
      </c>
      <c r="K13" s="9" t="str">
        <f t="shared" si="3"/>
        <v>N/A</v>
      </c>
    </row>
    <row r="14" spans="1:11" x14ac:dyDescent="0.25">
      <c r="A14" s="72" t="s">
        <v>37</v>
      </c>
      <c r="B14" s="5" t="s">
        <v>213</v>
      </c>
      <c r="C14" s="74" t="s">
        <v>1746</v>
      </c>
      <c r="D14" s="9" t="str">
        <f t="shared" si="0"/>
        <v>N/A</v>
      </c>
      <c r="E14" s="74" t="s">
        <v>1746</v>
      </c>
      <c r="F14" s="9" t="str">
        <f t="shared" si="1"/>
        <v>N/A</v>
      </c>
      <c r="G14" s="74" t="s">
        <v>1746</v>
      </c>
      <c r="H14" s="9" t="str">
        <f t="shared" si="2"/>
        <v>N/A</v>
      </c>
      <c r="I14" s="10" t="s">
        <v>1746</v>
      </c>
      <c r="J14" s="10" t="s">
        <v>1746</v>
      </c>
      <c r="K14" s="9" t="str">
        <f t="shared" si="3"/>
        <v>N/A</v>
      </c>
    </row>
    <row r="15" spans="1:11" x14ac:dyDescent="0.25">
      <c r="A15" s="72" t="s">
        <v>38</v>
      </c>
      <c r="B15" s="5" t="s">
        <v>213</v>
      </c>
      <c r="C15" s="74">
        <v>0</v>
      </c>
      <c r="D15" s="9" t="str">
        <f t="shared" si="0"/>
        <v>N/A</v>
      </c>
      <c r="E15" s="74">
        <v>0</v>
      </c>
      <c r="F15" s="9" t="str">
        <f t="shared" si="1"/>
        <v>N/A</v>
      </c>
      <c r="G15" s="74">
        <v>0</v>
      </c>
      <c r="H15" s="9" t="str">
        <f t="shared" si="2"/>
        <v>N/A</v>
      </c>
      <c r="I15" s="10" t="s">
        <v>1746</v>
      </c>
      <c r="J15" s="10" t="s">
        <v>1746</v>
      </c>
      <c r="K15" s="9" t="str">
        <f t="shared" si="3"/>
        <v>N/A</v>
      </c>
    </row>
    <row r="16" spans="1:11" x14ac:dyDescent="0.25">
      <c r="A16" s="72" t="s">
        <v>378</v>
      </c>
      <c r="B16" s="5" t="s">
        <v>213</v>
      </c>
      <c r="C16" s="8">
        <v>0</v>
      </c>
      <c r="D16" s="9" t="str">
        <f t="shared" ref="D16:D41" si="4">IF($B16="N/A","N/A",IF(C16&lt;0,"No","Yes"))</f>
        <v>N/A</v>
      </c>
      <c r="E16" s="8">
        <v>0</v>
      </c>
      <c r="F16" s="9" t="str">
        <f t="shared" ref="F16:F41" si="5">IF($B16="N/A","N/A",IF(E16&lt;0,"No","Yes"))</f>
        <v>N/A</v>
      </c>
      <c r="G16" s="8">
        <v>0</v>
      </c>
      <c r="H16" s="9" t="str">
        <f t="shared" ref="H16:H41" si="6">IF($B16="N/A","N/A",IF(G16&lt;0,"No","Yes"))</f>
        <v>N/A</v>
      </c>
      <c r="I16" s="10" t="s">
        <v>1746</v>
      </c>
      <c r="J16" s="10" t="s">
        <v>1746</v>
      </c>
      <c r="K16" s="9" t="str">
        <f t="shared" ref="K16:K41" si="7">IF(J16="Div by 0", "N/A", IF(J16="N/A","N/A", IF(J16&gt;30, "No", IF(J16&lt;-30, "No", "Yes"))))</f>
        <v>N/A</v>
      </c>
    </row>
    <row r="17" spans="1:11" x14ac:dyDescent="0.25">
      <c r="A17" s="72" t="s">
        <v>379</v>
      </c>
      <c r="B17" s="5" t="s">
        <v>213</v>
      </c>
      <c r="C17" s="8">
        <v>0</v>
      </c>
      <c r="D17" s="9" t="str">
        <f t="shared" si="4"/>
        <v>N/A</v>
      </c>
      <c r="E17" s="8">
        <v>0</v>
      </c>
      <c r="F17" s="9" t="str">
        <f t="shared" si="5"/>
        <v>N/A</v>
      </c>
      <c r="G17" s="8">
        <v>0</v>
      </c>
      <c r="H17" s="9" t="str">
        <f t="shared" si="6"/>
        <v>N/A</v>
      </c>
      <c r="I17" s="10" t="s">
        <v>1746</v>
      </c>
      <c r="J17" s="10" t="s">
        <v>1746</v>
      </c>
      <c r="K17" s="9" t="str">
        <f t="shared" si="7"/>
        <v>N/A</v>
      </c>
    </row>
    <row r="18" spans="1:11" x14ac:dyDescent="0.25">
      <c r="A18" s="72" t="s">
        <v>380</v>
      </c>
      <c r="B18" s="5" t="s">
        <v>213</v>
      </c>
      <c r="C18" s="8">
        <v>100</v>
      </c>
      <c r="D18" s="9" t="str">
        <f t="shared" si="4"/>
        <v>N/A</v>
      </c>
      <c r="E18" s="8">
        <v>100</v>
      </c>
      <c r="F18" s="9" t="str">
        <f t="shared" si="5"/>
        <v>N/A</v>
      </c>
      <c r="G18" s="8">
        <v>100</v>
      </c>
      <c r="H18" s="9" t="str">
        <f t="shared" si="6"/>
        <v>N/A</v>
      </c>
      <c r="I18" s="10">
        <v>0</v>
      </c>
      <c r="J18" s="10">
        <v>0</v>
      </c>
      <c r="K18" s="9" t="str">
        <f t="shared" si="7"/>
        <v>Yes</v>
      </c>
    </row>
    <row r="19" spans="1:11" x14ac:dyDescent="0.25">
      <c r="A19" s="72" t="s">
        <v>381</v>
      </c>
      <c r="B19" s="5" t="s">
        <v>213</v>
      </c>
      <c r="C19" s="8">
        <v>0</v>
      </c>
      <c r="D19" s="9" t="str">
        <f t="shared" si="4"/>
        <v>N/A</v>
      </c>
      <c r="E19" s="8">
        <v>0</v>
      </c>
      <c r="F19" s="9" t="str">
        <f t="shared" si="5"/>
        <v>N/A</v>
      </c>
      <c r="G19" s="8">
        <v>0</v>
      </c>
      <c r="H19" s="9" t="str">
        <f t="shared" si="6"/>
        <v>N/A</v>
      </c>
      <c r="I19" s="10" t="s">
        <v>1746</v>
      </c>
      <c r="J19" s="10" t="s">
        <v>1746</v>
      </c>
      <c r="K19" s="9" t="str">
        <f t="shared" si="7"/>
        <v>N/A</v>
      </c>
    </row>
    <row r="20" spans="1:11" x14ac:dyDescent="0.25">
      <c r="A20" s="72" t="s">
        <v>382</v>
      </c>
      <c r="B20" s="5" t="s">
        <v>213</v>
      </c>
      <c r="C20" s="8">
        <v>0</v>
      </c>
      <c r="D20" s="9" t="str">
        <f t="shared" si="4"/>
        <v>N/A</v>
      </c>
      <c r="E20" s="8">
        <v>0</v>
      </c>
      <c r="F20" s="9" t="str">
        <f t="shared" si="5"/>
        <v>N/A</v>
      </c>
      <c r="G20" s="8">
        <v>0</v>
      </c>
      <c r="H20" s="9" t="str">
        <f t="shared" si="6"/>
        <v>N/A</v>
      </c>
      <c r="I20" s="10" t="s">
        <v>1746</v>
      </c>
      <c r="J20" s="10" t="s">
        <v>1746</v>
      </c>
      <c r="K20" s="9" t="str">
        <f t="shared" si="7"/>
        <v>N/A</v>
      </c>
    </row>
    <row r="21" spans="1:11" x14ac:dyDescent="0.25">
      <c r="A21" s="72" t="s">
        <v>383</v>
      </c>
      <c r="B21" s="5" t="s">
        <v>213</v>
      </c>
      <c r="C21" s="8">
        <v>0</v>
      </c>
      <c r="D21" s="9" t="str">
        <f t="shared" si="4"/>
        <v>N/A</v>
      </c>
      <c r="E21" s="8">
        <v>0</v>
      </c>
      <c r="F21" s="9" t="str">
        <f t="shared" si="5"/>
        <v>N/A</v>
      </c>
      <c r="G21" s="8">
        <v>0</v>
      </c>
      <c r="H21" s="9" t="str">
        <f t="shared" si="6"/>
        <v>N/A</v>
      </c>
      <c r="I21" s="10" t="s">
        <v>1746</v>
      </c>
      <c r="J21" s="10" t="s">
        <v>1746</v>
      </c>
      <c r="K21" s="9" t="str">
        <f t="shared" si="7"/>
        <v>N/A</v>
      </c>
    </row>
    <row r="22" spans="1:11" x14ac:dyDescent="0.25">
      <c r="A22" s="72" t="s">
        <v>384</v>
      </c>
      <c r="B22" s="5" t="s">
        <v>213</v>
      </c>
      <c r="C22" s="8">
        <v>0</v>
      </c>
      <c r="D22" s="9" t="str">
        <f t="shared" si="4"/>
        <v>N/A</v>
      </c>
      <c r="E22" s="8">
        <v>0</v>
      </c>
      <c r="F22" s="9" t="str">
        <f t="shared" si="5"/>
        <v>N/A</v>
      </c>
      <c r="G22" s="8">
        <v>0</v>
      </c>
      <c r="H22" s="9" t="str">
        <f t="shared" si="6"/>
        <v>N/A</v>
      </c>
      <c r="I22" s="10" t="s">
        <v>1746</v>
      </c>
      <c r="J22" s="10" t="s">
        <v>1746</v>
      </c>
      <c r="K22" s="9" t="str">
        <f t="shared" si="7"/>
        <v>N/A</v>
      </c>
    </row>
    <row r="23" spans="1:11" x14ac:dyDescent="0.25">
      <c r="A23" s="72" t="s">
        <v>385</v>
      </c>
      <c r="B23" s="5" t="s">
        <v>213</v>
      </c>
      <c r="C23" s="8">
        <v>0</v>
      </c>
      <c r="D23" s="9" t="str">
        <f t="shared" si="4"/>
        <v>N/A</v>
      </c>
      <c r="E23" s="8">
        <v>0</v>
      </c>
      <c r="F23" s="9" t="str">
        <f t="shared" si="5"/>
        <v>N/A</v>
      </c>
      <c r="G23" s="8">
        <v>0</v>
      </c>
      <c r="H23" s="9" t="str">
        <f t="shared" si="6"/>
        <v>N/A</v>
      </c>
      <c r="I23" s="10" t="s">
        <v>1746</v>
      </c>
      <c r="J23" s="10" t="s">
        <v>1746</v>
      </c>
      <c r="K23" s="9" t="str">
        <f t="shared" si="7"/>
        <v>N/A</v>
      </c>
    </row>
    <row r="24" spans="1:11" x14ac:dyDescent="0.25">
      <c r="A24" s="72" t="s">
        <v>386</v>
      </c>
      <c r="B24" s="5" t="s">
        <v>213</v>
      </c>
      <c r="C24" s="8">
        <v>0</v>
      </c>
      <c r="D24" s="9" t="str">
        <f t="shared" si="4"/>
        <v>N/A</v>
      </c>
      <c r="E24" s="8">
        <v>0</v>
      </c>
      <c r="F24" s="9" t="str">
        <f t="shared" si="5"/>
        <v>N/A</v>
      </c>
      <c r="G24" s="8">
        <v>0</v>
      </c>
      <c r="H24" s="9" t="str">
        <f t="shared" si="6"/>
        <v>N/A</v>
      </c>
      <c r="I24" s="10" t="s">
        <v>1746</v>
      </c>
      <c r="J24" s="10" t="s">
        <v>1746</v>
      </c>
      <c r="K24" s="9" t="str">
        <f t="shared" si="7"/>
        <v>N/A</v>
      </c>
    </row>
    <row r="25" spans="1:11" x14ac:dyDescent="0.25">
      <c r="A25" s="72" t="s">
        <v>387</v>
      </c>
      <c r="B25" s="5" t="s">
        <v>213</v>
      </c>
      <c r="C25" s="8">
        <v>0</v>
      </c>
      <c r="D25" s="9" t="str">
        <f t="shared" si="4"/>
        <v>N/A</v>
      </c>
      <c r="E25" s="8">
        <v>0</v>
      </c>
      <c r="F25" s="9" t="str">
        <f t="shared" si="5"/>
        <v>N/A</v>
      </c>
      <c r="G25" s="8">
        <v>0</v>
      </c>
      <c r="H25" s="9" t="str">
        <f t="shared" si="6"/>
        <v>N/A</v>
      </c>
      <c r="I25" s="10" t="s">
        <v>1746</v>
      </c>
      <c r="J25" s="10" t="s">
        <v>1746</v>
      </c>
      <c r="K25" s="9" t="str">
        <f t="shared" si="7"/>
        <v>N/A</v>
      </c>
    </row>
    <row r="26" spans="1:11" x14ac:dyDescent="0.25">
      <c r="A26" s="72" t="s">
        <v>388</v>
      </c>
      <c r="B26" s="5" t="s">
        <v>213</v>
      </c>
      <c r="C26" s="8">
        <v>0</v>
      </c>
      <c r="D26" s="9" t="str">
        <f t="shared" si="4"/>
        <v>N/A</v>
      </c>
      <c r="E26" s="8">
        <v>0</v>
      </c>
      <c r="F26" s="9" t="str">
        <f t="shared" si="5"/>
        <v>N/A</v>
      </c>
      <c r="G26" s="8">
        <v>0</v>
      </c>
      <c r="H26" s="9" t="str">
        <f t="shared" si="6"/>
        <v>N/A</v>
      </c>
      <c r="I26" s="10" t="s">
        <v>1746</v>
      </c>
      <c r="J26" s="10" t="s">
        <v>1746</v>
      </c>
      <c r="K26" s="9" t="str">
        <f t="shared" si="7"/>
        <v>N/A</v>
      </c>
    </row>
    <row r="27" spans="1:11" x14ac:dyDescent="0.25">
      <c r="A27" s="72" t="s">
        <v>389</v>
      </c>
      <c r="B27" s="5" t="s">
        <v>213</v>
      </c>
      <c r="C27" s="8">
        <v>0</v>
      </c>
      <c r="D27" s="9" t="str">
        <f t="shared" si="4"/>
        <v>N/A</v>
      </c>
      <c r="E27" s="8">
        <v>0</v>
      </c>
      <c r="F27" s="9" t="str">
        <f t="shared" si="5"/>
        <v>N/A</v>
      </c>
      <c r="G27" s="8">
        <v>0</v>
      </c>
      <c r="H27" s="9" t="str">
        <f t="shared" si="6"/>
        <v>N/A</v>
      </c>
      <c r="I27" s="10" t="s">
        <v>1746</v>
      </c>
      <c r="J27" s="10" t="s">
        <v>1746</v>
      </c>
      <c r="K27" s="9" t="str">
        <f t="shared" si="7"/>
        <v>N/A</v>
      </c>
    </row>
    <row r="28" spans="1:11" x14ac:dyDescent="0.25">
      <c r="A28" s="72" t="s">
        <v>390</v>
      </c>
      <c r="B28" s="5" t="s">
        <v>213</v>
      </c>
      <c r="C28" s="8">
        <v>0</v>
      </c>
      <c r="D28" s="9" t="str">
        <f t="shared" si="4"/>
        <v>N/A</v>
      </c>
      <c r="E28" s="8">
        <v>0</v>
      </c>
      <c r="F28" s="9" t="str">
        <f t="shared" si="5"/>
        <v>N/A</v>
      </c>
      <c r="G28" s="8">
        <v>0</v>
      </c>
      <c r="H28" s="9" t="str">
        <f t="shared" si="6"/>
        <v>N/A</v>
      </c>
      <c r="I28" s="10" t="s">
        <v>1746</v>
      </c>
      <c r="J28" s="10" t="s">
        <v>1746</v>
      </c>
      <c r="K28" s="9" t="str">
        <f t="shared" si="7"/>
        <v>N/A</v>
      </c>
    </row>
    <row r="29" spans="1:11" x14ac:dyDescent="0.25">
      <c r="A29" s="72" t="s">
        <v>391</v>
      </c>
      <c r="B29" s="5" t="s">
        <v>213</v>
      </c>
      <c r="C29" s="8">
        <v>0</v>
      </c>
      <c r="D29" s="9" t="str">
        <f t="shared" si="4"/>
        <v>N/A</v>
      </c>
      <c r="E29" s="8">
        <v>0</v>
      </c>
      <c r="F29" s="9" t="str">
        <f t="shared" si="5"/>
        <v>N/A</v>
      </c>
      <c r="G29" s="8">
        <v>0</v>
      </c>
      <c r="H29" s="9" t="str">
        <f t="shared" si="6"/>
        <v>N/A</v>
      </c>
      <c r="I29" s="10" t="s">
        <v>1746</v>
      </c>
      <c r="J29" s="10" t="s">
        <v>1746</v>
      </c>
      <c r="K29" s="9" t="str">
        <f t="shared" si="7"/>
        <v>N/A</v>
      </c>
    </row>
    <row r="30" spans="1:11" x14ac:dyDescent="0.25">
      <c r="A30" s="72" t="s">
        <v>392</v>
      </c>
      <c r="B30" s="5" t="s">
        <v>213</v>
      </c>
      <c r="C30" s="8">
        <v>0</v>
      </c>
      <c r="D30" s="9" t="str">
        <f t="shared" si="4"/>
        <v>N/A</v>
      </c>
      <c r="E30" s="8">
        <v>0</v>
      </c>
      <c r="F30" s="9" t="str">
        <f t="shared" si="5"/>
        <v>N/A</v>
      </c>
      <c r="G30" s="8">
        <v>0</v>
      </c>
      <c r="H30" s="9" t="str">
        <f t="shared" si="6"/>
        <v>N/A</v>
      </c>
      <c r="I30" s="10" t="s">
        <v>1746</v>
      </c>
      <c r="J30" s="10" t="s">
        <v>1746</v>
      </c>
      <c r="K30" s="9" t="str">
        <f t="shared" si="7"/>
        <v>N/A</v>
      </c>
    </row>
    <row r="31" spans="1:11" x14ac:dyDescent="0.25">
      <c r="A31" s="72" t="s">
        <v>393</v>
      </c>
      <c r="B31" s="5" t="s">
        <v>213</v>
      </c>
      <c r="C31" s="8">
        <v>0</v>
      </c>
      <c r="D31" s="9" t="str">
        <f t="shared" si="4"/>
        <v>N/A</v>
      </c>
      <c r="E31" s="8">
        <v>0</v>
      </c>
      <c r="F31" s="9" t="str">
        <f t="shared" si="5"/>
        <v>N/A</v>
      </c>
      <c r="G31" s="8">
        <v>0</v>
      </c>
      <c r="H31" s="9" t="str">
        <f t="shared" si="6"/>
        <v>N/A</v>
      </c>
      <c r="I31" s="10" t="s">
        <v>1746</v>
      </c>
      <c r="J31" s="10" t="s">
        <v>1746</v>
      </c>
      <c r="K31" s="9" t="str">
        <f t="shared" si="7"/>
        <v>N/A</v>
      </c>
    </row>
    <row r="32" spans="1:11" x14ac:dyDescent="0.25">
      <c r="A32" s="72" t="s">
        <v>394</v>
      </c>
      <c r="B32" s="5" t="s">
        <v>213</v>
      </c>
      <c r="C32" s="8">
        <v>0</v>
      </c>
      <c r="D32" s="9" t="str">
        <f t="shared" si="4"/>
        <v>N/A</v>
      </c>
      <c r="E32" s="8">
        <v>0</v>
      </c>
      <c r="F32" s="9" t="str">
        <f t="shared" si="5"/>
        <v>N/A</v>
      </c>
      <c r="G32" s="8">
        <v>0</v>
      </c>
      <c r="H32" s="9" t="str">
        <f t="shared" si="6"/>
        <v>N/A</v>
      </c>
      <c r="I32" s="10" t="s">
        <v>1746</v>
      </c>
      <c r="J32" s="10" t="s">
        <v>1746</v>
      </c>
      <c r="K32" s="9" t="str">
        <f t="shared" si="7"/>
        <v>N/A</v>
      </c>
    </row>
    <row r="33" spans="1:11" x14ac:dyDescent="0.25">
      <c r="A33" s="72" t="s">
        <v>395</v>
      </c>
      <c r="B33" s="5" t="s">
        <v>213</v>
      </c>
      <c r="C33" s="8">
        <v>0</v>
      </c>
      <c r="D33" s="9" t="str">
        <f t="shared" si="4"/>
        <v>N/A</v>
      </c>
      <c r="E33" s="8">
        <v>0</v>
      </c>
      <c r="F33" s="9" t="str">
        <f t="shared" si="5"/>
        <v>N/A</v>
      </c>
      <c r="G33" s="8">
        <v>0</v>
      </c>
      <c r="H33" s="9" t="str">
        <f t="shared" si="6"/>
        <v>N/A</v>
      </c>
      <c r="I33" s="10" t="s">
        <v>1746</v>
      </c>
      <c r="J33" s="10" t="s">
        <v>1746</v>
      </c>
      <c r="K33" s="9" t="str">
        <f t="shared" si="7"/>
        <v>N/A</v>
      </c>
    </row>
    <row r="34" spans="1:11" x14ac:dyDescent="0.25">
      <c r="A34" s="72" t="s">
        <v>396</v>
      </c>
      <c r="B34" s="5" t="s">
        <v>213</v>
      </c>
      <c r="C34" s="8">
        <v>0</v>
      </c>
      <c r="D34" s="9" t="str">
        <f t="shared" si="4"/>
        <v>N/A</v>
      </c>
      <c r="E34" s="8">
        <v>0</v>
      </c>
      <c r="F34" s="9" t="str">
        <f t="shared" si="5"/>
        <v>N/A</v>
      </c>
      <c r="G34" s="8">
        <v>0</v>
      </c>
      <c r="H34" s="9" t="str">
        <f t="shared" si="6"/>
        <v>N/A</v>
      </c>
      <c r="I34" s="10" t="s">
        <v>1746</v>
      </c>
      <c r="J34" s="10" t="s">
        <v>1746</v>
      </c>
      <c r="K34" s="9" t="str">
        <f t="shared" si="7"/>
        <v>N/A</v>
      </c>
    </row>
    <row r="35" spans="1:11" x14ac:dyDescent="0.25">
      <c r="A35" s="72" t="s">
        <v>397</v>
      </c>
      <c r="B35" s="5" t="s">
        <v>213</v>
      </c>
      <c r="C35" s="8">
        <v>0</v>
      </c>
      <c r="D35" s="9" t="str">
        <f t="shared" si="4"/>
        <v>N/A</v>
      </c>
      <c r="E35" s="8">
        <v>0</v>
      </c>
      <c r="F35" s="9" t="str">
        <f t="shared" si="5"/>
        <v>N/A</v>
      </c>
      <c r="G35" s="8">
        <v>0</v>
      </c>
      <c r="H35" s="9" t="str">
        <f t="shared" si="6"/>
        <v>N/A</v>
      </c>
      <c r="I35" s="10" t="s">
        <v>1746</v>
      </c>
      <c r="J35" s="10" t="s">
        <v>1746</v>
      </c>
      <c r="K35" s="9" t="str">
        <f t="shared" si="7"/>
        <v>N/A</v>
      </c>
    </row>
    <row r="36" spans="1:11" x14ac:dyDescent="0.25">
      <c r="A36" s="72" t="s">
        <v>398</v>
      </c>
      <c r="B36" s="5" t="s">
        <v>213</v>
      </c>
      <c r="C36" s="8">
        <v>0</v>
      </c>
      <c r="D36" s="9" t="str">
        <f t="shared" si="4"/>
        <v>N/A</v>
      </c>
      <c r="E36" s="8">
        <v>0</v>
      </c>
      <c r="F36" s="9" t="str">
        <f t="shared" si="5"/>
        <v>N/A</v>
      </c>
      <c r="G36" s="8">
        <v>0</v>
      </c>
      <c r="H36" s="9" t="str">
        <f t="shared" si="6"/>
        <v>N/A</v>
      </c>
      <c r="I36" s="10" t="s">
        <v>1746</v>
      </c>
      <c r="J36" s="10" t="s">
        <v>1746</v>
      </c>
      <c r="K36" s="9" t="str">
        <f t="shared" si="7"/>
        <v>N/A</v>
      </c>
    </row>
    <row r="37" spans="1:11" x14ac:dyDescent="0.25">
      <c r="A37" s="72" t="s">
        <v>399</v>
      </c>
      <c r="B37" s="5" t="s">
        <v>213</v>
      </c>
      <c r="C37" s="8">
        <v>0</v>
      </c>
      <c r="D37" s="9" t="str">
        <f t="shared" si="4"/>
        <v>N/A</v>
      </c>
      <c r="E37" s="8">
        <v>0</v>
      </c>
      <c r="F37" s="9" t="str">
        <f t="shared" si="5"/>
        <v>N/A</v>
      </c>
      <c r="G37" s="8">
        <v>0</v>
      </c>
      <c r="H37" s="9" t="str">
        <f t="shared" si="6"/>
        <v>N/A</v>
      </c>
      <c r="I37" s="10" t="s">
        <v>1746</v>
      </c>
      <c r="J37" s="10" t="s">
        <v>1746</v>
      </c>
      <c r="K37" s="9" t="str">
        <f t="shared" si="7"/>
        <v>N/A</v>
      </c>
    </row>
    <row r="38" spans="1:11" x14ac:dyDescent="0.25">
      <c r="A38" s="72" t="s">
        <v>400</v>
      </c>
      <c r="B38" s="5" t="s">
        <v>213</v>
      </c>
      <c r="C38" s="8">
        <v>0</v>
      </c>
      <c r="D38" s="9" t="str">
        <f t="shared" si="4"/>
        <v>N/A</v>
      </c>
      <c r="E38" s="8">
        <v>0</v>
      </c>
      <c r="F38" s="9" t="str">
        <f t="shared" si="5"/>
        <v>N/A</v>
      </c>
      <c r="G38" s="8">
        <v>0</v>
      </c>
      <c r="H38" s="9" t="str">
        <f t="shared" si="6"/>
        <v>N/A</v>
      </c>
      <c r="I38" s="10" t="s">
        <v>1746</v>
      </c>
      <c r="J38" s="10" t="s">
        <v>1746</v>
      </c>
      <c r="K38" s="9" t="str">
        <f t="shared" si="7"/>
        <v>N/A</v>
      </c>
    </row>
    <row r="39" spans="1:11" x14ac:dyDescent="0.25">
      <c r="A39" s="72" t="s">
        <v>401</v>
      </c>
      <c r="B39" s="5" t="s">
        <v>213</v>
      </c>
      <c r="C39" s="8">
        <v>0</v>
      </c>
      <c r="D39" s="9" t="str">
        <f t="shared" si="4"/>
        <v>N/A</v>
      </c>
      <c r="E39" s="8">
        <v>0</v>
      </c>
      <c r="F39" s="9" t="str">
        <f t="shared" si="5"/>
        <v>N/A</v>
      </c>
      <c r="G39" s="8">
        <v>0</v>
      </c>
      <c r="H39" s="9" t="str">
        <f t="shared" si="6"/>
        <v>N/A</v>
      </c>
      <c r="I39" s="10" t="s">
        <v>1746</v>
      </c>
      <c r="J39" s="10" t="s">
        <v>1746</v>
      </c>
      <c r="K39" s="9" t="str">
        <f t="shared" si="7"/>
        <v>N/A</v>
      </c>
    </row>
    <row r="40" spans="1:11" x14ac:dyDescent="0.25">
      <c r="A40" s="72" t="s">
        <v>402</v>
      </c>
      <c r="B40" s="5" t="s">
        <v>213</v>
      </c>
      <c r="C40" s="8">
        <v>0</v>
      </c>
      <c r="D40" s="9" t="str">
        <f t="shared" si="4"/>
        <v>N/A</v>
      </c>
      <c r="E40" s="8">
        <v>0</v>
      </c>
      <c r="F40" s="9" t="str">
        <f t="shared" si="5"/>
        <v>N/A</v>
      </c>
      <c r="G40" s="8">
        <v>0</v>
      </c>
      <c r="H40" s="9" t="str">
        <f t="shared" si="6"/>
        <v>N/A</v>
      </c>
      <c r="I40" s="10" t="s">
        <v>1746</v>
      </c>
      <c r="J40" s="10" t="s">
        <v>1746</v>
      </c>
      <c r="K40" s="9" t="str">
        <f t="shared" si="7"/>
        <v>N/A</v>
      </c>
    </row>
    <row r="41" spans="1:11" x14ac:dyDescent="0.25">
      <c r="A41" s="72" t="s">
        <v>403</v>
      </c>
      <c r="B41" s="5" t="s">
        <v>213</v>
      </c>
      <c r="C41" s="8">
        <v>0</v>
      </c>
      <c r="D41" s="9" t="str">
        <f t="shared" si="4"/>
        <v>N/A</v>
      </c>
      <c r="E41" s="8">
        <v>0</v>
      </c>
      <c r="F41" s="9" t="str">
        <f t="shared" si="5"/>
        <v>N/A</v>
      </c>
      <c r="G41" s="8">
        <v>0</v>
      </c>
      <c r="H41" s="9" t="str">
        <f t="shared" si="6"/>
        <v>N/A</v>
      </c>
      <c r="I41" s="10" t="s">
        <v>1746</v>
      </c>
      <c r="J41" s="10" t="s">
        <v>1746</v>
      </c>
      <c r="K41" s="9" t="str">
        <f t="shared" si="7"/>
        <v>N/A</v>
      </c>
    </row>
    <row r="42" spans="1:11" x14ac:dyDescent="0.25">
      <c r="A42" s="72" t="s">
        <v>32</v>
      </c>
      <c r="B42" s="5" t="s">
        <v>213</v>
      </c>
      <c r="C42" s="8">
        <v>100</v>
      </c>
      <c r="D42" s="9" t="str">
        <f t="shared" ref="D42:D51" si="8">IF($B42="N/A","N/A",IF(C42&lt;0,"No","Yes"))</f>
        <v>N/A</v>
      </c>
      <c r="E42" s="8">
        <v>100</v>
      </c>
      <c r="F42" s="9" t="str">
        <f t="shared" ref="F42:F51" si="9">IF($B42="N/A","N/A",IF(E42&lt;0,"No","Yes"))</f>
        <v>N/A</v>
      </c>
      <c r="G42" s="8">
        <v>100</v>
      </c>
      <c r="H42" s="9" t="str">
        <f t="shared" ref="H42:H51" si="10">IF($B42="N/A","N/A",IF(G42&lt;0,"No","Yes"))</f>
        <v>N/A</v>
      </c>
      <c r="I42" s="10">
        <v>0</v>
      </c>
      <c r="J42" s="10">
        <v>0</v>
      </c>
      <c r="K42" s="9" t="str">
        <f t="shared" ref="K42:K51" si="11">IF(J42="Div by 0", "N/A", IF(J42="N/A","N/A", IF(J42&gt;30, "No", IF(J42&lt;-30, "No", "Yes"))))</f>
        <v>Yes</v>
      </c>
    </row>
    <row r="43" spans="1:11" x14ac:dyDescent="0.25">
      <c r="A43" s="72" t="s">
        <v>39</v>
      </c>
      <c r="B43" s="5" t="s">
        <v>213</v>
      </c>
      <c r="C43" s="8" t="s">
        <v>1746</v>
      </c>
      <c r="D43" s="9" t="str">
        <f t="shared" si="8"/>
        <v>N/A</v>
      </c>
      <c r="E43" s="8" t="s">
        <v>1746</v>
      </c>
      <c r="F43" s="9" t="str">
        <f t="shared" si="9"/>
        <v>N/A</v>
      </c>
      <c r="G43" s="8" t="s">
        <v>1746</v>
      </c>
      <c r="H43" s="9" t="str">
        <f t="shared" si="10"/>
        <v>N/A</v>
      </c>
      <c r="I43" s="10" t="s">
        <v>1746</v>
      </c>
      <c r="J43" s="10" t="s">
        <v>1746</v>
      </c>
      <c r="K43" s="9" t="str">
        <f t="shared" si="11"/>
        <v>N/A</v>
      </c>
    </row>
    <row r="44" spans="1:11" x14ac:dyDescent="0.25">
      <c r="A44" s="72" t="s">
        <v>40</v>
      </c>
      <c r="B44" s="5" t="s">
        <v>213</v>
      </c>
      <c r="C44" s="8">
        <v>0</v>
      </c>
      <c r="D44" s="9" t="str">
        <f t="shared" si="8"/>
        <v>N/A</v>
      </c>
      <c r="E44" s="8">
        <v>0</v>
      </c>
      <c r="F44" s="9" t="str">
        <f t="shared" si="9"/>
        <v>N/A</v>
      </c>
      <c r="G44" s="8">
        <v>0</v>
      </c>
      <c r="H44" s="9" t="str">
        <f t="shared" si="10"/>
        <v>N/A</v>
      </c>
      <c r="I44" s="10" t="s">
        <v>1746</v>
      </c>
      <c r="J44" s="10" t="s">
        <v>1746</v>
      </c>
      <c r="K44" s="9" t="str">
        <f t="shared" si="11"/>
        <v>N/A</v>
      </c>
    </row>
    <row r="45" spans="1:11" x14ac:dyDescent="0.25">
      <c r="A45" s="72" t="s">
        <v>163</v>
      </c>
      <c r="B45" s="5" t="s">
        <v>213</v>
      </c>
      <c r="C45" s="8">
        <v>100</v>
      </c>
      <c r="D45" s="9" t="str">
        <f t="shared" si="8"/>
        <v>N/A</v>
      </c>
      <c r="E45" s="8">
        <v>100</v>
      </c>
      <c r="F45" s="9" t="str">
        <f t="shared" si="9"/>
        <v>N/A</v>
      </c>
      <c r="G45" s="8">
        <v>100</v>
      </c>
      <c r="H45" s="9" t="str">
        <f t="shared" si="10"/>
        <v>N/A</v>
      </c>
      <c r="I45" s="10">
        <v>0</v>
      </c>
      <c r="J45" s="10">
        <v>0</v>
      </c>
      <c r="K45" s="9" t="str">
        <f t="shared" si="11"/>
        <v>Yes</v>
      </c>
    </row>
    <row r="46" spans="1:11" x14ac:dyDescent="0.25">
      <c r="A46" s="72" t="s">
        <v>41</v>
      </c>
      <c r="B46" s="5" t="s">
        <v>213</v>
      </c>
      <c r="C46" s="8" t="s">
        <v>1746</v>
      </c>
      <c r="D46" s="9" t="str">
        <f t="shared" si="8"/>
        <v>N/A</v>
      </c>
      <c r="E46" s="8" t="s">
        <v>1746</v>
      </c>
      <c r="F46" s="9" t="str">
        <f t="shared" si="9"/>
        <v>N/A</v>
      </c>
      <c r="G46" s="8" t="s">
        <v>1746</v>
      </c>
      <c r="H46" s="9" t="str">
        <f t="shared" si="10"/>
        <v>N/A</v>
      </c>
      <c r="I46" s="10" t="s">
        <v>1746</v>
      </c>
      <c r="J46" s="10" t="s">
        <v>1746</v>
      </c>
      <c r="K46" s="9" t="str">
        <f t="shared" si="11"/>
        <v>N/A</v>
      </c>
    </row>
    <row r="47" spans="1:11" x14ac:dyDescent="0.25">
      <c r="A47" s="72" t="s">
        <v>42</v>
      </c>
      <c r="B47" s="5" t="s">
        <v>213</v>
      </c>
      <c r="C47" s="8" t="s">
        <v>1746</v>
      </c>
      <c r="D47" s="9" t="str">
        <f t="shared" si="8"/>
        <v>N/A</v>
      </c>
      <c r="E47" s="8" t="s">
        <v>1746</v>
      </c>
      <c r="F47" s="9" t="str">
        <f t="shared" si="9"/>
        <v>N/A</v>
      </c>
      <c r="G47" s="8" t="s">
        <v>1746</v>
      </c>
      <c r="H47" s="9" t="str">
        <f t="shared" si="10"/>
        <v>N/A</v>
      </c>
      <c r="I47" s="10" t="s">
        <v>1746</v>
      </c>
      <c r="J47" s="10" t="s">
        <v>1746</v>
      </c>
      <c r="K47" s="9" t="str">
        <f t="shared" si="11"/>
        <v>N/A</v>
      </c>
    </row>
    <row r="48" spans="1:11" x14ac:dyDescent="0.25">
      <c r="A48" s="72" t="s">
        <v>43</v>
      </c>
      <c r="B48" s="5" t="s">
        <v>213</v>
      </c>
      <c r="C48" s="8">
        <v>100</v>
      </c>
      <c r="D48" s="9" t="str">
        <f t="shared" si="8"/>
        <v>N/A</v>
      </c>
      <c r="E48" s="8">
        <v>100</v>
      </c>
      <c r="F48" s="9" t="str">
        <f t="shared" si="9"/>
        <v>N/A</v>
      </c>
      <c r="G48" s="8">
        <v>100</v>
      </c>
      <c r="H48" s="9" t="str">
        <f t="shared" si="10"/>
        <v>N/A</v>
      </c>
      <c r="I48" s="10">
        <v>0</v>
      </c>
      <c r="J48" s="10">
        <v>0</v>
      </c>
      <c r="K48" s="9" t="str">
        <f t="shared" si="11"/>
        <v>Yes</v>
      </c>
    </row>
    <row r="49" spans="1:12" x14ac:dyDescent="0.25">
      <c r="A49" s="72" t="s">
        <v>44</v>
      </c>
      <c r="B49" s="5" t="s">
        <v>213</v>
      </c>
      <c r="C49" s="8">
        <v>100</v>
      </c>
      <c r="D49" s="9" t="str">
        <f t="shared" si="8"/>
        <v>N/A</v>
      </c>
      <c r="E49" s="8">
        <v>100</v>
      </c>
      <c r="F49" s="9" t="str">
        <f t="shared" si="9"/>
        <v>N/A</v>
      </c>
      <c r="G49" s="8">
        <v>100</v>
      </c>
      <c r="H49" s="9" t="str">
        <f t="shared" si="10"/>
        <v>N/A</v>
      </c>
      <c r="I49" s="10">
        <v>0</v>
      </c>
      <c r="J49" s="10">
        <v>0</v>
      </c>
      <c r="K49" s="9" t="str">
        <f t="shared" si="11"/>
        <v>Yes</v>
      </c>
    </row>
    <row r="50" spans="1:12" x14ac:dyDescent="0.25">
      <c r="A50" s="72" t="s">
        <v>45</v>
      </c>
      <c r="B50" s="5" t="s">
        <v>213</v>
      </c>
      <c r="C50" s="8">
        <v>0</v>
      </c>
      <c r="D50" s="9" t="str">
        <f t="shared" si="8"/>
        <v>N/A</v>
      </c>
      <c r="E50" s="8">
        <v>0</v>
      </c>
      <c r="F50" s="9" t="str">
        <f t="shared" si="9"/>
        <v>N/A</v>
      </c>
      <c r="G50" s="8">
        <v>0</v>
      </c>
      <c r="H50" s="9" t="str">
        <f t="shared" si="10"/>
        <v>N/A</v>
      </c>
      <c r="I50" s="10" t="s">
        <v>1746</v>
      </c>
      <c r="J50" s="10" t="s">
        <v>1746</v>
      </c>
      <c r="K50" s="9" t="str">
        <f t="shared" si="11"/>
        <v>N/A</v>
      </c>
    </row>
    <row r="51" spans="1:12" x14ac:dyDescent="0.25">
      <c r="A51" s="72" t="s">
        <v>50</v>
      </c>
      <c r="B51" s="5" t="s">
        <v>213</v>
      </c>
      <c r="C51" s="8">
        <v>0</v>
      </c>
      <c r="D51" s="9" t="str">
        <f t="shared" si="8"/>
        <v>N/A</v>
      </c>
      <c r="E51" s="8">
        <v>0</v>
      </c>
      <c r="F51" s="9" t="str">
        <f t="shared" si="9"/>
        <v>N/A</v>
      </c>
      <c r="G51" s="8">
        <v>0</v>
      </c>
      <c r="H51" s="9" t="str">
        <f t="shared" si="10"/>
        <v>N/A</v>
      </c>
      <c r="I51" s="10" t="s">
        <v>1746</v>
      </c>
      <c r="J51" s="10" t="s">
        <v>1746</v>
      </c>
      <c r="K51" s="9" t="str">
        <f t="shared" si="11"/>
        <v>N/A</v>
      </c>
      <c r="L51" s="51"/>
    </row>
    <row r="52" spans="1:12" s="51" customFormat="1" x14ac:dyDescent="0.25">
      <c r="A52" s="75" t="s">
        <v>898</v>
      </c>
      <c r="B52" s="5" t="s">
        <v>213</v>
      </c>
      <c r="C52" s="8" t="s">
        <v>213</v>
      </c>
      <c r="D52" s="9" t="str">
        <f t="shared" ref="D52:D57" si="12">IF($B52="N/A","N/A",IF(C52&lt;0,"No","Yes"))</f>
        <v>N/A</v>
      </c>
      <c r="E52" s="8" t="s">
        <v>213</v>
      </c>
      <c r="F52" s="9" t="str">
        <f t="shared" ref="F52:F57" si="13">IF($B52="N/A","N/A",IF(E52&lt;0,"No","Yes"))</f>
        <v>N/A</v>
      </c>
      <c r="G52" s="8">
        <v>0</v>
      </c>
      <c r="H52" s="9" t="str">
        <f t="shared" ref="H52:H57" si="14">IF($B52="N/A","N/A",IF(G52&lt;0,"No","Yes"))</f>
        <v>N/A</v>
      </c>
      <c r="I52" s="10" t="s">
        <v>213</v>
      </c>
      <c r="J52" s="10" t="s">
        <v>213</v>
      </c>
      <c r="K52" s="9" t="str">
        <f t="shared" ref="K52:K57" si="15">IF(J52="Div by 0", "N/A", IF(J52="N/A","N/A", IF(J52&gt;30, "No", IF(J52&lt;-30, "No", "Yes"))))</f>
        <v>N/A</v>
      </c>
    </row>
    <row r="53" spans="1:12" s="51" customFormat="1" x14ac:dyDescent="0.25">
      <c r="A53" s="75" t="s">
        <v>899</v>
      </c>
      <c r="B53" s="5" t="s">
        <v>213</v>
      </c>
      <c r="C53" s="8" t="s">
        <v>213</v>
      </c>
      <c r="D53" s="9" t="str">
        <f t="shared" si="12"/>
        <v>N/A</v>
      </c>
      <c r="E53" s="8" t="s">
        <v>213</v>
      </c>
      <c r="F53" s="9" t="str">
        <f t="shared" si="13"/>
        <v>N/A</v>
      </c>
      <c r="G53" s="8">
        <v>0</v>
      </c>
      <c r="H53" s="9" t="str">
        <f t="shared" si="14"/>
        <v>N/A</v>
      </c>
      <c r="I53" s="10" t="s">
        <v>213</v>
      </c>
      <c r="J53" s="10" t="s">
        <v>213</v>
      </c>
      <c r="K53" s="9" t="str">
        <f t="shared" si="15"/>
        <v>N/A</v>
      </c>
    </row>
    <row r="54" spans="1:12" s="51" customFormat="1" x14ac:dyDescent="0.25">
      <c r="A54" s="75" t="s">
        <v>900</v>
      </c>
      <c r="B54" s="5" t="s">
        <v>213</v>
      </c>
      <c r="C54" s="8" t="s">
        <v>213</v>
      </c>
      <c r="D54" s="9" t="str">
        <f t="shared" si="12"/>
        <v>N/A</v>
      </c>
      <c r="E54" s="8" t="s">
        <v>213</v>
      </c>
      <c r="F54" s="9" t="str">
        <f t="shared" si="13"/>
        <v>N/A</v>
      </c>
      <c r="G54" s="8">
        <v>0</v>
      </c>
      <c r="H54" s="9" t="str">
        <f t="shared" si="14"/>
        <v>N/A</v>
      </c>
      <c r="I54" s="10" t="s">
        <v>213</v>
      </c>
      <c r="J54" s="10" t="s">
        <v>213</v>
      </c>
      <c r="K54" s="9" t="str">
        <f t="shared" si="15"/>
        <v>N/A</v>
      </c>
    </row>
    <row r="55" spans="1:12" s="51" customFormat="1" x14ac:dyDescent="0.25">
      <c r="A55" s="75" t="s">
        <v>901</v>
      </c>
      <c r="B55" s="5" t="s">
        <v>213</v>
      </c>
      <c r="C55" s="8" t="s">
        <v>213</v>
      </c>
      <c r="D55" s="9" t="str">
        <f t="shared" si="12"/>
        <v>N/A</v>
      </c>
      <c r="E55" s="8" t="s">
        <v>213</v>
      </c>
      <c r="F55" s="9" t="str">
        <f t="shared" si="13"/>
        <v>N/A</v>
      </c>
      <c r="G55" s="8">
        <v>0</v>
      </c>
      <c r="H55" s="9" t="str">
        <f t="shared" si="14"/>
        <v>N/A</v>
      </c>
      <c r="I55" s="10" t="s">
        <v>213</v>
      </c>
      <c r="J55" s="10" t="s">
        <v>213</v>
      </c>
      <c r="K55" s="9" t="str">
        <f t="shared" si="15"/>
        <v>N/A</v>
      </c>
    </row>
    <row r="56" spans="1:12" s="51" customFormat="1" ht="25" x14ac:dyDescent="0.25">
      <c r="A56" s="75" t="s">
        <v>902</v>
      </c>
      <c r="B56" s="5" t="s">
        <v>213</v>
      </c>
      <c r="C56" s="8" t="s">
        <v>213</v>
      </c>
      <c r="D56" s="9" t="str">
        <f t="shared" si="12"/>
        <v>N/A</v>
      </c>
      <c r="E56" s="8" t="s">
        <v>213</v>
      </c>
      <c r="F56" s="9" t="str">
        <f t="shared" si="13"/>
        <v>N/A</v>
      </c>
      <c r="G56" s="8">
        <v>0</v>
      </c>
      <c r="H56" s="9" t="str">
        <f t="shared" si="14"/>
        <v>N/A</v>
      </c>
      <c r="I56" s="10" t="s">
        <v>213</v>
      </c>
      <c r="J56" s="10" t="s">
        <v>213</v>
      </c>
      <c r="K56" s="9" t="str">
        <f t="shared" si="15"/>
        <v>N/A</v>
      </c>
    </row>
    <row r="57" spans="1:12" s="51" customFormat="1" ht="25" x14ac:dyDescent="0.25">
      <c r="A57" s="75" t="s">
        <v>938</v>
      </c>
      <c r="B57" s="5" t="s">
        <v>213</v>
      </c>
      <c r="C57" s="8" t="s">
        <v>213</v>
      </c>
      <c r="D57" s="9" t="str">
        <f t="shared" si="12"/>
        <v>N/A</v>
      </c>
      <c r="E57" s="8" t="s">
        <v>213</v>
      </c>
      <c r="F57" s="9" t="str">
        <f t="shared" si="13"/>
        <v>N/A</v>
      </c>
      <c r="G57" s="8">
        <v>0</v>
      </c>
      <c r="H57" s="9" t="str">
        <f t="shared" si="14"/>
        <v>N/A</v>
      </c>
      <c r="I57" s="10" t="s">
        <v>213</v>
      </c>
      <c r="J57" s="10" t="s">
        <v>213</v>
      </c>
      <c r="K57" s="9" t="str">
        <f t="shared" si="15"/>
        <v>N/A</v>
      </c>
      <c r="L57" s="20"/>
    </row>
    <row r="58" spans="1:12" ht="12" customHeight="1" x14ac:dyDescent="0.25">
      <c r="A58" s="140" t="s">
        <v>1646</v>
      </c>
      <c r="B58" s="141"/>
      <c r="C58" s="141"/>
      <c r="D58" s="141"/>
      <c r="E58" s="141"/>
      <c r="F58" s="141"/>
      <c r="G58" s="141"/>
      <c r="H58" s="141"/>
      <c r="I58" s="141"/>
      <c r="J58" s="141"/>
      <c r="K58" s="142"/>
    </row>
    <row r="59" spans="1:12" x14ac:dyDescent="0.25">
      <c r="A59" s="132" t="s">
        <v>1644</v>
      </c>
      <c r="B59" s="133"/>
      <c r="C59" s="133"/>
      <c r="D59" s="133"/>
      <c r="E59" s="133"/>
      <c r="F59" s="133"/>
      <c r="G59" s="133"/>
      <c r="H59" s="133"/>
      <c r="I59" s="133"/>
      <c r="J59" s="133"/>
      <c r="K59" s="134"/>
    </row>
    <row r="60" spans="1:12" x14ac:dyDescent="0.25">
      <c r="A60" s="135" t="s">
        <v>1742</v>
      </c>
      <c r="B60" s="135"/>
      <c r="C60" s="135"/>
      <c r="D60" s="135"/>
      <c r="E60" s="135"/>
      <c r="F60" s="135"/>
      <c r="G60" s="135"/>
      <c r="H60" s="135"/>
      <c r="I60" s="135"/>
      <c r="J60" s="135"/>
      <c r="K60" s="136"/>
    </row>
  </sheetData>
  <mergeCells count="6">
    <mergeCell ref="A60:K60"/>
    <mergeCell ref="A1:K1"/>
    <mergeCell ref="A2:K2"/>
    <mergeCell ref="A4:K4"/>
    <mergeCell ref="A58:K58"/>
    <mergeCell ref="A59:K59"/>
  </mergeCells>
  <printOptions headings="1"/>
  <pageMargins left="0.75" right="0.75" top="1" bottom="0.75" header="0.5" footer="0.5"/>
  <pageSetup scale="63" orientation="landscape" useFirstPageNumber="1" r:id="rId1"/>
  <headerFooter alignWithMargins="0">
    <oddFooter>&amp;R&amp;A Page &amp;P</oddFooter>
  </headerFooter>
  <rowBreaks count="1" manualBreakCount="1">
    <brk id="55"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C13"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ht="12.75" customHeight="1" x14ac:dyDescent="0.25">
      <c r="A6" s="2" t="s">
        <v>344</v>
      </c>
      <c r="B6" s="9" t="s">
        <v>213</v>
      </c>
      <c r="C6" s="27">
        <v>7</v>
      </c>
      <c r="D6" s="9" t="s">
        <v>213</v>
      </c>
      <c r="E6" s="27">
        <v>7</v>
      </c>
      <c r="F6" s="9" t="s">
        <v>213</v>
      </c>
      <c r="G6" s="27">
        <v>7</v>
      </c>
      <c r="H6" s="9" t="s">
        <v>213</v>
      </c>
      <c r="I6" s="114" t="s">
        <v>213</v>
      </c>
      <c r="J6" s="114" t="s">
        <v>213</v>
      </c>
      <c r="K6" s="9" t="s">
        <v>213</v>
      </c>
    </row>
    <row r="7" spans="1:11" x14ac:dyDescent="0.25">
      <c r="A7" s="3" t="s">
        <v>12</v>
      </c>
      <c r="B7" s="30" t="s">
        <v>213</v>
      </c>
      <c r="C7" s="31">
        <v>986034</v>
      </c>
      <c r="D7" s="32" t="str">
        <f>IF($B7="N/A","N/A",IF(C7&gt;15,"No",IF(C7&lt;-15,"No","Yes")))</f>
        <v>N/A</v>
      </c>
      <c r="E7" s="31">
        <v>1059669</v>
      </c>
      <c r="F7" s="32" t="str">
        <f>IF($B7="N/A","N/A",IF(E7&gt;15,"No",IF(E7&lt;-15,"No","Yes")))</f>
        <v>N/A</v>
      </c>
      <c r="G7" s="31">
        <v>1049143</v>
      </c>
      <c r="H7" s="32" t="str">
        <f>IF($B7="N/A","N/A",IF(G7&gt;15,"No",IF(G7&lt;-15,"No","Yes")))</f>
        <v>N/A</v>
      </c>
      <c r="I7" s="33">
        <v>7.468</v>
      </c>
      <c r="J7" s="33">
        <v>-0.99299999999999999</v>
      </c>
      <c r="K7" s="32" t="str">
        <f t="shared" ref="K7:K22" si="0">IF(J7="Div by 0", "N/A", IF(J7="N/A","N/A", IF(J7&gt;30, "No", IF(J7&lt;-30, "No", "Yes"))))</f>
        <v>Yes</v>
      </c>
    </row>
    <row r="8" spans="1:11" x14ac:dyDescent="0.25">
      <c r="A8" s="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3" t="s">
        <v>119</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3" t="s">
        <v>120</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3" t="s">
        <v>839</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3" t="s">
        <v>348</v>
      </c>
      <c r="B12" s="35" t="s">
        <v>213</v>
      </c>
      <c r="C12" s="9">
        <v>100</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v>0</v>
      </c>
      <c r="J12" s="10">
        <v>0</v>
      </c>
      <c r="K12" s="9" t="str">
        <f t="shared" si="0"/>
        <v>Yes</v>
      </c>
    </row>
    <row r="13" spans="1:11" x14ac:dyDescent="0.25">
      <c r="A13" s="3" t="s">
        <v>840</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3" t="s">
        <v>13</v>
      </c>
      <c r="B14" s="35" t="s">
        <v>213</v>
      </c>
      <c r="C14" s="36">
        <v>986034</v>
      </c>
      <c r="D14" s="9" t="str">
        <f>IF($B14="N/A","N/A",IF(C14&gt;15,"No",IF(C14&lt;-15,"No","Yes")))</f>
        <v>N/A</v>
      </c>
      <c r="E14" s="36">
        <v>1059669</v>
      </c>
      <c r="F14" s="9" t="str">
        <f>IF($B14="N/A","N/A",IF(E14&gt;15,"No",IF(E14&lt;-15,"No","Yes")))</f>
        <v>N/A</v>
      </c>
      <c r="G14" s="36">
        <v>1049143</v>
      </c>
      <c r="H14" s="9" t="str">
        <f>IF($B14="N/A","N/A",IF(G14&gt;15,"No",IF(G14&lt;-15,"No","Yes")))</f>
        <v>N/A</v>
      </c>
      <c r="I14" s="10">
        <v>7.468</v>
      </c>
      <c r="J14" s="10">
        <v>-0.99299999999999999</v>
      </c>
      <c r="K14" s="9" t="str">
        <f t="shared" si="0"/>
        <v>Yes</v>
      </c>
    </row>
    <row r="15" spans="1:11" ht="14.25" customHeight="1" x14ac:dyDescent="0.25">
      <c r="A15" s="3" t="s">
        <v>444</v>
      </c>
      <c r="B15" s="35" t="s">
        <v>213</v>
      </c>
      <c r="C15" s="9">
        <v>1.0141639999999999E-4</v>
      </c>
      <c r="D15" s="9" t="str">
        <f>IF($B15="N/A","N/A",IF(C15&gt;15,"No",IF(C15&lt;-15,"No","Yes")))</f>
        <v>N/A</v>
      </c>
      <c r="E15" s="9">
        <v>0</v>
      </c>
      <c r="F15" s="9" t="str">
        <f>IF($B15="N/A","N/A",IF(E15&gt;15,"No",IF(E15&lt;-15,"No","Yes")))</f>
        <v>N/A</v>
      </c>
      <c r="G15" s="9">
        <v>0.35467043100000001</v>
      </c>
      <c r="H15" s="9" t="str">
        <f>IF($B15="N/A","N/A",IF(G15&gt;15,"No",IF(G15&lt;-15,"No","Yes")))</f>
        <v>N/A</v>
      </c>
      <c r="I15" s="10">
        <v>-100</v>
      </c>
      <c r="J15" s="10" t="s">
        <v>1746</v>
      </c>
      <c r="K15" s="9" t="str">
        <f t="shared" si="0"/>
        <v>N/A</v>
      </c>
    </row>
    <row r="16" spans="1:11" ht="12.75" customHeight="1" x14ac:dyDescent="0.25">
      <c r="A16" s="3" t="s">
        <v>862</v>
      </c>
      <c r="B16" s="35" t="s">
        <v>213</v>
      </c>
      <c r="C16" s="37">
        <v>65</v>
      </c>
      <c r="D16" s="9" t="str">
        <f>IF($B16="N/A","N/A",IF(C16&gt;15,"No",IF(C16&lt;-15,"No","Yes")))</f>
        <v>N/A</v>
      </c>
      <c r="E16" s="37" t="s">
        <v>1746</v>
      </c>
      <c r="F16" s="9" t="str">
        <f>IF($B16="N/A","N/A",IF(E16&gt;15,"No",IF(E16&lt;-15,"No","Yes")))</f>
        <v>N/A</v>
      </c>
      <c r="G16" s="37">
        <v>39.952163397</v>
      </c>
      <c r="H16" s="9" t="str">
        <f>IF($B16="N/A","N/A",IF(G16&gt;15,"No",IF(G16&lt;-15,"No","Yes")))</f>
        <v>N/A</v>
      </c>
      <c r="I16" s="10" t="s">
        <v>1746</v>
      </c>
      <c r="J16" s="10" t="s">
        <v>1746</v>
      </c>
      <c r="K16" s="9" t="str">
        <f t="shared" si="0"/>
        <v>N/A</v>
      </c>
    </row>
    <row r="17" spans="1:11" x14ac:dyDescent="0.25">
      <c r="A17" s="3" t="s">
        <v>131</v>
      </c>
      <c r="B17" s="35" t="s">
        <v>213</v>
      </c>
      <c r="C17" s="36">
        <v>7378</v>
      </c>
      <c r="D17" s="9" t="str">
        <f>IF($B17="N/A","N/A",IF(C17&gt;15,"No",IF(C17&lt;-15,"No","Yes")))</f>
        <v>N/A</v>
      </c>
      <c r="E17" s="36">
        <v>4853</v>
      </c>
      <c r="F17" s="9" t="str">
        <f>IF($B17="N/A","N/A",IF(E17&gt;15,"No",IF(E17&lt;-15,"No","Yes")))</f>
        <v>N/A</v>
      </c>
      <c r="G17" s="36">
        <v>2730</v>
      </c>
      <c r="H17" s="9" t="str">
        <f>IF($B17="N/A","N/A",IF(G17&gt;15,"No",IF(G17&lt;-15,"No","Yes")))</f>
        <v>N/A</v>
      </c>
      <c r="I17" s="10">
        <v>-34.200000000000003</v>
      </c>
      <c r="J17" s="10">
        <v>-43.7</v>
      </c>
      <c r="K17" s="9" t="str">
        <f t="shared" si="0"/>
        <v>No</v>
      </c>
    </row>
    <row r="18" spans="1:11" x14ac:dyDescent="0.25">
      <c r="A18" s="3" t="s">
        <v>346</v>
      </c>
      <c r="B18" s="35" t="s">
        <v>213</v>
      </c>
      <c r="C18" s="8" t="s">
        <v>213</v>
      </c>
      <c r="D18" s="9" t="str">
        <f>IF($B18="N/A","N/A",IF(C18&gt;15,"No",IF(C18&lt;-15,"No","Yes")))</f>
        <v>N/A</v>
      </c>
      <c r="E18" s="8">
        <v>0.45797319730000002</v>
      </c>
      <c r="F18" s="9" t="str">
        <f>IF($B18="N/A","N/A",IF(E18&gt;15,"No",IF(E18&lt;-15,"No","Yes")))</f>
        <v>N/A</v>
      </c>
      <c r="G18" s="8">
        <v>0.26021238289999998</v>
      </c>
      <c r="H18" s="9" t="str">
        <f>IF($B18="N/A","N/A",IF(G18&gt;15,"No",IF(G18&lt;-15,"No","Yes")))</f>
        <v>N/A</v>
      </c>
      <c r="I18" s="10" t="s">
        <v>213</v>
      </c>
      <c r="J18" s="10">
        <v>-43.2</v>
      </c>
      <c r="K18" s="9" t="str">
        <f t="shared" si="0"/>
        <v>No</v>
      </c>
    </row>
    <row r="19" spans="1:11" ht="27.75" customHeight="1" x14ac:dyDescent="0.25">
      <c r="A19" s="3" t="s">
        <v>841</v>
      </c>
      <c r="B19" s="35" t="s">
        <v>213</v>
      </c>
      <c r="C19" s="37">
        <v>36.120222282</v>
      </c>
      <c r="D19" s="9" t="str">
        <f>IF($B19="N/A","N/A",IF(C19&gt;60,"No",IF(C19&lt;15,"No","Yes")))</f>
        <v>N/A</v>
      </c>
      <c r="E19" s="37">
        <v>39.640428601000004</v>
      </c>
      <c r="F19" s="9" t="str">
        <f>IF($B19="N/A","N/A",IF(E19&gt;60,"No",IF(E19&lt;15,"No","Yes")))</f>
        <v>N/A</v>
      </c>
      <c r="G19" s="37">
        <v>59.886813187000001</v>
      </c>
      <c r="H19" s="9" t="str">
        <f>IF($B19="N/A","N/A",IF(G19&gt;60,"No",IF(G19&lt;15,"No","Yes")))</f>
        <v>N/A</v>
      </c>
      <c r="I19" s="10">
        <v>9.7460000000000004</v>
      </c>
      <c r="J19" s="10">
        <v>51.08</v>
      </c>
      <c r="K19" s="9" t="str">
        <f t="shared" si="0"/>
        <v>No</v>
      </c>
    </row>
    <row r="20" spans="1:11" x14ac:dyDescent="0.25">
      <c r="A20" s="3" t="s">
        <v>27</v>
      </c>
      <c r="B20" s="35" t="s">
        <v>217</v>
      </c>
      <c r="C20" s="36">
        <v>0</v>
      </c>
      <c r="D20" s="9" t="str">
        <f>IF($B20="N/A","N/A",IF(C20="N/A","N/A",IF(C20=0,"Yes","No")))</f>
        <v>Yes</v>
      </c>
      <c r="E20" s="36">
        <v>11</v>
      </c>
      <c r="F20" s="9" t="str">
        <f>IF($B20="N/A","N/A",IF(E20="N/A","N/A",IF(E20=0,"Yes","No")))</f>
        <v>No</v>
      </c>
      <c r="G20" s="36">
        <v>0</v>
      </c>
      <c r="H20" s="9" t="str">
        <f>IF($B20="N/A","N/A",IF(G20=0,"Yes","No"))</f>
        <v>Yes</v>
      </c>
      <c r="I20" s="10" t="s">
        <v>1746</v>
      </c>
      <c r="J20" s="10">
        <v>-100</v>
      </c>
      <c r="K20" s="9" t="str">
        <f t="shared" si="0"/>
        <v>No</v>
      </c>
    </row>
    <row r="21" spans="1:11" x14ac:dyDescent="0.25">
      <c r="A21" s="3" t="s">
        <v>842</v>
      </c>
      <c r="B21" s="35" t="s">
        <v>213</v>
      </c>
      <c r="C21" s="9">
        <v>0</v>
      </c>
      <c r="D21" s="9" t="str">
        <f>IF($B21="N/A","N/A",IF(C21&gt;15,"No",IF(C21&lt;-15,"No","Yes")))</f>
        <v>N/A</v>
      </c>
      <c r="E21" s="9">
        <v>0</v>
      </c>
      <c r="F21" s="9" t="str">
        <f>IF($B21="N/A","N/A",IF(E21&gt;15,"No",IF(E21&lt;-15,"No","Yes")))</f>
        <v>N/A</v>
      </c>
      <c r="G21" s="9">
        <v>0</v>
      </c>
      <c r="H21" s="9" t="str">
        <f>IF($B21="N/A","N/A",IF(G21&gt;15,"No",IF(G21&lt;-15,"No","Yes")))</f>
        <v>N/A</v>
      </c>
      <c r="I21" s="10" t="s">
        <v>1746</v>
      </c>
      <c r="J21" s="10" t="s">
        <v>1746</v>
      </c>
      <c r="K21" s="9" t="str">
        <f t="shared" si="0"/>
        <v>N/A</v>
      </c>
    </row>
    <row r="22" spans="1:11" x14ac:dyDescent="0.25">
      <c r="A22" s="3" t="s">
        <v>1712</v>
      </c>
      <c r="B22" s="35" t="s">
        <v>213</v>
      </c>
      <c r="C22" s="82">
        <v>0</v>
      </c>
      <c r="D22" s="9" t="str">
        <f>IF($B22="N/A","N/A",IF(C22&gt;15,"No",IF(C22&lt;-15,"No","Yes")))</f>
        <v>N/A</v>
      </c>
      <c r="E22" s="82">
        <v>0</v>
      </c>
      <c r="F22" s="9" t="str">
        <f>IF($B22="N/A","N/A",IF(E22&gt;15,"No",IF(E22&lt;-15,"No","Yes")))</f>
        <v>N/A</v>
      </c>
      <c r="G22" s="82">
        <v>0</v>
      </c>
      <c r="H22" s="9" t="str">
        <f>IF($B22="N/A","N/A",IF(G22&gt;15,"No",IF(G22&lt;-15,"No","Yes")))</f>
        <v>N/A</v>
      </c>
      <c r="I22" s="10" t="s">
        <v>1746</v>
      </c>
      <c r="J22" s="10" t="s">
        <v>1746</v>
      </c>
      <c r="K22" s="9" t="str">
        <f t="shared" si="0"/>
        <v>N/A</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sheetData>
  <mergeCells count="6">
    <mergeCell ref="A25:K2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3" t="s">
        <v>12</v>
      </c>
      <c r="B6" s="35" t="s">
        <v>213</v>
      </c>
      <c r="C6" s="36">
        <v>986034</v>
      </c>
      <c r="D6" s="9" t="str">
        <f>IF($B6="N/A","N/A",IF(C6&gt;15,"No",IF(C6&lt;-15,"No","Yes")))</f>
        <v>N/A</v>
      </c>
      <c r="E6" s="36">
        <v>1059669</v>
      </c>
      <c r="F6" s="9" t="str">
        <f>IF($B6="N/A","N/A",IF(E6&gt;15,"No",IF(E6&lt;-15,"No","Yes")))</f>
        <v>N/A</v>
      </c>
      <c r="G6" s="36">
        <v>1049143</v>
      </c>
      <c r="H6" s="9" t="str">
        <f>IF($B6="N/A","N/A",IF(G6&gt;15,"No",IF(G6&lt;-15,"No","Yes")))</f>
        <v>N/A</v>
      </c>
      <c r="I6" s="10">
        <v>7.468</v>
      </c>
      <c r="J6" s="10">
        <v>-0.99299999999999999</v>
      </c>
      <c r="K6" s="9" t="str">
        <f t="shared" ref="K6:K18" si="0">IF(J6="Div by 0", "N/A", IF(J6="N/A","N/A", IF(J6&gt;30, "No", IF(J6&lt;-30, "No", "Yes"))))</f>
        <v>Yes</v>
      </c>
    </row>
    <row r="7" spans="1:11" x14ac:dyDescent="0.25">
      <c r="A7" s="3" t="s">
        <v>30</v>
      </c>
      <c r="B7" s="35" t="s">
        <v>214</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5">
      <c r="A8" s="3" t="s">
        <v>29</v>
      </c>
      <c r="B8" s="35" t="s">
        <v>217</v>
      </c>
      <c r="C8" s="9">
        <v>0</v>
      </c>
      <c r="D8" s="9" t="str">
        <f>IF($B8="N/A","N/A",IF(C8=0,"Yes","No"))</f>
        <v>Yes</v>
      </c>
      <c r="E8" s="9">
        <v>0</v>
      </c>
      <c r="F8" s="9" t="str">
        <f>IF($B8="N/A","N/A",IF(E8=0,"Yes","No"))</f>
        <v>Yes</v>
      </c>
      <c r="G8" s="9">
        <v>0</v>
      </c>
      <c r="H8" s="9" t="str">
        <f>IF($B8="N/A","N/A",IF(G8=0,"Yes","No"))</f>
        <v>Yes</v>
      </c>
      <c r="I8" s="10" t="s">
        <v>1746</v>
      </c>
      <c r="J8" s="10" t="s">
        <v>1746</v>
      </c>
      <c r="K8" s="9" t="str">
        <f t="shared" si="0"/>
        <v>N/A</v>
      </c>
    </row>
    <row r="9" spans="1:11" x14ac:dyDescent="0.25">
      <c r="A9" s="3" t="s">
        <v>854</v>
      </c>
      <c r="B9" s="35" t="s">
        <v>271</v>
      </c>
      <c r="C9" s="37">
        <v>79.351396605000005</v>
      </c>
      <c r="D9" s="9" t="str">
        <f>IF($B9="N/A","N/A",IF(C9&gt;60,"No",IF(C9&lt;15,"No","Yes")))</f>
        <v>No</v>
      </c>
      <c r="E9" s="37">
        <v>77.958630478000003</v>
      </c>
      <c r="F9" s="9" t="str">
        <f>IF($B9="N/A","N/A",IF(E9&gt;60,"No",IF(E9&lt;15,"No","Yes")))</f>
        <v>No</v>
      </c>
      <c r="G9" s="37">
        <v>81.257480629</v>
      </c>
      <c r="H9" s="9" t="str">
        <f>IF($B9="N/A","N/A",IF(G9&gt;60,"No",IF(G9&lt;15,"No","Yes")))</f>
        <v>No</v>
      </c>
      <c r="I9" s="10">
        <v>-1.76</v>
      </c>
      <c r="J9" s="10">
        <v>4.2320000000000002</v>
      </c>
      <c r="K9" s="9" t="str">
        <f t="shared" si="0"/>
        <v>Yes</v>
      </c>
    </row>
    <row r="10" spans="1:11" x14ac:dyDescent="0.25">
      <c r="A10" s="3" t="s">
        <v>14</v>
      </c>
      <c r="B10" s="35" t="s">
        <v>272</v>
      </c>
      <c r="C10" s="9">
        <v>2.5672542732000001</v>
      </c>
      <c r="D10" s="9" t="str">
        <f>IF($B10="N/A","N/A",IF(C10&gt;15,"No",IF(C10&lt;=0,"No","Yes")))</f>
        <v>Yes</v>
      </c>
      <c r="E10" s="9">
        <v>2.4717152243</v>
      </c>
      <c r="F10" s="9" t="str">
        <f>IF($B10="N/A","N/A",IF(E10&gt;15,"No",IF(E10&lt;=0,"No","Yes")))</f>
        <v>Yes</v>
      </c>
      <c r="G10" s="9">
        <v>2.626334065</v>
      </c>
      <c r="H10" s="9" t="str">
        <f>IF($B10="N/A","N/A",IF(G10&gt;15,"No",IF(G10&lt;=0,"No","Yes")))</f>
        <v>Yes</v>
      </c>
      <c r="I10" s="10">
        <v>-3.72</v>
      </c>
      <c r="J10" s="10">
        <v>6.2560000000000002</v>
      </c>
      <c r="K10" s="9" t="str">
        <f t="shared" si="0"/>
        <v>Yes</v>
      </c>
    </row>
    <row r="11" spans="1:11" x14ac:dyDescent="0.25">
      <c r="A11" s="3" t="s">
        <v>877</v>
      </c>
      <c r="B11" s="35" t="s">
        <v>213</v>
      </c>
      <c r="C11" s="37">
        <v>104.45255589999999</v>
      </c>
      <c r="D11" s="9" t="str">
        <f>IF($B11="N/A","N/A",IF(C11&gt;15,"No",IF(C11&lt;-15,"No","Yes")))</f>
        <v>N/A</v>
      </c>
      <c r="E11" s="37">
        <v>99.730681124</v>
      </c>
      <c r="F11" s="9" t="str">
        <f>IF($B11="N/A","N/A",IF(E11&gt;15,"No",IF(E11&lt;-15,"No","Yes")))</f>
        <v>N/A</v>
      </c>
      <c r="G11" s="37">
        <v>108.12687812999999</v>
      </c>
      <c r="H11" s="9" t="str">
        <f>IF($B11="N/A","N/A",IF(G11&gt;15,"No",IF(G11&lt;-15,"No","Yes")))</f>
        <v>N/A</v>
      </c>
      <c r="I11" s="10">
        <v>-4.5199999999999996</v>
      </c>
      <c r="J11" s="10">
        <v>8.4190000000000005</v>
      </c>
      <c r="K11" s="9" t="str">
        <f t="shared" si="0"/>
        <v>Yes</v>
      </c>
    </row>
    <row r="12" spans="1:11" x14ac:dyDescent="0.25">
      <c r="A12" s="3" t="s">
        <v>939</v>
      </c>
      <c r="B12" s="35" t="s">
        <v>213</v>
      </c>
      <c r="C12" s="9">
        <v>0.89449248199999998</v>
      </c>
      <c r="D12" s="9" t="str">
        <f>IF($B12="N/A","N/A",IF(C12&gt;15,"No",IF(C12&lt;-15,"No","Yes")))</f>
        <v>N/A</v>
      </c>
      <c r="E12" s="9">
        <v>0.90273472190000004</v>
      </c>
      <c r="F12" s="9" t="str">
        <f>IF($B12="N/A","N/A",IF(E12&gt;15,"No",IF(E12&lt;-15,"No","Yes")))</f>
        <v>N/A</v>
      </c>
      <c r="G12" s="9">
        <v>0.93666926240000004</v>
      </c>
      <c r="H12" s="9" t="str">
        <f>IF($B12="N/A","N/A",IF(G12&gt;15,"No",IF(G12&lt;-15,"No","Yes")))</f>
        <v>N/A</v>
      </c>
      <c r="I12" s="10">
        <v>0.9214</v>
      </c>
      <c r="J12" s="10">
        <v>3.7589999999999999</v>
      </c>
      <c r="K12" s="9" t="str">
        <f t="shared" si="0"/>
        <v>Yes</v>
      </c>
    </row>
    <row r="13" spans="1:11" x14ac:dyDescent="0.25">
      <c r="A13" s="3" t="s">
        <v>51</v>
      </c>
      <c r="B13" s="35" t="s">
        <v>273</v>
      </c>
      <c r="C13" s="9">
        <v>100</v>
      </c>
      <c r="D13" s="9" t="str">
        <f>IF($B13="N/A","N/A",IF(C13&gt;99,"No",IF(C13&lt;95,"No","Yes")))</f>
        <v>No</v>
      </c>
      <c r="E13" s="9">
        <v>100</v>
      </c>
      <c r="F13" s="9" t="str">
        <f>IF($B13="N/A","N/A",IF(E13&gt;99,"No",IF(E13&lt;95,"No","Yes")))</f>
        <v>No</v>
      </c>
      <c r="G13" s="9">
        <v>99.397126987999997</v>
      </c>
      <c r="H13" s="9" t="str">
        <f>IF($B13="N/A","N/A",IF(G13&gt;99,"No",IF(G13&lt;95,"No","Yes")))</f>
        <v>No</v>
      </c>
      <c r="I13" s="10">
        <v>0</v>
      </c>
      <c r="J13" s="10">
        <v>-0.60299999999999998</v>
      </c>
      <c r="K13" s="9" t="str">
        <f t="shared" si="0"/>
        <v>Yes</v>
      </c>
    </row>
    <row r="14" spans="1:11" x14ac:dyDescent="0.25">
      <c r="A14" s="3" t="s">
        <v>52</v>
      </c>
      <c r="B14" s="35" t="s">
        <v>274</v>
      </c>
      <c r="C14" s="9">
        <v>0</v>
      </c>
      <c r="D14" s="9" t="str">
        <f>IF($B14="N/A","N/A",IF(C14&gt;6,"No",IF(C14&lt;=0,"No","Yes")))</f>
        <v>No</v>
      </c>
      <c r="E14" s="9">
        <v>0</v>
      </c>
      <c r="F14" s="9" t="str">
        <f>IF($B14="N/A","N/A",IF(E14&gt;6,"No",IF(E14&lt;=0,"No","Yes")))</f>
        <v>No</v>
      </c>
      <c r="G14" s="9">
        <v>0.60287301159999995</v>
      </c>
      <c r="H14" s="9" t="str">
        <f>IF($B14="N/A","N/A",IF(G14&gt;6,"No",IF(G14&lt;=0,"No","Yes")))</f>
        <v>Yes</v>
      </c>
      <c r="I14" s="10" t="s">
        <v>1746</v>
      </c>
      <c r="J14" s="10" t="s">
        <v>1746</v>
      </c>
      <c r="K14" s="9" t="str">
        <f t="shared" si="0"/>
        <v>N/A</v>
      </c>
    </row>
    <row r="15" spans="1:11" x14ac:dyDescent="0.25">
      <c r="A15" s="3" t="s">
        <v>164</v>
      </c>
      <c r="B15" s="35" t="s">
        <v>213</v>
      </c>
      <c r="C15" s="9">
        <v>81.218801786</v>
      </c>
      <c r="D15" s="9" t="str">
        <f>IF($B15="N/A","N/A",IF(C15&gt;15,"No",IF(C15&lt;-15,"No","Yes")))</f>
        <v>N/A</v>
      </c>
      <c r="E15" s="9">
        <v>94.610109382999994</v>
      </c>
      <c r="F15" s="9" t="str">
        <f>IF($B15="N/A","N/A",IF(E15&gt;15,"No",IF(E15&lt;-15,"No","Yes")))</f>
        <v>N/A</v>
      </c>
      <c r="G15" s="9">
        <v>96.467168767999993</v>
      </c>
      <c r="H15" s="9" t="str">
        <f>IF($B15="N/A","N/A",IF(G15&gt;15,"No",IF(G15&lt;-15,"No","Yes")))</f>
        <v>N/A</v>
      </c>
      <c r="I15" s="10">
        <v>16.489999999999998</v>
      </c>
      <c r="J15" s="10">
        <v>1.9630000000000001</v>
      </c>
      <c r="K15" s="9" t="str">
        <f t="shared" si="0"/>
        <v>Yes</v>
      </c>
    </row>
    <row r="16" spans="1:11" x14ac:dyDescent="0.25">
      <c r="A16" s="3" t="s">
        <v>165</v>
      </c>
      <c r="B16" s="35" t="s">
        <v>275</v>
      </c>
      <c r="C16" s="9">
        <v>0</v>
      </c>
      <c r="D16" s="9" t="str">
        <f>IF($B16="N/A","N/A",IF(C16&gt;98,"Yes","No"))</f>
        <v>No</v>
      </c>
      <c r="E16" s="9">
        <v>0</v>
      </c>
      <c r="F16" s="9" t="str">
        <f>IF($B16="N/A","N/A",IF(E16&gt;98,"Yes","No"))</f>
        <v>No</v>
      </c>
      <c r="G16" s="9">
        <v>0</v>
      </c>
      <c r="H16" s="9" t="str">
        <f>IF($B16="N/A","N/A",IF(G16&gt;98,"Yes","No"))</f>
        <v>No</v>
      </c>
      <c r="I16" s="10" t="s">
        <v>1746</v>
      </c>
      <c r="J16" s="10" t="s">
        <v>1746</v>
      </c>
      <c r="K16" s="9" t="str">
        <f t="shared" si="0"/>
        <v>N/A</v>
      </c>
    </row>
    <row r="17" spans="1:11" x14ac:dyDescent="0.25">
      <c r="A17" s="3" t="s">
        <v>21</v>
      </c>
      <c r="B17" s="35" t="s">
        <v>275</v>
      </c>
      <c r="C17" s="9">
        <v>100</v>
      </c>
      <c r="D17" s="9" t="str">
        <f>IF($B17="N/A","N/A",IF(C17&gt;98,"Yes","No"))</f>
        <v>Yes</v>
      </c>
      <c r="E17" s="9">
        <v>99.999528154999993</v>
      </c>
      <c r="F17" s="9" t="str">
        <f>IF($B17="N/A","N/A",IF(E17&gt;98,"Yes","No"))</f>
        <v>Yes</v>
      </c>
      <c r="G17" s="9">
        <v>99.999712317999993</v>
      </c>
      <c r="H17" s="9" t="str">
        <f>IF($B17="N/A","N/A",IF(G17&gt;98,"Yes","No"))</f>
        <v>Yes</v>
      </c>
      <c r="I17" s="10">
        <v>0</v>
      </c>
      <c r="J17" s="10">
        <v>2.0000000000000001E-4</v>
      </c>
      <c r="K17" s="9" t="str">
        <f t="shared" si="0"/>
        <v>Yes</v>
      </c>
    </row>
    <row r="18" spans="1:11" x14ac:dyDescent="0.25">
      <c r="A18" s="3" t="s">
        <v>53</v>
      </c>
      <c r="B18" s="35" t="s">
        <v>275</v>
      </c>
      <c r="C18" s="9">
        <v>100</v>
      </c>
      <c r="D18" s="9" t="str">
        <f>IF($B18="N/A","N/A",IF(C18&gt;98,"Yes","No"))</f>
        <v>Yes</v>
      </c>
      <c r="E18" s="9">
        <v>100</v>
      </c>
      <c r="F18" s="9" t="str">
        <f>IF($B18="N/A","N/A",IF(E18&gt;98,"Yes","No"))</f>
        <v>Yes</v>
      </c>
      <c r="G18" s="9">
        <v>100</v>
      </c>
      <c r="H18" s="9" t="str">
        <f>IF($B18="N/A","N/A",IF(G18&gt;98,"Yes","No"))</f>
        <v>Yes</v>
      </c>
      <c r="I18" s="10">
        <v>0</v>
      </c>
      <c r="J18" s="10">
        <v>0</v>
      </c>
      <c r="K18" s="9" t="str">
        <f t="shared" si="0"/>
        <v>Yes</v>
      </c>
    </row>
    <row r="19" spans="1:11" ht="12.75" customHeight="1" x14ac:dyDescent="0.25">
      <c r="A19" s="3" t="s">
        <v>678</v>
      </c>
      <c r="B19" s="35" t="s">
        <v>223</v>
      </c>
      <c r="C19" s="9">
        <v>99.489875603000002</v>
      </c>
      <c r="D19" s="9" t="str">
        <f>IF($B19="N/A","N/A",IF(C19&gt;100,"No",IF(C19&lt;98,"No","Yes")))</f>
        <v>Yes</v>
      </c>
      <c r="E19" s="9">
        <v>99.351589978000007</v>
      </c>
      <c r="F19" s="9" t="str">
        <f>IF($B19="N/A","N/A",IF(E19&gt;100,"No",IF(E19&lt;98,"No","Yes")))</f>
        <v>Yes</v>
      </c>
      <c r="G19" s="9">
        <v>99.462609005999994</v>
      </c>
      <c r="H19" s="9" t="str">
        <f>IF($B19="N/A","N/A",IF(G19&gt;100,"No",IF(G19&lt;98,"No","Yes")))</f>
        <v>Yes</v>
      </c>
      <c r="I19" s="10">
        <v>-0.13900000000000001</v>
      </c>
      <c r="J19" s="10">
        <v>0.11169999999999999</v>
      </c>
      <c r="K19" s="9" t="str">
        <f>IF(J19="Div by 0", "N/A", IF(J19="N/A","N/A", IF(J19&gt;30, "No", IF(J19&lt;-30, "No", "Yes"))))</f>
        <v>Yes</v>
      </c>
    </row>
    <row r="20" spans="1:11" x14ac:dyDescent="0.25">
      <c r="A20" s="3" t="s">
        <v>679</v>
      </c>
      <c r="B20" s="35" t="s">
        <v>223</v>
      </c>
      <c r="C20" s="9">
        <v>99.611676676000002</v>
      </c>
      <c r="D20" s="9" t="str">
        <f>IF($B20="N/A","N/A",IF(C20&gt;100,"No",IF(C20&lt;98,"No","Yes")))</f>
        <v>Yes</v>
      </c>
      <c r="E20" s="9">
        <v>99.685939665999996</v>
      </c>
      <c r="F20" s="9" t="str">
        <f>IF($B20="N/A","N/A",IF(E20&gt;100,"No",IF(E20&lt;98,"No","Yes")))</f>
        <v>Yes</v>
      </c>
      <c r="G20" s="9">
        <v>99.727682498999997</v>
      </c>
      <c r="H20" s="9" t="str">
        <f>IF($B20="N/A","N/A",IF(G20&gt;100,"No",IF(G20&lt;98,"No","Yes")))</f>
        <v>Yes</v>
      </c>
      <c r="I20" s="10">
        <v>7.46E-2</v>
      </c>
      <c r="J20" s="10">
        <v>4.19E-2</v>
      </c>
      <c r="K20" s="9" t="str">
        <f>IF(J20="Div by 0", "N/A", IF(J20="N/A","N/A", IF(J20&gt;30, "No", IF(J20&lt;-30, "No", "Yes"))))</f>
        <v>Yes</v>
      </c>
    </row>
    <row r="21" spans="1:11" x14ac:dyDescent="0.25">
      <c r="A21" s="3" t="s">
        <v>680</v>
      </c>
      <c r="B21" s="35" t="s">
        <v>223</v>
      </c>
      <c r="C21" s="9">
        <v>99.611676676000002</v>
      </c>
      <c r="D21" s="9" t="str">
        <f>IF($B21="N/A","N/A",IF(C21&gt;100,"No",IF(C21&lt;98,"No","Yes")))</f>
        <v>Yes</v>
      </c>
      <c r="E21" s="9">
        <v>99.685939665999996</v>
      </c>
      <c r="F21" s="9" t="str">
        <f>IF($B21="N/A","N/A",IF(E21&gt;100,"No",IF(E21&lt;98,"No","Yes")))</f>
        <v>Yes</v>
      </c>
      <c r="G21" s="9">
        <v>99.727682498999997</v>
      </c>
      <c r="H21" s="9" t="str">
        <f>IF($B21="N/A","N/A",IF(G21&gt;100,"No",IF(G21&lt;98,"No","Yes")))</f>
        <v>Yes</v>
      </c>
      <c r="I21" s="10">
        <v>7.46E-2</v>
      </c>
      <c r="J21" s="10">
        <v>4.19E-2</v>
      </c>
      <c r="K21" s="9" t="str">
        <f>IF(J21="Div by 0", "N/A", IF(J21="N/A","N/A", IF(J21&gt;30, "No", IF(J21&lt;-30, "No", "Yes"))))</f>
        <v>Yes</v>
      </c>
    </row>
    <row r="22" spans="1:11" ht="15" customHeight="1" x14ac:dyDescent="0.25">
      <c r="A22" s="3" t="s">
        <v>1713</v>
      </c>
      <c r="B22" s="35" t="s">
        <v>213</v>
      </c>
      <c r="C22" s="9">
        <v>64.140790276999994</v>
      </c>
      <c r="D22" s="9" t="str">
        <f>IF($B22="N/A","N/A",IF(C22&gt;15,"No",IF(C22&lt;-15,"No","Yes")))</f>
        <v>N/A</v>
      </c>
      <c r="E22" s="9">
        <v>66.238608471000006</v>
      </c>
      <c r="F22" s="9" t="str">
        <f>IF($B22="N/A","N/A",IF(E22&gt;15,"No",IF(E22&lt;-15,"No","Yes")))</f>
        <v>N/A</v>
      </c>
      <c r="G22" s="9">
        <v>66.086129346000007</v>
      </c>
      <c r="H22" s="9" t="str">
        <f>IF($B22="N/A","N/A",IF(G22&gt;15,"No",IF(G22&lt;-15,"No","Yes")))</f>
        <v>N/A</v>
      </c>
      <c r="I22" s="10">
        <v>3.2709999999999999</v>
      </c>
      <c r="J22" s="10">
        <v>-0.23</v>
      </c>
      <c r="K22" s="9" t="str">
        <f t="shared" ref="K22:K31" si="1">IF(J22="Div by 0", "N/A", IF(J22="N/A","N/A", IF(J22&gt;30, "No", IF(J22&lt;-30, "No", "Yes"))))</f>
        <v>Yes</v>
      </c>
    </row>
    <row r="23" spans="1:11" x14ac:dyDescent="0.25">
      <c r="A23" s="3" t="s">
        <v>940</v>
      </c>
      <c r="B23" s="35" t="s">
        <v>213</v>
      </c>
      <c r="C23" s="9">
        <v>35.467945323999999</v>
      </c>
      <c r="D23" s="9" t="str">
        <f>IF($B23="N/A","N/A",IF(C23&gt;15,"No",IF(C23&lt;-15,"No","Yes")))</f>
        <v>N/A</v>
      </c>
      <c r="E23" s="9">
        <v>33.442329633</v>
      </c>
      <c r="F23" s="9" t="str">
        <f>IF($B23="N/A","N/A",IF(E23&gt;15,"No",IF(E23&lt;-15,"No","Yes")))</f>
        <v>N/A</v>
      </c>
      <c r="G23" s="9">
        <v>33.529842928999997</v>
      </c>
      <c r="H23" s="9" t="str">
        <f>IF($B23="N/A","N/A",IF(G23&gt;15,"No",IF(G23&lt;-15,"No","Yes")))</f>
        <v>N/A</v>
      </c>
      <c r="I23" s="10">
        <v>-5.71</v>
      </c>
      <c r="J23" s="10">
        <v>0.26169999999999999</v>
      </c>
      <c r="K23" s="9" t="str">
        <f t="shared" si="1"/>
        <v>Yes</v>
      </c>
    </row>
    <row r="24" spans="1:11" ht="25" x14ac:dyDescent="0.25">
      <c r="A24" s="3" t="s">
        <v>941</v>
      </c>
      <c r="B24" s="35" t="s">
        <v>213</v>
      </c>
      <c r="C24" s="9">
        <v>6.0849829999999995E-4</v>
      </c>
      <c r="D24" s="9" t="str">
        <f>IF($B24="N/A","N/A",IF(C24&gt;15,"No",IF(C24&lt;-15,"No","Yes")))</f>
        <v>N/A</v>
      </c>
      <c r="E24" s="9">
        <v>1.1324290999999999E-3</v>
      </c>
      <c r="F24" s="9" t="str">
        <f>IF($B24="N/A","N/A",IF(E24&gt;15,"No",IF(E24&lt;-15,"No","Yes")))</f>
        <v>N/A</v>
      </c>
      <c r="G24" s="9">
        <v>6.6721119999999998E-4</v>
      </c>
      <c r="H24" s="9" t="str">
        <f>IF($B24="N/A","N/A",IF(G24&gt;15,"No",IF(G24&lt;-15,"No","Yes")))</f>
        <v>N/A</v>
      </c>
      <c r="I24" s="10">
        <v>86.1</v>
      </c>
      <c r="J24" s="10">
        <v>-41.1</v>
      </c>
      <c r="K24" s="9" t="str">
        <f t="shared" si="1"/>
        <v>No</v>
      </c>
    </row>
    <row r="25" spans="1:11" x14ac:dyDescent="0.25">
      <c r="A25" s="3" t="s">
        <v>166</v>
      </c>
      <c r="B25" s="35" t="s">
        <v>213</v>
      </c>
      <c r="C25" s="9">
        <v>99.611676676000002</v>
      </c>
      <c r="D25" s="9" t="str">
        <f t="shared" ref="D25:D27" si="2">IF($B25="N/A","N/A",IF(C25&gt;15,"No",IF(C25&lt;-15,"No","Yes")))</f>
        <v>N/A</v>
      </c>
      <c r="E25" s="9">
        <v>99.685939665999996</v>
      </c>
      <c r="F25" s="9" t="str">
        <f t="shared" ref="F25:F27" si="3">IF($B25="N/A","N/A",IF(E25&gt;15,"No",IF(E25&lt;-15,"No","Yes")))</f>
        <v>N/A</v>
      </c>
      <c r="G25" s="9">
        <v>99.727682498999997</v>
      </c>
      <c r="H25" s="9" t="str">
        <f t="shared" ref="H25:H27" si="4">IF($B25="N/A","N/A",IF(G25&gt;15,"No",IF(G25&lt;-15,"No","Yes")))</f>
        <v>N/A</v>
      </c>
      <c r="I25" s="10">
        <v>7.46E-2</v>
      </c>
      <c r="J25" s="10">
        <v>4.19E-2</v>
      </c>
      <c r="K25" s="9" t="str">
        <f t="shared" si="1"/>
        <v>Yes</v>
      </c>
    </row>
    <row r="26" spans="1:11" x14ac:dyDescent="0.25">
      <c r="A26" s="3" t="s">
        <v>167</v>
      </c>
      <c r="B26" s="35" t="s">
        <v>213</v>
      </c>
      <c r="C26" s="9">
        <v>99.611676676000002</v>
      </c>
      <c r="D26" s="9" t="str">
        <f t="shared" si="2"/>
        <v>N/A</v>
      </c>
      <c r="E26" s="9">
        <v>99.685939665999996</v>
      </c>
      <c r="F26" s="9" t="str">
        <f t="shared" si="3"/>
        <v>N/A</v>
      </c>
      <c r="G26" s="9">
        <v>99.727682498999997</v>
      </c>
      <c r="H26" s="9" t="str">
        <f t="shared" si="4"/>
        <v>N/A</v>
      </c>
      <c r="I26" s="10">
        <v>7.46E-2</v>
      </c>
      <c r="J26" s="10">
        <v>4.19E-2</v>
      </c>
      <c r="K26" s="9" t="str">
        <f t="shared" si="1"/>
        <v>Yes</v>
      </c>
    </row>
    <row r="27" spans="1:11" x14ac:dyDescent="0.25">
      <c r="A27" s="3" t="s">
        <v>168</v>
      </c>
      <c r="B27" s="35" t="s">
        <v>213</v>
      </c>
      <c r="C27" s="9">
        <v>99.611676676000002</v>
      </c>
      <c r="D27" s="9" t="str">
        <f t="shared" si="2"/>
        <v>N/A</v>
      </c>
      <c r="E27" s="9">
        <v>99.685939665999996</v>
      </c>
      <c r="F27" s="9" t="str">
        <f t="shared" si="3"/>
        <v>N/A</v>
      </c>
      <c r="G27" s="9">
        <v>99.727682498999997</v>
      </c>
      <c r="H27" s="9" t="str">
        <f t="shared" si="4"/>
        <v>N/A</v>
      </c>
      <c r="I27" s="10">
        <v>7.46E-2</v>
      </c>
      <c r="J27" s="10">
        <v>4.19E-2</v>
      </c>
      <c r="K27" s="9" t="str">
        <f t="shared" si="1"/>
        <v>Yes</v>
      </c>
    </row>
    <row r="28" spans="1:11" x14ac:dyDescent="0.25">
      <c r="A28" s="3" t="s">
        <v>54</v>
      </c>
      <c r="B28" s="35" t="s">
        <v>213</v>
      </c>
      <c r="C28" s="9">
        <v>3.4404493151</v>
      </c>
      <c r="D28" s="9" t="str">
        <f>IF($B28="N/A","N/A",IF(C28&gt;15,"No",IF(C28&lt;-15,"No","Yes")))</f>
        <v>N/A</v>
      </c>
      <c r="E28" s="9">
        <v>3.74664164</v>
      </c>
      <c r="F28" s="9" t="str">
        <f>IF($B28="N/A","N/A",IF(E28&gt;15,"No",IF(E28&lt;-15,"No","Yes")))</f>
        <v>N/A</v>
      </c>
      <c r="G28" s="9">
        <v>4.5167341344</v>
      </c>
      <c r="H28" s="9" t="str">
        <f>IF($B28="N/A","N/A",IF(G28&gt;15,"No",IF(G28&lt;-15,"No","Yes")))</f>
        <v>N/A</v>
      </c>
      <c r="I28" s="10">
        <v>8.9</v>
      </c>
      <c r="J28" s="10">
        <v>20.55</v>
      </c>
      <c r="K28" s="9" t="str">
        <f t="shared" si="1"/>
        <v>Yes</v>
      </c>
    </row>
    <row r="29" spans="1:11" x14ac:dyDescent="0.25">
      <c r="A29" s="3" t="s">
        <v>55</v>
      </c>
      <c r="B29" s="35" t="s">
        <v>213</v>
      </c>
      <c r="C29" s="9">
        <v>96.171227361000007</v>
      </c>
      <c r="D29" s="9" t="str">
        <f>IF($B29="N/A","N/A",IF(C29&gt;15,"No",IF(C29&lt;-15,"No","Yes")))</f>
        <v>N/A</v>
      </c>
      <c r="E29" s="9">
        <v>95.939298026000003</v>
      </c>
      <c r="F29" s="9" t="str">
        <f>IF($B29="N/A","N/A",IF(E29&gt;15,"No",IF(E29&lt;-15,"No","Yes")))</f>
        <v>N/A</v>
      </c>
      <c r="G29" s="9">
        <v>95.210948364999993</v>
      </c>
      <c r="H29" s="9" t="str">
        <f>IF($B29="N/A","N/A",IF(G29&gt;15,"No",IF(G29&lt;-15,"No","Yes")))</f>
        <v>N/A</v>
      </c>
      <c r="I29" s="10">
        <v>-0.24099999999999999</v>
      </c>
      <c r="J29" s="10">
        <v>-0.75900000000000001</v>
      </c>
      <c r="K29" s="9" t="str">
        <f t="shared" si="1"/>
        <v>Yes</v>
      </c>
    </row>
    <row r="30" spans="1:11" x14ac:dyDescent="0.25">
      <c r="A30" s="3" t="s">
        <v>56</v>
      </c>
      <c r="B30" s="35" t="s">
        <v>213</v>
      </c>
      <c r="C30" s="9">
        <v>67.008135621999998</v>
      </c>
      <c r="D30" s="9" t="str">
        <f>IF($B30="N/A","N/A",IF(C30&gt;15,"No",IF(C30&lt;-15,"No","Yes")))</f>
        <v>N/A</v>
      </c>
      <c r="E30" s="9">
        <v>69.483584024999999</v>
      </c>
      <c r="F30" s="9" t="str">
        <f>IF($B30="N/A","N/A",IF(E30&gt;15,"No",IF(E30&lt;-15,"No","Yes")))</f>
        <v>N/A</v>
      </c>
      <c r="G30" s="9">
        <v>71.320115560999994</v>
      </c>
      <c r="H30" s="9" t="str">
        <f>IF($B30="N/A","N/A",IF(G30&gt;15,"No",IF(G30&lt;-15,"No","Yes")))</f>
        <v>N/A</v>
      </c>
      <c r="I30" s="10">
        <v>3.694</v>
      </c>
      <c r="J30" s="10">
        <v>2.6429999999999998</v>
      </c>
      <c r="K30" s="9" t="str">
        <f t="shared" si="1"/>
        <v>Yes</v>
      </c>
    </row>
    <row r="31" spans="1:11" x14ac:dyDescent="0.25">
      <c r="A31" s="3" t="s">
        <v>57</v>
      </c>
      <c r="B31" s="35" t="s">
        <v>213</v>
      </c>
      <c r="C31" s="9">
        <v>27.371875615</v>
      </c>
      <c r="D31" s="9" t="str">
        <f>IF($B31="N/A","N/A",IF(C31&gt;15,"No",IF(C31&lt;-15,"No","Yes")))</f>
        <v>N/A</v>
      </c>
      <c r="E31" s="9">
        <v>24.167735397000001</v>
      </c>
      <c r="F31" s="9" t="str">
        <f>IF($B31="N/A","N/A",IF(E31&gt;15,"No",IF(E31&lt;-15,"No","Yes")))</f>
        <v>N/A</v>
      </c>
      <c r="G31" s="9">
        <v>18.776468032</v>
      </c>
      <c r="H31" s="9" t="str">
        <f>IF($B31="N/A","N/A",IF(G31&gt;15,"No",IF(G31&lt;-15,"No","Yes")))</f>
        <v>N/A</v>
      </c>
      <c r="I31" s="10">
        <v>-11.7</v>
      </c>
      <c r="J31" s="10">
        <v>-22.3</v>
      </c>
      <c r="K31" s="9" t="str">
        <f t="shared" si="1"/>
        <v>Yes</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20"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1738</v>
      </c>
      <c r="B1" s="124"/>
      <c r="C1" s="124"/>
      <c r="D1" s="124"/>
      <c r="E1" s="124"/>
      <c r="F1" s="124"/>
      <c r="G1" s="124"/>
      <c r="H1" s="124"/>
      <c r="I1" s="124"/>
      <c r="J1" s="124"/>
      <c r="K1" s="125"/>
    </row>
    <row r="2" spans="1:11" ht="13" x14ac:dyDescent="0.3">
      <c r="A2" s="129" t="s">
        <v>1602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2" t="s">
        <v>12</v>
      </c>
      <c r="B6" s="71" t="s">
        <v>213</v>
      </c>
      <c r="C6" s="36">
        <v>0</v>
      </c>
      <c r="D6" s="9" t="str">
        <f t="shared" ref="D6:F18" si="0">IF($B6="N/A","N/A",IF(C6&lt;0,"No","Yes"))</f>
        <v>N/A</v>
      </c>
      <c r="E6" s="36">
        <v>0</v>
      </c>
      <c r="F6" s="9" t="str">
        <f t="shared" si="0"/>
        <v>N/A</v>
      </c>
      <c r="G6" s="36">
        <v>0</v>
      </c>
      <c r="H6" s="9" t="str">
        <f t="shared" ref="H6:H18" si="1">IF($B6="N/A","N/A",IF(G6&lt;0,"No","Yes"))</f>
        <v>N/A</v>
      </c>
      <c r="I6" s="10" t="s">
        <v>1746</v>
      </c>
      <c r="J6" s="10" t="s">
        <v>1746</v>
      </c>
      <c r="K6" s="9" t="str">
        <f t="shared" ref="K6:K18" si="2">IF(J6="Div by 0", "N/A", IF(J6="N/A","N/A", IF(J6&gt;30, "No", IF(J6&lt;-30, "No", "Yes"))))</f>
        <v>N/A</v>
      </c>
    </row>
    <row r="7" spans="1:11" x14ac:dyDescent="0.25">
      <c r="A7" s="26" t="s">
        <v>445</v>
      </c>
      <c r="B7" s="71" t="s">
        <v>213</v>
      </c>
      <c r="C7" s="9" t="s">
        <v>1746</v>
      </c>
      <c r="D7" s="9" t="str">
        <f t="shared" si="0"/>
        <v>N/A</v>
      </c>
      <c r="E7" s="9" t="s">
        <v>1746</v>
      </c>
      <c r="F7" s="9" t="str">
        <f t="shared" si="0"/>
        <v>N/A</v>
      </c>
      <c r="G7" s="9" t="s">
        <v>1746</v>
      </c>
      <c r="H7" s="9" t="str">
        <f t="shared" si="1"/>
        <v>N/A</v>
      </c>
      <c r="I7" s="10" t="s">
        <v>1746</v>
      </c>
      <c r="J7" s="10" t="s">
        <v>1746</v>
      </c>
      <c r="K7" s="9" t="str">
        <f t="shared" si="2"/>
        <v>N/A</v>
      </c>
    </row>
    <row r="8" spans="1:11" x14ac:dyDescent="0.25">
      <c r="A8" s="26" t="s">
        <v>446</v>
      </c>
      <c r="B8" s="71" t="s">
        <v>213</v>
      </c>
      <c r="C8" s="9" t="s">
        <v>1746</v>
      </c>
      <c r="D8" s="9" t="str">
        <f t="shared" si="0"/>
        <v>N/A</v>
      </c>
      <c r="E8" s="9" t="s">
        <v>1746</v>
      </c>
      <c r="F8" s="9" t="str">
        <f t="shared" si="0"/>
        <v>N/A</v>
      </c>
      <c r="G8" s="9" t="s">
        <v>1746</v>
      </c>
      <c r="H8" s="9" t="str">
        <f t="shared" si="1"/>
        <v>N/A</v>
      </c>
      <c r="I8" s="10" t="s">
        <v>1746</v>
      </c>
      <c r="J8" s="10" t="s">
        <v>1746</v>
      </c>
      <c r="K8" s="9" t="str">
        <f t="shared" si="2"/>
        <v>N/A</v>
      </c>
    </row>
    <row r="9" spans="1:11" x14ac:dyDescent="0.25">
      <c r="A9" s="26" t="s">
        <v>447</v>
      </c>
      <c r="B9" s="71" t="s">
        <v>213</v>
      </c>
      <c r="C9" s="9" t="s">
        <v>1746</v>
      </c>
      <c r="D9" s="9" t="str">
        <f t="shared" si="0"/>
        <v>N/A</v>
      </c>
      <c r="E9" s="9" t="s">
        <v>1746</v>
      </c>
      <c r="F9" s="9" t="str">
        <f t="shared" si="0"/>
        <v>N/A</v>
      </c>
      <c r="G9" s="9" t="s">
        <v>1746</v>
      </c>
      <c r="H9" s="9" t="str">
        <f t="shared" si="1"/>
        <v>N/A</v>
      </c>
      <c r="I9" s="10" t="s">
        <v>1746</v>
      </c>
      <c r="J9" s="10" t="s">
        <v>1746</v>
      </c>
      <c r="K9" s="9" t="str">
        <f t="shared" si="2"/>
        <v>N/A</v>
      </c>
    </row>
    <row r="10" spans="1:11" x14ac:dyDescent="0.25">
      <c r="A10" s="26" t="s">
        <v>448</v>
      </c>
      <c r="B10" s="71" t="s">
        <v>213</v>
      </c>
      <c r="C10" s="9" t="s">
        <v>1746</v>
      </c>
      <c r="D10" s="9" t="str">
        <f t="shared" si="0"/>
        <v>N/A</v>
      </c>
      <c r="E10" s="9" t="s">
        <v>1746</v>
      </c>
      <c r="F10" s="9" t="str">
        <f t="shared" si="0"/>
        <v>N/A</v>
      </c>
      <c r="G10" s="9" t="s">
        <v>1746</v>
      </c>
      <c r="H10" s="9" t="str">
        <f t="shared" si="1"/>
        <v>N/A</v>
      </c>
      <c r="I10" s="10" t="s">
        <v>1746</v>
      </c>
      <c r="J10" s="10" t="s">
        <v>1746</v>
      </c>
      <c r="K10" s="9" t="str">
        <f t="shared" si="2"/>
        <v>N/A</v>
      </c>
    </row>
    <row r="11" spans="1:11" x14ac:dyDescent="0.25">
      <c r="A11" s="2" t="s">
        <v>207</v>
      </c>
      <c r="B11" s="71" t="s">
        <v>213</v>
      </c>
      <c r="C11" s="9" t="s">
        <v>1746</v>
      </c>
      <c r="D11" s="9" t="str">
        <f t="shared" si="0"/>
        <v>N/A</v>
      </c>
      <c r="E11" s="9" t="s">
        <v>1746</v>
      </c>
      <c r="F11" s="9" t="str">
        <f t="shared" si="0"/>
        <v>N/A</v>
      </c>
      <c r="G11" s="9" t="s">
        <v>1746</v>
      </c>
      <c r="H11" s="9" t="str">
        <f t="shared" si="1"/>
        <v>N/A</v>
      </c>
      <c r="I11" s="10" t="s">
        <v>1746</v>
      </c>
      <c r="J11" s="10" t="s">
        <v>1746</v>
      </c>
      <c r="K11" s="9" t="str">
        <f t="shared" si="2"/>
        <v>N/A</v>
      </c>
    </row>
    <row r="12" spans="1:11" x14ac:dyDescent="0.25">
      <c r="A12" s="2" t="s">
        <v>939</v>
      </c>
      <c r="B12" s="71" t="s">
        <v>213</v>
      </c>
      <c r="C12" s="9" t="s">
        <v>1746</v>
      </c>
      <c r="D12" s="9" t="str">
        <f t="shared" si="0"/>
        <v>N/A</v>
      </c>
      <c r="E12" s="9" t="s">
        <v>1746</v>
      </c>
      <c r="F12" s="9" t="str">
        <f t="shared" si="0"/>
        <v>N/A</v>
      </c>
      <c r="G12" s="9" t="s">
        <v>1746</v>
      </c>
      <c r="H12" s="9" t="str">
        <f t="shared" si="1"/>
        <v>N/A</v>
      </c>
      <c r="I12" s="10" t="s">
        <v>1746</v>
      </c>
      <c r="J12" s="10" t="s">
        <v>1746</v>
      </c>
      <c r="K12" s="9" t="str">
        <f t="shared" si="2"/>
        <v>N/A</v>
      </c>
    </row>
    <row r="13" spans="1:11" x14ac:dyDescent="0.25">
      <c r="A13" s="2" t="s">
        <v>51</v>
      </c>
      <c r="B13" s="71" t="s">
        <v>213</v>
      </c>
      <c r="C13" s="9" t="s">
        <v>1746</v>
      </c>
      <c r="D13" s="9" t="str">
        <f t="shared" si="0"/>
        <v>N/A</v>
      </c>
      <c r="E13" s="9" t="s">
        <v>1746</v>
      </c>
      <c r="F13" s="9" t="str">
        <f t="shared" si="0"/>
        <v>N/A</v>
      </c>
      <c r="G13" s="9" t="s">
        <v>1746</v>
      </c>
      <c r="H13" s="9" t="str">
        <f t="shared" si="1"/>
        <v>N/A</v>
      </c>
      <c r="I13" s="10" t="s">
        <v>1746</v>
      </c>
      <c r="J13" s="10" t="s">
        <v>1746</v>
      </c>
      <c r="K13" s="9" t="str">
        <f t="shared" si="2"/>
        <v>N/A</v>
      </c>
    </row>
    <row r="14" spans="1:11" x14ac:dyDescent="0.25">
      <c r="A14" s="2" t="s">
        <v>52</v>
      </c>
      <c r="B14" s="71" t="s">
        <v>213</v>
      </c>
      <c r="C14" s="9" t="s">
        <v>1746</v>
      </c>
      <c r="D14" s="9" t="str">
        <f t="shared" si="0"/>
        <v>N/A</v>
      </c>
      <c r="E14" s="9" t="s">
        <v>1746</v>
      </c>
      <c r="F14" s="9" t="str">
        <f t="shared" si="0"/>
        <v>N/A</v>
      </c>
      <c r="G14" s="9" t="s">
        <v>1746</v>
      </c>
      <c r="H14" s="9" t="str">
        <f t="shared" si="1"/>
        <v>N/A</v>
      </c>
      <c r="I14" s="10" t="s">
        <v>1746</v>
      </c>
      <c r="J14" s="10" t="s">
        <v>1746</v>
      </c>
      <c r="K14" s="9" t="str">
        <f t="shared" si="2"/>
        <v>N/A</v>
      </c>
    </row>
    <row r="15" spans="1:11" x14ac:dyDescent="0.25">
      <c r="A15" s="2" t="s">
        <v>164</v>
      </c>
      <c r="B15" s="71" t="s">
        <v>213</v>
      </c>
      <c r="C15" s="9" t="s">
        <v>1746</v>
      </c>
      <c r="D15" s="9" t="str">
        <f t="shared" si="0"/>
        <v>N/A</v>
      </c>
      <c r="E15" s="9" t="s">
        <v>1746</v>
      </c>
      <c r="F15" s="9" t="str">
        <f t="shared" si="0"/>
        <v>N/A</v>
      </c>
      <c r="G15" s="9" t="s">
        <v>1746</v>
      </c>
      <c r="H15" s="9" t="str">
        <f t="shared" si="1"/>
        <v>N/A</v>
      </c>
      <c r="I15" s="10" t="s">
        <v>1746</v>
      </c>
      <c r="J15" s="10" t="s">
        <v>1746</v>
      </c>
      <c r="K15" s="9" t="str">
        <f t="shared" si="2"/>
        <v>N/A</v>
      </c>
    </row>
    <row r="16" spans="1:11" x14ac:dyDescent="0.25">
      <c r="A16" s="2" t="s">
        <v>165</v>
      </c>
      <c r="B16" s="71" t="s">
        <v>213</v>
      </c>
      <c r="C16" s="9" t="s">
        <v>1746</v>
      </c>
      <c r="D16" s="9" t="str">
        <f t="shared" si="0"/>
        <v>N/A</v>
      </c>
      <c r="E16" s="9" t="s">
        <v>1746</v>
      </c>
      <c r="F16" s="9" t="str">
        <f t="shared" si="0"/>
        <v>N/A</v>
      </c>
      <c r="G16" s="9" t="s">
        <v>1746</v>
      </c>
      <c r="H16" s="9" t="str">
        <f t="shared" si="1"/>
        <v>N/A</v>
      </c>
      <c r="I16" s="10" t="s">
        <v>1746</v>
      </c>
      <c r="J16" s="10" t="s">
        <v>1746</v>
      </c>
      <c r="K16" s="9" t="str">
        <f t="shared" si="2"/>
        <v>N/A</v>
      </c>
    </row>
    <row r="17" spans="1:11" x14ac:dyDescent="0.25">
      <c r="A17" s="2" t="s">
        <v>21</v>
      </c>
      <c r="B17" s="71" t="s">
        <v>213</v>
      </c>
      <c r="C17" s="9" t="s">
        <v>1746</v>
      </c>
      <c r="D17" s="9" t="str">
        <f t="shared" si="0"/>
        <v>N/A</v>
      </c>
      <c r="E17" s="9" t="s">
        <v>1746</v>
      </c>
      <c r="F17" s="9" t="str">
        <f t="shared" si="0"/>
        <v>N/A</v>
      </c>
      <c r="G17" s="9" t="s">
        <v>1746</v>
      </c>
      <c r="H17" s="9" t="str">
        <f t="shared" si="1"/>
        <v>N/A</v>
      </c>
      <c r="I17" s="10" t="s">
        <v>1746</v>
      </c>
      <c r="J17" s="10" t="s">
        <v>1746</v>
      </c>
      <c r="K17" s="9" t="str">
        <f t="shared" si="2"/>
        <v>N/A</v>
      </c>
    </row>
    <row r="18" spans="1:11" x14ac:dyDescent="0.25">
      <c r="A18" s="2" t="s">
        <v>53</v>
      </c>
      <c r="B18" s="71" t="s">
        <v>213</v>
      </c>
      <c r="C18" s="9" t="s">
        <v>1746</v>
      </c>
      <c r="D18" s="9" t="str">
        <f t="shared" si="0"/>
        <v>N/A</v>
      </c>
      <c r="E18" s="9" t="s">
        <v>1746</v>
      </c>
      <c r="F18" s="9" t="str">
        <f t="shared" si="0"/>
        <v>N/A</v>
      </c>
      <c r="G18" s="9" t="s">
        <v>1746</v>
      </c>
      <c r="H18" s="9" t="str">
        <f t="shared" si="1"/>
        <v>N/A</v>
      </c>
      <c r="I18" s="10" t="s">
        <v>1746</v>
      </c>
      <c r="J18" s="10" t="s">
        <v>1746</v>
      </c>
      <c r="K18" s="9" t="str">
        <f t="shared" si="2"/>
        <v>N/A</v>
      </c>
    </row>
    <row r="19" spans="1:11" x14ac:dyDescent="0.25">
      <c r="A19" s="3" t="s">
        <v>678</v>
      </c>
      <c r="B19" s="71" t="s">
        <v>213</v>
      </c>
      <c r="C19" s="9" t="s">
        <v>1746</v>
      </c>
      <c r="D19" s="9" t="str">
        <f t="shared" ref="D19:D21" si="3">IF($B19="N/A","N/A",IF(C19&lt;0,"No","Yes"))</f>
        <v>N/A</v>
      </c>
      <c r="E19" s="9" t="s">
        <v>1746</v>
      </c>
      <c r="F19" s="9" t="str">
        <f t="shared" ref="F19:F21" si="4">IF($B19="N/A","N/A",IF(E19&lt;0,"No","Yes"))</f>
        <v>N/A</v>
      </c>
      <c r="G19" s="9" t="s">
        <v>1746</v>
      </c>
      <c r="H19" s="9" t="str">
        <f t="shared" ref="H19:H21" si="5">IF($B19="N/A","N/A",IF(G19&lt;0,"No","Yes"))</f>
        <v>N/A</v>
      </c>
      <c r="I19" s="10" t="s">
        <v>1746</v>
      </c>
      <c r="J19" s="10" t="s">
        <v>1746</v>
      </c>
      <c r="K19" s="9" t="str">
        <f>IF(J19="Div by 0", "N/A", IF(J19="N/A","N/A", IF(J19&gt;30, "No", IF(J19&lt;-30, "No", "Yes"))))</f>
        <v>N/A</v>
      </c>
    </row>
    <row r="20" spans="1:11" x14ac:dyDescent="0.25">
      <c r="A20" s="3" t="s">
        <v>679</v>
      </c>
      <c r="B20" s="71" t="s">
        <v>213</v>
      </c>
      <c r="C20" s="9" t="s">
        <v>1746</v>
      </c>
      <c r="D20" s="9" t="str">
        <f t="shared" si="3"/>
        <v>N/A</v>
      </c>
      <c r="E20" s="9" t="s">
        <v>1746</v>
      </c>
      <c r="F20" s="9" t="str">
        <f t="shared" si="4"/>
        <v>N/A</v>
      </c>
      <c r="G20" s="9" t="s">
        <v>1746</v>
      </c>
      <c r="H20" s="9" t="str">
        <f t="shared" si="5"/>
        <v>N/A</v>
      </c>
      <c r="I20" s="10" t="s">
        <v>1746</v>
      </c>
      <c r="J20" s="10" t="s">
        <v>1746</v>
      </c>
      <c r="K20" s="9" t="str">
        <f>IF(J20="Div by 0", "N/A", IF(J20="N/A","N/A", IF(J20&gt;30, "No", IF(J20&lt;-30, "No", "Yes"))))</f>
        <v>N/A</v>
      </c>
    </row>
    <row r="21" spans="1:11" x14ac:dyDescent="0.25">
      <c r="A21" s="3" t="s">
        <v>680</v>
      </c>
      <c r="B21" s="71" t="s">
        <v>213</v>
      </c>
      <c r="C21" s="9" t="s">
        <v>1746</v>
      </c>
      <c r="D21" s="9" t="str">
        <f t="shared" si="3"/>
        <v>N/A</v>
      </c>
      <c r="E21" s="9" t="s">
        <v>1746</v>
      </c>
      <c r="F21" s="9" t="str">
        <f t="shared" si="4"/>
        <v>N/A</v>
      </c>
      <c r="G21" s="9" t="s">
        <v>1746</v>
      </c>
      <c r="H21" s="9" t="str">
        <f t="shared" si="5"/>
        <v>N/A</v>
      </c>
      <c r="I21" s="10" t="s">
        <v>1746</v>
      </c>
      <c r="J21" s="10" t="s">
        <v>1746</v>
      </c>
      <c r="K21" s="9" t="str">
        <f>IF(J21="Div by 0", "N/A", IF(J21="N/A","N/A", IF(J21&gt;30, "No", IF(J21&lt;-30, "No", "Yes"))))</f>
        <v>N/A</v>
      </c>
    </row>
    <row r="22" spans="1:11" ht="16.5" customHeight="1" x14ac:dyDescent="0.25">
      <c r="A22" s="3" t="s">
        <v>1713</v>
      </c>
      <c r="B22" s="71" t="s">
        <v>213</v>
      </c>
      <c r="C22" s="9" t="s">
        <v>1746</v>
      </c>
      <c r="D22" s="9" t="str">
        <f t="shared" ref="D22:D31" si="6">IF($B22="N/A","N/A",IF(C22&lt;0,"No","Yes"))</f>
        <v>N/A</v>
      </c>
      <c r="E22" s="9" t="s">
        <v>1746</v>
      </c>
      <c r="F22" s="9" t="str">
        <f t="shared" ref="F22:F31" si="7">IF($B22="N/A","N/A",IF(E22&lt;0,"No","Yes"))</f>
        <v>N/A</v>
      </c>
      <c r="G22" s="9" t="s">
        <v>1746</v>
      </c>
      <c r="I22" s="10" t="s">
        <v>1746</v>
      </c>
      <c r="J22" s="10" t="s">
        <v>1746</v>
      </c>
      <c r="K22" s="9" t="str">
        <f t="shared" ref="K22:K31" si="8">IF(J22="Div by 0", "N/A", IF(J22="N/A","N/A", IF(J22&gt;30, "No", IF(J22&lt;-30, "No", "Yes"))))</f>
        <v>N/A</v>
      </c>
    </row>
    <row r="23" spans="1:11" x14ac:dyDescent="0.25">
      <c r="A23" s="3" t="s">
        <v>942</v>
      </c>
      <c r="B23" s="71" t="s">
        <v>213</v>
      </c>
      <c r="C23" s="9" t="s">
        <v>1746</v>
      </c>
      <c r="D23" s="9" t="str">
        <f t="shared" si="6"/>
        <v>N/A</v>
      </c>
      <c r="E23" s="9" t="s">
        <v>1746</v>
      </c>
      <c r="F23" s="9" t="str">
        <f t="shared" si="7"/>
        <v>N/A</v>
      </c>
      <c r="G23" s="9" t="s">
        <v>1746</v>
      </c>
      <c r="H23" s="9" t="str">
        <f t="shared" ref="H23:H31" si="9">IF($B23="N/A","N/A",IF(G23&lt;0,"No","Yes"))</f>
        <v>N/A</v>
      </c>
      <c r="I23" s="10" t="s">
        <v>1746</v>
      </c>
      <c r="J23" s="10" t="s">
        <v>1746</v>
      </c>
      <c r="K23" s="9" t="str">
        <f t="shared" si="8"/>
        <v>N/A</v>
      </c>
    </row>
    <row r="24" spans="1:11" ht="25" x14ac:dyDescent="0.25">
      <c r="A24" s="3" t="s">
        <v>943</v>
      </c>
      <c r="B24" s="71" t="s">
        <v>213</v>
      </c>
      <c r="C24" s="9" t="s">
        <v>1746</v>
      </c>
      <c r="D24" s="9" t="str">
        <f t="shared" si="6"/>
        <v>N/A</v>
      </c>
      <c r="E24" s="9" t="s">
        <v>1746</v>
      </c>
      <c r="F24" s="9" t="str">
        <f t="shared" si="7"/>
        <v>N/A</v>
      </c>
      <c r="G24" s="9" t="s">
        <v>1746</v>
      </c>
      <c r="H24" s="9" t="str">
        <f t="shared" si="9"/>
        <v>N/A</v>
      </c>
      <c r="I24" s="10" t="s">
        <v>1746</v>
      </c>
      <c r="J24" s="10" t="s">
        <v>1746</v>
      </c>
      <c r="K24" s="9" t="str">
        <f t="shared" si="8"/>
        <v>N/A</v>
      </c>
    </row>
    <row r="25" spans="1:11" x14ac:dyDescent="0.25">
      <c r="A25" s="2" t="s">
        <v>166</v>
      </c>
      <c r="B25" s="71" t="s">
        <v>213</v>
      </c>
      <c r="C25" s="9" t="s">
        <v>1746</v>
      </c>
      <c r="D25" s="9" t="str">
        <f t="shared" si="6"/>
        <v>N/A</v>
      </c>
      <c r="E25" s="9" t="s">
        <v>1746</v>
      </c>
      <c r="F25" s="9" t="str">
        <f t="shared" si="7"/>
        <v>N/A</v>
      </c>
      <c r="G25" s="9" t="s">
        <v>1746</v>
      </c>
      <c r="H25" s="9" t="str">
        <f t="shared" si="9"/>
        <v>N/A</v>
      </c>
      <c r="I25" s="10" t="s">
        <v>1746</v>
      </c>
      <c r="J25" s="10" t="s">
        <v>1746</v>
      </c>
      <c r="K25" s="9" t="str">
        <f t="shared" si="8"/>
        <v>N/A</v>
      </c>
    </row>
    <row r="26" spans="1:11" x14ac:dyDescent="0.25">
      <c r="A26" s="2" t="s">
        <v>167</v>
      </c>
      <c r="B26" s="71" t="s">
        <v>213</v>
      </c>
      <c r="C26" s="9" t="s">
        <v>1746</v>
      </c>
      <c r="D26" s="9" t="str">
        <f t="shared" si="6"/>
        <v>N/A</v>
      </c>
      <c r="E26" s="9" t="s">
        <v>1746</v>
      </c>
      <c r="F26" s="9" t="str">
        <f t="shared" si="7"/>
        <v>N/A</v>
      </c>
      <c r="G26" s="9" t="s">
        <v>1746</v>
      </c>
      <c r="H26" s="9" t="str">
        <f t="shared" si="9"/>
        <v>N/A</v>
      </c>
      <c r="I26" s="10" t="s">
        <v>1746</v>
      </c>
      <c r="J26" s="10" t="s">
        <v>1746</v>
      </c>
      <c r="K26" s="9" t="str">
        <f t="shared" si="8"/>
        <v>N/A</v>
      </c>
    </row>
    <row r="27" spans="1:11" x14ac:dyDescent="0.25">
      <c r="A27" s="2" t="s">
        <v>168</v>
      </c>
      <c r="B27" s="71" t="s">
        <v>213</v>
      </c>
      <c r="C27" s="9" t="s">
        <v>1746</v>
      </c>
      <c r="D27" s="9" t="str">
        <f t="shared" si="6"/>
        <v>N/A</v>
      </c>
      <c r="E27" s="9" t="s">
        <v>1746</v>
      </c>
      <c r="F27" s="9" t="str">
        <f t="shared" si="7"/>
        <v>N/A</v>
      </c>
      <c r="G27" s="9" t="s">
        <v>1746</v>
      </c>
      <c r="H27" s="9" t="str">
        <f t="shared" si="9"/>
        <v>N/A</v>
      </c>
      <c r="I27" s="10" t="s">
        <v>1746</v>
      </c>
      <c r="J27" s="10" t="s">
        <v>1746</v>
      </c>
      <c r="K27" s="9" t="str">
        <f t="shared" si="8"/>
        <v>N/A</v>
      </c>
    </row>
    <row r="28" spans="1:11" x14ac:dyDescent="0.25">
      <c r="A28" s="2" t="s">
        <v>54</v>
      </c>
      <c r="B28" s="71" t="s">
        <v>213</v>
      </c>
      <c r="C28" s="9" t="s">
        <v>1746</v>
      </c>
      <c r="D28" s="9" t="str">
        <f t="shared" si="6"/>
        <v>N/A</v>
      </c>
      <c r="E28" s="9" t="s">
        <v>1746</v>
      </c>
      <c r="F28" s="9" t="str">
        <f t="shared" si="7"/>
        <v>N/A</v>
      </c>
      <c r="G28" s="9" t="s">
        <v>1746</v>
      </c>
      <c r="H28" s="9" t="str">
        <f t="shared" si="9"/>
        <v>N/A</v>
      </c>
      <c r="I28" s="10" t="s">
        <v>1746</v>
      </c>
      <c r="J28" s="10" t="s">
        <v>1746</v>
      </c>
      <c r="K28" s="9" t="str">
        <f t="shared" si="8"/>
        <v>N/A</v>
      </c>
    </row>
    <row r="29" spans="1:11" x14ac:dyDescent="0.25">
      <c r="A29" s="2" t="s">
        <v>55</v>
      </c>
      <c r="B29" s="71" t="s">
        <v>213</v>
      </c>
      <c r="C29" s="9" t="s">
        <v>1746</v>
      </c>
      <c r="D29" s="9" t="str">
        <f t="shared" si="6"/>
        <v>N/A</v>
      </c>
      <c r="E29" s="9" t="s">
        <v>1746</v>
      </c>
      <c r="F29" s="9" t="str">
        <f t="shared" si="7"/>
        <v>N/A</v>
      </c>
      <c r="G29" s="9" t="s">
        <v>1746</v>
      </c>
      <c r="H29" s="9" t="str">
        <f t="shared" si="9"/>
        <v>N/A</v>
      </c>
      <c r="I29" s="10" t="s">
        <v>1746</v>
      </c>
      <c r="J29" s="10" t="s">
        <v>1746</v>
      </c>
      <c r="K29" s="9" t="str">
        <f t="shared" si="8"/>
        <v>N/A</v>
      </c>
    </row>
    <row r="30" spans="1:11" x14ac:dyDescent="0.25">
      <c r="A30" s="2" t="s">
        <v>56</v>
      </c>
      <c r="B30" s="71" t="s">
        <v>213</v>
      </c>
      <c r="C30" s="9" t="s">
        <v>1746</v>
      </c>
      <c r="D30" s="9" t="str">
        <f t="shared" si="6"/>
        <v>N/A</v>
      </c>
      <c r="E30" s="9" t="s">
        <v>1746</v>
      </c>
      <c r="F30" s="9" t="str">
        <f t="shared" si="7"/>
        <v>N/A</v>
      </c>
      <c r="G30" s="9" t="s">
        <v>1746</v>
      </c>
      <c r="H30" s="9" t="str">
        <f t="shared" si="9"/>
        <v>N/A</v>
      </c>
      <c r="I30" s="10" t="s">
        <v>1746</v>
      </c>
      <c r="J30" s="10" t="s">
        <v>1746</v>
      </c>
      <c r="K30" s="9" t="str">
        <f t="shared" si="8"/>
        <v>N/A</v>
      </c>
    </row>
    <row r="31" spans="1:11" x14ac:dyDescent="0.25">
      <c r="A31" s="2" t="s">
        <v>57</v>
      </c>
      <c r="B31" s="71" t="s">
        <v>213</v>
      </c>
      <c r="C31" s="9" t="s">
        <v>1746</v>
      </c>
      <c r="D31" s="9" t="str">
        <f t="shared" si="6"/>
        <v>N/A</v>
      </c>
      <c r="E31" s="9" t="s">
        <v>1746</v>
      </c>
      <c r="F31" s="9" t="str">
        <f t="shared" si="7"/>
        <v>N/A</v>
      </c>
      <c r="G31" s="9" t="s">
        <v>1746</v>
      </c>
      <c r="H31" s="9" t="str">
        <f t="shared" si="9"/>
        <v>N/A</v>
      </c>
      <c r="I31" s="10" t="s">
        <v>1746</v>
      </c>
      <c r="J31" s="10" t="s">
        <v>1746</v>
      </c>
      <c r="K31" s="9" t="str">
        <f t="shared" si="8"/>
        <v>N/A</v>
      </c>
    </row>
    <row r="32" spans="1:11" ht="12" customHeight="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46"/>
  <sheetViews>
    <sheetView zoomScaleNormal="100" zoomScaleSheetLayoutView="90" workbookViewId="0">
      <pane xSplit="2" ySplit="5" topLeftCell="C2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13" x14ac:dyDescent="0.3">
      <c r="A2" s="129" t="s">
        <v>1603</v>
      </c>
      <c r="B2" s="130"/>
      <c r="C2" s="130"/>
      <c r="D2" s="130"/>
      <c r="E2" s="130"/>
      <c r="F2" s="130"/>
      <c r="G2" s="130"/>
      <c r="H2" s="130"/>
      <c r="I2" s="130"/>
      <c r="J2" s="130"/>
      <c r="K2" s="130"/>
      <c r="L2" s="131"/>
    </row>
    <row r="3" spans="1:12" s="20" customFormat="1" ht="13" x14ac:dyDescent="0.3">
      <c r="A3" s="122" t="s">
        <v>1745</v>
      </c>
      <c r="B3" s="21"/>
      <c r="C3" s="21"/>
      <c r="D3" s="21"/>
      <c r="E3" s="21"/>
      <c r="F3" s="21"/>
      <c r="G3" s="21"/>
      <c r="H3" s="21"/>
      <c r="I3" s="21"/>
      <c r="J3" s="21"/>
      <c r="K3" s="22"/>
    </row>
    <row r="4" spans="1:12" s="20" customFormat="1" ht="13" x14ac:dyDescent="0.3">
      <c r="A4" s="146" t="s">
        <v>650</v>
      </c>
      <c r="B4" s="147"/>
      <c r="C4" s="147"/>
      <c r="D4" s="147"/>
      <c r="E4" s="147"/>
      <c r="F4" s="147"/>
      <c r="G4" s="147"/>
      <c r="H4" s="147"/>
      <c r="I4" s="147"/>
      <c r="J4" s="147"/>
      <c r="K4" s="147"/>
      <c r="L4" s="14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ht="12.75" customHeight="1" x14ac:dyDescent="0.25">
      <c r="A6" s="2" t="s">
        <v>345</v>
      </c>
      <c r="B6" s="11" t="s">
        <v>213</v>
      </c>
      <c r="C6" s="27">
        <v>7</v>
      </c>
      <c r="D6" s="11" t="s">
        <v>213</v>
      </c>
      <c r="E6" s="27">
        <v>7</v>
      </c>
      <c r="F6" s="11" t="s">
        <v>213</v>
      </c>
      <c r="G6" s="27">
        <v>7</v>
      </c>
      <c r="H6" s="11" t="s">
        <v>213</v>
      </c>
      <c r="I6" s="114" t="s">
        <v>213</v>
      </c>
      <c r="J6" s="114" t="s">
        <v>213</v>
      </c>
      <c r="K6" s="11" t="s">
        <v>213</v>
      </c>
      <c r="L6" s="11" t="s">
        <v>213</v>
      </c>
    </row>
    <row r="7" spans="1:12" x14ac:dyDescent="0.25">
      <c r="A7" s="3" t="s">
        <v>17</v>
      </c>
      <c r="B7" s="30" t="s">
        <v>213</v>
      </c>
      <c r="C7" s="31">
        <v>133037</v>
      </c>
      <c r="D7" s="68" t="str">
        <f>IF($B7="N/A","N/A",IF(C7&gt;10,"No",IF(C7&lt;-10,"No","Yes")))</f>
        <v>N/A</v>
      </c>
      <c r="E7" s="31">
        <v>143189</v>
      </c>
      <c r="F7" s="68" t="str">
        <f>IF($B7="N/A","N/A",IF(E7&gt;10,"No",IF(E7&lt;-10,"No","Yes")))</f>
        <v>N/A</v>
      </c>
      <c r="G7" s="31">
        <v>150613</v>
      </c>
      <c r="H7" s="68" t="str">
        <f>IF($B7="N/A","N/A",IF(G7&gt;10,"No",IF(G7&lt;-10,"No","Yes")))</f>
        <v>N/A</v>
      </c>
      <c r="I7" s="69">
        <v>7.6310000000000002</v>
      </c>
      <c r="J7" s="69">
        <v>5.1849999999999996</v>
      </c>
      <c r="K7" s="70" t="s">
        <v>739</v>
      </c>
      <c r="L7" s="32" t="str">
        <f>IF(J7="Div by 0", "N/A", IF(K7="N/A","N/A", IF(J7&gt;VALUE(MID(K7,1,2)), "No", IF(J7&lt;-1*VALUE(MID(K7,1,2)), "No", "Yes"))))</f>
        <v>Yes</v>
      </c>
    </row>
    <row r="8" spans="1:12" x14ac:dyDescent="0.25">
      <c r="A8" s="3" t="s">
        <v>58</v>
      </c>
      <c r="B8" s="35" t="s">
        <v>213</v>
      </c>
      <c r="C8" s="45">
        <v>1109443337</v>
      </c>
      <c r="D8" s="11" t="str">
        <f>IF($B8="N/A","N/A",IF(C8&gt;10,"No",IF(C8&lt;-10,"No","Yes")))</f>
        <v>N/A</v>
      </c>
      <c r="E8" s="45">
        <v>1231279136</v>
      </c>
      <c r="F8" s="11" t="str">
        <f>IF($B8="N/A","N/A",IF(E8&gt;10,"No",IF(E8&lt;-10,"No","Yes")))</f>
        <v>N/A</v>
      </c>
      <c r="G8" s="45">
        <v>1341504082</v>
      </c>
      <c r="H8" s="11" t="str">
        <f>IF($B8="N/A","N/A",IF(G8&gt;10,"No",IF(G8&lt;-10,"No","Yes")))</f>
        <v>N/A</v>
      </c>
      <c r="I8" s="12">
        <v>10.98</v>
      </c>
      <c r="J8" s="12">
        <v>8.952</v>
      </c>
      <c r="K8" s="43" t="s">
        <v>739</v>
      </c>
      <c r="L8" s="9" t="str">
        <f>IF(J8="Div by 0", "N/A", IF(K8="N/A","N/A", IF(J8&gt;VALUE(MID(K8,1,2)), "No", IF(J8&lt;-1*VALUE(MID(K8,1,2)), "No", "Yes"))))</f>
        <v>Yes</v>
      </c>
    </row>
    <row r="9" spans="1:12" x14ac:dyDescent="0.25">
      <c r="A9" s="4" t="s">
        <v>944</v>
      </c>
      <c r="B9" s="9" t="s">
        <v>213</v>
      </c>
      <c r="C9" s="8">
        <v>13.388004841000001</v>
      </c>
      <c r="D9" s="11" t="str">
        <f>IF($B9="N/A","N/A",IF(C9&gt;10,"No",IF(C9&lt;-10,"No","Yes")))</f>
        <v>N/A</v>
      </c>
      <c r="E9" s="8">
        <v>12.614795829</v>
      </c>
      <c r="F9" s="11" t="str">
        <f>IF($B9="N/A","N/A",IF(E9&gt;10,"No",IF(E9&lt;-10,"No","Yes")))</f>
        <v>N/A</v>
      </c>
      <c r="G9" s="8">
        <v>12.503568748999999</v>
      </c>
      <c r="H9" s="11" t="str">
        <f>IF($B9="N/A","N/A",IF(G9&gt;10,"No",IF(G9&lt;-10,"No","Yes")))</f>
        <v>N/A</v>
      </c>
      <c r="I9" s="12">
        <v>-5.78</v>
      </c>
      <c r="J9" s="12">
        <v>-0.88200000000000001</v>
      </c>
      <c r="K9" s="9" t="s">
        <v>213</v>
      </c>
      <c r="L9" s="9" t="str">
        <f>IF(J9="Div by 0", "N/A", IF(K9="N/A","N/A", IF(J9&gt;VALUE(MID(K9,1,2)), "No", IF(J9&lt;-1*VALUE(MID(K9,1,2)), "No", "Yes"))))</f>
        <v>N/A</v>
      </c>
    </row>
    <row r="10" spans="1:12" x14ac:dyDescent="0.25">
      <c r="A10" s="4" t="s">
        <v>945</v>
      </c>
      <c r="B10" s="9" t="s">
        <v>213</v>
      </c>
      <c r="C10" s="8">
        <v>86.191059629999998</v>
      </c>
      <c r="D10" s="11" t="str">
        <f t="shared" ref="D10:D19" si="0">IF($B10="N/A","N/A",IF(C10&gt;10,"No",IF(C10&lt;-10,"No","Yes")))</f>
        <v>N/A</v>
      </c>
      <c r="E10" s="8">
        <v>87.074426107999997</v>
      </c>
      <c r="F10" s="11" t="str">
        <f t="shared" ref="F10:F19" si="1">IF($B10="N/A","N/A",IF(E10&gt;10,"No",IF(E10&lt;-10,"No","Yes")))</f>
        <v>N/A</v>
      </c>
      <c r="G10" s="8">
        <v>87.257408058999999</v>
      </c>
      <c r="H10" s="11" t="str">
        <f t="shared" ref="H10:H19" si="2">IF($B10="N/A","N/A",IF(G10&gt;10,"No",IF(G10&lt;-10,"No","Yes")))</f>
        <v>N/A</v>
      </c>
      <c r="I10" s="12">
        <v>1.0249999999999999</v>
      </c>
      <c r="J10" s="12">
        <v>0.21010000000000001</v>
      </c>
      <c r="K10" s="9" t="s">
        <v>213</v>
      </c>
      <c r="L10" s="9" t="str">
        <f t="shared" ref="L10:L26" si="3">IF(J10="Div by 0", "N/A", IF(K10="N/A","N/A", IF(J10&gt;VALUE(MID(K10,1,2)), "No", IF(J10&lt;-1*VALUE(MID(K10,1,2)), "No", "Yes"))))</f>
        <v>N/A</v>
      </c>
    </row>
    <row r="11" spans="1:12" x14ac:dyDescent="0.25">
      <c r="A11" s="4" t="s">
        <v>946</v>
      </c>
      <c r="B11" s="9" t="s">
        <v>213</v>
      </c>
      <c r="C11" s="8">
        <v>0</v>
      </c>
      <c r="D11" s="11" t="str">
        <f t="shared" si="0"/>
        <v>N/A</v>
      </c>
      <c r="E11" s="8">
        <v>0</v>
      </c>
      <c r="F11" s="11" t="str">
        <f t="shared" si="1"/>
        <v>N/A</v>
      </c>
      <c r="G11" s="8">
        <v>0</v>
      </c>
      <c r="H11" s="11" t="str">
        <f t="shared" si="2"/>
        <v>N/A</v>
      </c>
      <c r="I11" s="12" t="s">
        <v>1746</v>
      </c>
      <c r="J11" s="12" t="s">
        <v>1746</v>
      </c>
      <c r="K11" s="9" t="s">
        <v>213</v>
      </c>
      <c r="L11" s="9" t="str">
        <f t="shared" si="3"/>
        <v>N/A</v>
      </c>
    </row>
    <row r="12" spans="1:12" x14ac:dyDescent="0.25">
      <c r="A12" s="4" t="s">
        <v>947</v>
      </c>
      <c r="B12" s="9" t="s">
        <v>213</v>
      </c>
      <c r="C12" s="8">
        <v>2.7811811799999999E-2</v>
      </c>
      <c r="D12" s="11" t="str">
        <f t="shared" si="0"/>
        <v>N/A</v>
      </c>
      <c r="E12" s="8">
        <v>2.3744840699999999E-2</v>
      </c>
      <c r="F12" s="11" t="str">
        <f t="shared" si="1"/>
        <v>N/A</v>
      </c>
      <c r="G12" s="8">
        <v>2.0582552600000002E-2</v>
      </c>
      <c r="H12" s="11" t="str">
        <f t="shared" si="2"/>
        <v>N/A</v>
      </c>
      <c r="I12" s="12">
        <v>-14.6</v>
      </c>
      <c r="J12" s="12">
        <v>-13.3</v>
      </c>
      <c r="K12" s="9" t="s">
        <v>213</v>
      </c>
      <c r="L12" s="9" t="str">
        <f t="shared" si="3"/>
        <v>N/A</v>
      </c>
    </row>
    <row r="13" spans="1:12" x14ac:dyDescent="0.25">
      <c r="A13" s="4" t="s">
        <v>948</v>
      </c>
      <c r="B13" s="11" t="s">
        <v>213</v>
      </c>
      <c r="C13" s="8">
        <v>0</v>
      </c>
      <c r="D13" s="11" t="str">
        <f t="shared" si="0"/>
        <v>N/A</v>
      </c>
      <c r="E13" s="8">
        <v>0</v>
      </c>
      <c r="F13" s="11" t="str">
        <f t="shared" si="1"/>
        <v>N/A</v>
      </c>
      <c r="G13" s="8">
        <v>0</v>
      </c>
      <c r="H13" s="11" t="str">
        <f t="shared" si="2"/>
        <v>N/A</v>
      </c>
      <c r="I13" s="12" t="s">
        <v>1746</v>
      </c>
      <c r="J13" s="12" t="s">
        <v>1746</v>
      </c>
      <c r="K13" s="9" t="s">
        <v>213</v>
      </c>
      <c r="L13" s="9" t="str">
        <f t="shared" si="3"/>
        <v>N/A</v>
      </c>
    </row>
    <row r="14" spans="1:12" ht="12.75" customHeight="1" x14ac:dyDescent="0.25">
      <c r="A14" s="4" t="s">
        <v>949</v>
      </c>
      <c r="B14" s="11" t="s">
        <v>213</v>
      </c>
      <c r="C14" s="8">
        <v>0</v>
      </c>
      <c r="D14" s="11" t="str">
        <f t="shared" si="0"/>
        <v>N/A</v>
      </c>
      <c r="E14" s="8">
        <v>0</v>
      </c>
      <c r="F14" s="11" t="str">
        <f t="shared" si="1"/>
        <v>N/A</v>
      </c>
      <c r="G14" s="8">
        <v>0</v>
      </c>
      <c r="H14" s="11" t="str">
        <f t="shared" si="2"/>
        <v>N/A</v>
      </c>
      <c r="I14" s="12" t="s">
        <v>1746</v>
      </c>
      <c r="J14" s="12" t="s">
        <v>1746</v>
      </c>
      <c r="K14" s="9" t="s">
        <v>213</v>
      </c>
      <c r="L14" s="9" t="str">
        <f t="shared" si="3"/>
        <v>N/A</v>
      </c>
    </row>
    <row r="15" spans="1:12" x14ac:dyDescent="0.25">
      <c r="A15" s="4" t="s">
        <v>950</v>
      </c>
      <c r="B15" s="11" t="s">
        <v>213</v>
      </c>
      <c r="C15" s="8">
        <v>0.39312371750000003</v>
      </c>
      <c r="D15" s="11" t="str">
        <f t="shared" si="0"/>
        <v>N/A</v>
      </c>
      <c r="E15" s="8">
        <v>0.28703322180000002</v>
      </c>
      <c r="F15" s="11" t="str">
        <f t="shared" si="1"/>
        <v>N/A</v>
      </c>
      <c r="G15" s="8">
        <v>0.21844063929999999</v>
      </c>
      <c r="H15" s="11" t="str">
        <f t="shared" si="2"/>
        <v>N/A</v>
      </c>
      <c r="I15" s="12">
        <v>-27</v>
      </c>
      <c r="J15" s="12">
        <v>-23.9</v>
      </c>
      <c r="K15" s="9" t="s">
        <v>213</v>
      </c>
      <c r="L15" s="9" t="str">
        <f t="shared" si="3"/>
        <v>N/A</v>
      </c>
    </row>
    <row r="16" spans="1:12" ht="12.75" customHeight="1" x14ac:dyDescent="0.25">
      <c r="A16" s="4" t="s">
        <v>951</v>
      </c>
      <c r="B16" s="11" t="s">
        <v>213</v>
      </c>
      <c r="C16" s="8">
        <v>0</v>
      </c>
      <c r="D16" s="11" t="str">
        <f t="shared" si="0"/>
        <v>N/A</v>
      </c>
      <c r="E16" s="8">
        <v>0</v>
      </c>
      <c r="F16" s="11" t="str">
        <f t="shared" si="1"/>
        <v>N/A</v>
      </c>
      <c r="G16" s="8">
        <v>0</v>
      </c>
      <c r="H16" s="11" t="str">
        <f t="shared" si="2"/>
        <v>N/A</v>
      </c>
      <c r="I16" s="12" t="s">
        <v>1746</v>
      </c>
      <c r="J16" s="12" t="s">
        <v>1746</v>
      </c>
      <c r="K16" s="9" t="s">
        <v>213</v>
      </c>
      <c r="L16" s="9" t="str">
        <f t="shared" si="3"/>
        <v>N/A</v>
      </c>
    </row>
    <row r="17" spans="1:12" ht="12.75" customHeight="1" x14ac:dyDescent="0.25">
      <c r="A17" s="4" t="s">
        <v>952</v>
      </c>
      <c r="B17" s="11" t="s">
        <v>213</v>
      </c>
      <c r="C17" s="8" t="s">
        <v>213</v>
      </c>
      <c r="D17" s="11" t="str">
        <f t="shared" si="0"/>
        <v>N/A</v>
      </c>
      <c r="E17" s="8">
        <v>87.361459330000002</v>
      </c>
      <c r="F17" s="11" t="str">
        <f t="shared" si="1"/>
        <v>N/A</v>
      </c>
      <c r="G17" s="8">
        <v>87.475848697999993</v>
      </c>
      <c r="H17" s="11" t="str">
        <f t="shared" si="2"/>
        <v>N/A</v>
      </c>
      <c r="I17" s="12" t="s">
        <v>213</v>
      </c>
      <c r="J17" s="12">
        <v>0.13089999999999999</v>
      </c>
      <c r="K17" s="9" t="s">
        <v>213</v>
      </c>
      <c r="L17" s="9" t="str">
        <f t="shared" si="3"/>
        <v>N/A</v>
      </c>
    </row>
    <row r="18" spans="1:12" ht="12.75" customHeight="1" x14ac:dyDescent="0.25">
      <c r="A18" s="4" t="s">
        <v>953</v>
      </c>
      <c r="B18" s="11" t="s">
        <v>213</v>
      </c>
      <c r="C18" s="8" t="s">
        <v>213</v>
      </c>
      <c r="D18" s="11" t="str">
        <f t="shared" si="0"/>
        <v>N/A</v>
      </c>
      <c r="E18" s="8">
        <v>2.3744840699999999E-2</v>
      </c>
      <c r="F18" s="11" t="str">
        <f t="shared" si="1"/>
        <v>N/A</v>
      </c>
      <c r="G18" s="8">
        <v>2.0582552600000002E-2</v>
      </c>
      <c r="H18" s="11" t="str">
        <f t="shared" si="2"/>
        <v>N/A</v>
      </c>
      <c r="I18" s="12" t="s">
        <v>213</v>
      </c>
      <c r="J18" s="12">
        <v>-13.3</v>
      </c>
      <c r="K18" s="9" t="s">
        <v>213</v>
      </c>
      <c r="L18" s="9" t="str">
        <f t="shared" si="3"/>
        <v>N/A</v>
      </c>
    </row>
    <row r="19" spans="1:12" ht="12.75" customHeight="1" x14ac:dyDescent="0.25">
      <c r="A19" s="18" t="s">
        <v>132</v>
      </c>
      <c r="B19" s="1" t="s">
        <v>213</v>
      </c>
      <c r="C19" s="36">
        <v>610</v>
      </c>
      <c r="D19" s="11" t="str">
        <f t="shared" si="0"/>
        <v>N/A</v>
      </c>
      <c r="E19" s="36">
        <v>677</v>
      </c>
      <c r="F19" s="11" t="str">
        <f t="shared" si="1"/>
        <v>N/A</v>
      </c>
      <c r="G19" s="36">
        <v>701</v>
      </c>
      <c r="H19" s="11" t="str">
        <f t="shared" si="2"/>
        <v>N/A</v>
      </c>
      <c r="I19" s="12">
        <v>10.98</v>
      </c>
      <c r="J19" s="12">
        <v>3.5449999999999999</v>
      </c>
      <c r="K19" s="36" t="s">
        <v>213</v>
      </c>
      <c r="L19" s="9" t="str">
        <f t="shared" si="3"/>
        <v>N/A</v>
      </c>
    </row>
    <row r="20" spans="1:12" ht="12.75" customHeight="1" x14ac:dyDescent="0.25">
      <c r="A20" s="18" t="s">
        <v>133</v>
      </c>
      <c r="B20" s="43" t="s">
        <v>276</v>
      </c>
      <c r="C20" s="8">
        <v>0.45851905859999997</v>
      </c>
      <c r="D20" s="11" t="str">
        <f>IF($B20="N/A","N/A",IF(C20&gt;=2,"No",IF(C20&lt;0,"No","Yes")))</f>
        <v>Yes</v>
      </c>
      <c r="E20" s="8">
        <v>0.47280168169999998</v>
      </c>
      <c r="F20" s="11" t="str">
        <f>IF($B20="N/A","N/A",IF(E20&gt;=2,"No",IF(E20&lt;0,"No","Yes")))</f>
        <v>Yes</v>
      </c>
      <c r="G20" s="8">
        <v>0.46543127090000003</v>
      </c>
      <c r="H20" s="11" t="str">
        <f>IF($B20="N/A","N/A",IF(G20&gt;=2,"No",IF(G20&lt;0,"No","Yes")))</f>
        <v>Yes</v>
      </c>
      <c r="I20" s="12">
        <v>3.1150000000000002</v>
      </c>
      <c r="J20" s="12">
        <v>-1.56</v>
      </c>
      <c r="K20" s="9" t="s">
        <v>213</v>
      </c>
      <c r="L20" s="9" t="str">
        <f t="shared" si="3"/>
        <v>N/A</v>
      </c>
    </row>
    <row r="21" spans="1:12" x14ac:dyDescent="0.25">
      <c r="A21" s="2" t="s">
        <v>134</v>
      </c>
      <c r="B21" s="43" t="s">
        <v>213</v>
      </c>
      <c r="C21" s="45">
        <v>7847947</v>
      </c>
      <c r="D21" s="11" t="str">
        <f t="shared" ref="D21:D26" si="4">IF($B21="N/A","N/A",IF(C21&gt;10,"No",IF(C21&lt;-10,"No","Yes")))</f>
        <v>N/A</v>
      </c>
      <c r="E21" s="45">
        <v>9493257</v>
      </c>
      <c r="F21" s="11" t="str">
        <f t="shared" ref="F21:F26" si="5">IF($B21="N/A","N/A",IF(E21&gt;10,"No",IF(E21&lt;-10,"No","Yes")))</f>
        <v>N/A</v>
      </c>
      <c r="G21" s="45">
        <v>9554859</v>
      </c>
      <c r="H21" s="11" t="str">
        <f t="shared" ref="H21:H26" si="6">IF($B21="N/A","N/A",IF(G21&gt;10,"No",IF(G21&lt;-10,"No","Yes")))</f>
        <v>N/A</v>
      </c>
      <c r="I21" s="12">
        <v>20.96</v>
      </c>
      <c r="J21" s="12">
        <v>0.64890000000000003</v>
      </c>
      <c r="K21" s="9" t="s">
        <v>213</v>
      </c>
      <c r="L21" s="9" t="str">
        <f t="shared" si="3"/>
        <v>N/A</v>
      </c>
    </row>
    <row r="22" spans="1:12" x14ac:dyDescent="0.25">
      <c r="A22" s="2" t="s">
        <v>1707</v>
      </c>
      <c r="B22" s="43" t="s">
        <v>213</v>
      </c>
      <c r="C22" s="45">
        <v>12865.486885</v>
      </c>
      <c r="D22" s="11" t="str">
        <f t="shared" si="4"/>
        <v>N/A</v>
      </c>
      <c r="E22" s="45">
        <v>14022.536189</v>
      </c>
      <c r="F22" s="11" t="str">
        <f t="shared" si="5"/>
        <v>N/A</v>
      </c>
      <c r="G22" s="45">
        <v>13630.326676000001</v>
      </c>
      <c r="H22" s="11" t="str">
        <f t="shared" si="6"/>
        <v>N/A</v>
      </c>
      <c r="I22" s="12">
        <v>8.9930000000000003</v>
      </c>
      <c r="J22" s="12">
        <v>-2.8</v>
      </c>
      <c r="K22" s="9" t="s">
        <v>213</v>
      </c>
      <c r="L22" s="9" t="str">
        <f t="shared" si="3"/>
        <v>N/A</v>
      </c>
    </row>
    <row r="23" spans="1:12" ht="12.75" customHeight="1" x14ac:dyDescent="0.25">
      <c r="A23" s="18" t="s">
        <v>135</v>
      </c>
      <c r="B23" s="35" t="s">
        <v>213</v>
      </c>
      <c r="C23" s="1">
        <v>610</v>
      </c>
      <c r="D23" s="11" t="str">
        <f t="shared" si="4"/>
        <v>N/A</v>
      </c>
      <c r="E23" s="1">
        <v>677</v>
      </c>
      <c r="F23" s="11" t="str">
        <f t="shared" si="5"/>
        <v>N/A</v>
      </c>
      <c r="G23" s="1">
        <v>701</v>
      </c>
      <c r="H23" s="11" t="str">
        <f t="shared" si="6"/>
        <v>N/A</v>
      </c>
      <c r="I23" s="12">
        <v>10.98</v>
      </c>
      <c r="J23" s="12">
        <v>3.5449999999999999</v>
      </c>
      <c r="K23" s="36" t="s">
        <v>213</v>
      </c>
      <c r="L23" s="9" t="str">
        <f t="shared" si="3"/>
        <v>N/A</v>
      </c>
    </row>
    <row r="24" spans="1:12" ht="12.75" customHeight="1" x14ac:dyDescent="0.25">
      <c r="A24" s="18" t="s">
        <v>136</v>
      </c>
      <c r="B24" s="35" t="s">
        <v>213</v>
      </c>
      <c r="C24" s="13">
        <v>0.45851905859999997</v>
      </c>
      <c r="D24" s="11" t="str">
        <f t="shared" si="4"/>
        <v>N/A</v>
      </c>
      <c r="E24" s="13">
        <v>0.47280168169999998</v>
      </c>
      <c r="F24" s="11" t="str">
        <f t="shared" si="5"/>
        <v>N/A</v>
      </c>
      <c r="G24" s="13">
        <v>0.46543127090000003</v>
      </c>
      <c r="H24" s="11" t="str">
        <f t="shared" si="6"/>
        <v>N/A</v>
      </c>
      <c r="I24" s="12">
        <v>3.1150000000000002</v>
      </c>
      <c r="J24" s="12">
        <v>-1.56</v>
      </c>
      <c r="K24" s="9" t="s">
        <v>213</v>
      </c>
      <c r="L24" s="9" t="str">
        <f t="shared" si="3"/>
        <v>N/A</v>
      </c>
    </row>
    <row r="25" spans="1:12" ht="25" x14ac:dyDescent="0.25">
      <c r="A25" s="2" t="s">
        <v>137</v>
      </c>
      <c r="B25" s="35" t="s">
        <v>213</v>
      </c>
      <c r="C25" s="14">
        <v>7847947</v>
      </c>
      <c r="D25" s="11" t="str">
        <f t="shared" si="4"/>
        <v>N/A</v>
      </c>
      <c r="E25" s="14">
        <v>9493257</v>
      </c>
      <c r="F25" s="11" t="str">
        <f t="shared" si="5"/>
        <v>N/A</v>
      </c>
      <c r="G25" s="14">
        <v>9554859</v>
      </c>
      <c r="H25" s="11" t="str">
        <f t="shared" si="6"/>
        <v>N/A</v>
      </c>
      <c r="I25" s="12">
        <v>20.96</v>
      </c>
      <c r="J25" s="12">
        <v>0.64890000000000003</v>
      </c>
      <c r="K25" s="9" t="s">
        <v>213</v>
      </c>
      <c r="L25" s="9" t="str">
        <f t="shared" si="3"/>
        <v>N/A</v>
      </c>
    </row>
    <row r="26" spans="1:12" ht="25" x14ac:dyDescent="0.25">
      <c r="A26" s="2" t="s">
        <v>954</v>
      </c>
      <c r="B26" s="35" t="s">
        <v>213</v>
      </c>
      <c r="C26" s="14">
        <v>12865.486885</v>
      </c>
      <c r="D26" s="11" t="str">
        <f t="shared" si="4"/>
        <v>N/A</v>
      </c>
      <c r="E26" s="14">
        <v>14022.536189</v>
      </c>
      <c r="F26" s="11" t="str">
        <f t="shared" si="5"/>
        <v>N/A</v>
      </c>
      <c r="G26" s="14">
        <v>13630.326676000001</v>
      </c>
      <c r="H26" s="11" t="str">
        <f t="shared" si="6"/>
        <v>N/A</v>
      </c>
      <c r="I26" s="12">
        <v>8.9930000000000003</v>
      </c>
      <c r="J26" s="12">
        <v>-2.8</v>
      </c>
      <c r="K26" s="9" t="s">
        <v>213</v>
      </c>
      <c r="L26" s="9" t="str">
        <f t="shared" si="3"/>
        <v>N/A</v>
      </c>
    </row>
    <row r="27" spans="1:12" x14ac:dyDescent="0.25">
      <c r="A27" s="18" t="s">
        <v>138</v>
      </c>
      <c r="B27" s="1" t="s">
        <v>213</v>
      </c>
      <c r="C27" s="36">
        <v>0</v>
      </c>
      <c r="D27" s="11" t="str">
        <f>IF($B27="N/A","N/A",IF(C27&gt;10,"No",IF(C27&lt;-10,"No","Yes")))</f>
        <v>N/A</v>
      </c>
      <c r="E27" s="36">
        <v>0</v>
      </c>
      <c r="F27" s="11" t="str">
        <f>IF($B27="N/A","N/A",IF(E27&gt;10,"No",IF(E27&lt;-10,"No","Yes")))</f>
        <v>N/A</v>
      </c>
      <c r="G27" s="36">
        <v>0</v>
      </c>
      <c r="H27" s="11" t="str">
        <f>IF($B27="N/A","N/A",IF(G27&gt;10,"No",IF(G27&lt;-10,"No","Yes")))</f>
        <v>N/A</v>
      </c>
      <c r="I27" s="12" t="s">
        <v>1746</v>
      </c>
      <c r="J27" s="12" t="s">
        <v>1746</v>
      </c>
      <c r="K27" s="36" t="s">
        <v>213</v>
      </c>
      <c r="L27" s="9" t="str">
        <f>IF(J27="Div by 0", "N/A", IF(K27="N/A","N/A", IF(J27&gt;VALUE(MID(K27,1,2)), "No", IF(J27&lt;-1*VALUE(MID(K27,1,2)), "No", "Yes"))))</f>
        <v>N/A</v>
      </c>
    </row>
    <row r="28" spans="1:12" x14ac:dyDescent="0.25">
      <c r="A28" s="2" t="s">
        <v>139</v>
      </c>
      <c r="B28" s="43" t="s">
        <v>213</v>
      </c>
      <c r="C28" s="8">
        <v>0</v>
      </c>
      <c r="D28" s="11" t="str">
        <f>IF($B28="N/A","N/A",IF(C28&gt;10,"No",IF(C28&lt;-10,"No","Yes")))</f>
        <v>N/A</v>
      </c>
      <c r="E28" s="8">
        <v>0</v>
      </c>
      <c r="F28" s="11" t="str">
        <f>IF($B28="N/A","N/A",IF(E28&gt;10,"No",IF(E28&lt;-10,"No","Yes")))</f>
        <v>N/A</v>
      </c>
      <c r="G28" s="8">
        <v>0</v>
      </c>
      <c r="H28" s="11" t="str">
        <f>IF($B28="N/A","N/A",IF(G28&gt;10,"No",IF(G28&lt;-10,"No","Yes")))</f>
        <v>N/A</v>
      </c>
      <c r="I28" s="12" t="s">
        <v>1746</v>
      </c>
      <c r="J28" s="12" t="s">
        <v>1746</v>
      </c>
      <c r="K28" s="9" t="s">
        <v>213</v>
      </c>
      <c r="L28" s="9" t="str">
        <f>IF(J28="Div by 0", "N/A", IF(K28="N/A","N/A", IF(J28&gt;VALUE(MID(K28,1,2)), "No", IF(J28&lt;-1*VALUE(MID(K28,1,2)), "No", "Yes"))))</f>
        <v>N/A</v>
      </c>
    </row>
    <row r="29" spans="1:12" x14ac:dyDescent="0.25">
      <c r="A29" s="18" t="s">
        <v>140</v>
      </c>
      <c r="B29" s="36" t="s">
        <v>213</v>
      </c>
      <c r="C29" s="36">
        <v>0</v>
      </c>
      <c r="D29" s="11" t="str">
        <f>IF($B29="N/A","N/A",IF(C29&gt;10,"No",IF(C29&lt;-10,"No","Yes")))</f>
        <v>N/A</v>
      </c>
      <c r="E29" s="36">
        <v>0</v>
      </c>
      <c r="F29" s="11" t="str">
        <f>IF($B29="N/A","N/A",IF(E29&gt;10,"No",IF(E29&lt;-10,"No","Yes")))</f>
        <v>N/A</v>
      </c>
      <c r="G29" s="36">
        <v>0</v>
      </c>
      <c r="H29" s="11" t="str">
        <f>IF($B29="N/A","N/A",IF(G29&gt;10,"No",IF(G29&lt;-10,"No","Yes")))</f>
        <v>N/A</v>
      </c>
      <c r="I29" s="12" t="s">
        <v>1746</v>
      </c>
      <c r="J29" s="12" t="s">
        <v>1746</v>
      </c>
      <c r="K29" s="36" t="s">
        <v>213</v>
      </c>
      <c r="L29" s="9" t="str">
        <f>IF(J29="Div by 0", "N/A", IF(K29="N/A","N/A", IF(J29&gt;VALUE(MID(K29,1,2)), "No", IF(J29&lt;-1*VALUE(MID(K29,1,2)), "No", "Yes"))))</f>
        <v>N/A</v>
      </c>
    </row>
    <row r="30" spans="1:12" x14ac:dyDescent="0.25">
      <c r="A30" s="2" t="s">
        <v>141</v>
      </c>
      <c r="B30" s="35" t="s">
        <v>213</v>
      </c>
      <c r="C30" s="8">
        <v>0</v>
      </c>
      <c r="D30" s="11" t="str">
        <f>IF($B30="N/A","N/A",IF(C30&gt;10,"No",IF(C30&lt;-10,"No","Yes")))</f>
        <v>N/A</v>
      </c>
      <c r="E30" s="8">
        <v>0</v>
      </c>
      <c r="F30" s="11" t="str">
        <f>IF($B30="N/A","N/A",IF(E30&gt;10,"No",IF(E30&lt;-10,"No","Yes")))</f>
        <v>N/A</v>
      </c>
      <c r="G30" s="8">
        <v>0</v>
      </c>
      <c r="H30" s="11" t="str">
        <f>IF($B30="N/A","N/A",IF(G30&gt;10,"No",IF(G30&lt;-10,"No","Yes")))</f>
        <v>N/A</v>
      </c>
      <c r="I30" s="12" t="s">
        <v>1746</v>
      </c>
      <c r="J30" s="12" t="s">
        <v>1746</v>
      </c>
      <c r="K30" s="9" t="s">
        <v>213</v>
      </c>
      <c r="L30" s="9" t="str">
        <f>IF(J30="Div by 0", "N/A", IF(K30="N/A","N/A", IF(J30&gt;VALUE(MID(K30,1,2)), "No", IF(J30&lt;-1*VALUE(MID(K30,1,2)), "No", "Yes"))))</f>
        <v>N/A</v>
      </c>
    </row>
    <row r="31" spans="1:12" ht="12.75" customHeight="1" x14ac:dyDescent="0.25">
      <c r="A31" s="18" t="s">
        <v>142</v>
      </c>
      <c r="B31" s="1" t="s">
        <v>213</v>
      </c>
      <c r="C31" s="1">
        <v>0</v>
      </c>
      <c r="D31" s="11" t="str">
        <f>IF($B31="N/A","N/A",IF(C31&gt;10,"No",IF(C31&lt;-10,"No","Yes")))</f>
        <v>N/A</v>
      </c>
      <c r="E31" s="1">
        <v>0</v>
      </c>
      <c r="F31" s="11" t="str">
        <f>IF($B31="N/A","N/A",IF(E31&gt;10,"No",IF(E31&lt;-10,"No","Yes")))</f>
        <v>N/A</v>
      </c>
      <c r="G31" s="1">
        <v>0</v>
      </c>
      <c r="H31" s="11" t="str">
        <f>IF($B31="N/A","N/A",IF(G31&gt;10,"No",IF(G31&lt;-10,"No","Yes")))</f>
        <v>N/A</v>
      </c>
      <c r="I31" s="12" t="s">
        <v>1746</v>
      </c>
      <c r="J31" s="12" t="s">
        <v>1746</v>
      </c>
      <c r="K31" s="1" t="s">
        <v>213</v>
      </c>
      <c r="L31" s="9" t="str">
        <f>IF(J31="Div by 0", "N/A", IF(K31="N/A","N/A", IF(J31&gt;VALUE(MID(K31,1,2)), "No", IF(J31&lt;-1*VALUE(MID(K31,1,2)), "No", "Yes"))))</f>
        <v>N/A</v>
      </c>
    </row>
    <row r="32" spans="1:12" s="20" customFormat="1" ht="12" customHeight="1" x14ac:dyDescent="0.25">
      <c r="A32" s="137" t="s">
        <v>1646</v>
      </c>
      <c r="B32" s="138"/>
      <c r="C32" s="138"/>
      <c r="D32" s="138"/>
      <c r="E32" s="138"/>
      <c r="F32" s="138"/>
      <c r="G32" s="138"/>
      <c r="H32" s="138"/>
      <c r="I32" s="138"/>
      <c r="J32" s="138"/>
      <c r="K32" s="138"/>
      <c r="L32" s="139"/>
    </row>
    <row r="33" spans="1:12" s="20" customFormat="1" ht="12.75" customHeight="1" x14ac:dyDescent="0.25">
      <c r="A33" s="132" t="s">
        <v>1644</v>
      </c>
      <c r="B33" s="133"/>
      <c r="C33" s="133"/>
      <c r="D33" s="133"/>
      <c r="E33" s="133"/>
      <c r="F33" s="133"/>
      <c r="G33" s="133"/>
      <c r="H33" s="133"/>
      <c r="I33" s="133"/>
      <c r="J33" s="133"/>
      <c r="K33" s="133"/>
      <c r="L33" s="134"/>
    </row>
    <row r="34" spans="1:12" x14ac:dyDescent="0.25">
      <c r="A34" s="143" t="s">
        <v>1742</v>
      </c>
      <c r="B34" s="144"/>
      <c r="C34" s="144"/>
      <c r="D34" s="144"/>
      <c r="E34" s="144"/>
      <c r="F34" s="144"/>
      <c r="G34" s="144"/>
      <c r="H34" s="144"/>
      <c r="I34" s="144"/>
      <c r="J34" s="144"/>
      <c r="K34" s="144"/>
      <c r="L34" s="145"/>
    </row>
    <row r="35" spans="1:12" x14ac:dyDescent="0.25">
      <c r="B35" s="43"/>
      <c r="C35" s="8"/>
      <c r="D35" s="8"/>
    </row>
    <row r="36" spans="1:12" x14ac:dyDescent="0.25">
      <c r="A36" s="2"/>
      <c r="B36" s="43"/>
      <c r="C36" s="8"/>
      <c r="D36" s="8"/>
    </row>
    <row r="37" spans="1:12" x14ac:dyDescent="0.25">
      <c r="A37" s="2"/>
      <c r="C37" s="8"/>
      <c r="D37" s="8"/>
    </row>
    <row r="38" spans="1:12" x14ac:dyDescent="0.25">
      <c r="B38" s="43"/>
      <c r="C38" s="8"/>
      <c r="D38" s="8"/>
    </row>
    <row r="39" spans="1:12" x14ac:dyDescent="0.25">
      <c r="A39" s="49"/>
      <c r="B39" s="43"/>
      <c r="C39" s="8"/>
      <c r="D39" s="8"/>
    </row>
    <row r="40" spans="1:12" x14ac:dyDescent="0.25">
      <c r="A40" s="49"/>
      <c r="B40" s="43"/>
    </row>
    <row r="41" spans="1:12" x14ac:dyDescent="0.25">
      <c r="A41" s="49"/>
      <c r="B41" s="43"/>
    </row>
    <row r="42" spans="1:12" x14ac:dyDescent="0.25">
      <c r="A42" s="49"/>
      <c r="B42" s="43"/>
    </row>
    <row r="43" spans="1:12" x14ac:dyDescent="0.25">
      <c r="A43" s="49"/>
      <c r="B43" s="43"/>
    </row>
    <row r="44" spans="1:12" x14ac:dyDescent="0.25">
      <c r="A44" s="49"/>
      <c r="B44" s="43"/>
    </row>
    <row r="45" spans="1:12" x14ac:dyDescent="0.25">
      <c r="A45" s="49"/>
      <c r="B45" s="43"/>
    </row>
    <row r="46" spans="1:12" x14ac:dyDescent="0.25">
      <c r="A46" s="49"/>
    </row>
  </sheetData>
  <mergeCells count="6">
    <mergeCell ref="A34:L34"/>
    <mergeCell ref="A33:L33"/>
    <mergeCell ref="A32:L32"/>
    <mergeCell ref="A1:L1"/>
    <mergeCell ref="A4:L4"/>
    <mergeCell ref="A2:L2"/>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9" activePane="bottomRight" state="frozen"/>
      <selection activeCell="A17" sqref="A17"/>
      <selection pane="topRight" activeCell="A17" sqref="A17"/>
      <selection pane="bottomLeft" activeCell="A17" sqref="A17"/>
      <selection pane="bottomRight" activeCell="A55" sqref="A55"/>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1604</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58" t="s">
        <v>0</v>
      </c>
      <c r="B6" s="36" t="s">
        <v>213</v>
      </c>
      <c r="C6" s="36">
        <v>132427</v>
      </c>
      <c r="D6" s="11" t="str">
        <f>IF($B6="N/A","N/A",IF(C6&gt;10,"No",IF(C6&lt;-10,"No","Yes")))</f>
        <v>N/A</v>
      </c>
      <c r="E6" s="36">
        <v>142512</v>
      </c>
      <c r="F6" s="11" t="str">
        <f>IF($B6="N/A","N/A",IF(E6&gt;10,"No",IF(E6&lt;-10,"No","Yes")))</f>
        <v>N/A</v>
      </c>
      <c r="G6" s="36">
        <v>149912</v>
      </c>
      <c r="H6" s="11" t="str">
        <f>IF($B6="N/A","N/A",IF(G6&gt;10,"No",IF(G6&lt;-10,"No","Yes")))</f>
        <v>N/A</v>
      </c>
      <c r="I6" s="12">
        <v>7.6159999999999997</v>
      </c>
      <c r="J6" s="12">
        <v>5.1929999999999996</v>
      </c>
      <c r="K6" s="1" t="s">
        <v>739</v>
      </c>
      <c r="L6" s="9" t="str">
        <f>IF(J6="Div by 0", "N/A", IF(K6="N/A","N/A", IF(J6&gt;VALUE(MID(K6,1,2)), "No", IF(J6&lt;-1*VALUE(MID(K6,1,2)), "No", "Yes"))))</f>
        <v>Yes</v>
      </c>
    </row>
    <row r="7" spans="1:12" x14ac:dyDescent="0.25">
      <c r="A7" s="18" t="s">
        <v>59</v>
      </c>
      <c r="B7" s="36" t="s">
        <v>213</v>
      </c>
      <c r="C7" s="36">
        <v>102198.54</v>
      </c>
      <c r="D7" s="11" t="str">
        <f>IF($B7="N/A","N/A",IF(C7&gt;10,"No",IF(C7&lt;-10,"No","Yes")))</f>
        <v>N/A</v>
      </c>
      <c r="E7" s="36">
        <v>113259.08</v>
      </c>
      <c r="F7" s="11" t="str">
        <f>IF($B7="N/A","N/A",IF(E7&gt;10,"No",IF(E7&lt;-10,"No","Yes")))</f>
        <v>N/A</v>
      </c>
      <c r="G7" s="36">
        <v>119974.96</v>
      </c>
      <c r="H7" s="11" t="str">
        <f>IF($B7="N/A","N/A",IF(G7&gt;10,"No",IF(G7&lt;-10,"No","Yes")))</f>
        <v>N/A</v>
      </c>
      <c r="I7" s="12">
        <v>10.82</v>
      </c>
      <c r="J7" s="12">
        <v>5.93</v>
      </c>
      <c r="K7" s="1" t="s">
        <v>740</v>
      </c>
      <c r="L7" s="9" t="str">
        <f>IF(J7="Div by 0", "N/A", IF(K7="N/A","N/A", IF(J7&gt;VALUE(MID(K7,1,2)), "No", IF(J7&lt;-1*VALUE(MID(K7,1,2)), "No", "Yes"))))</f>
        <v>Yes</v>
      </c>
    </row>
    <row r="8" spans="1:12" x14ac:dyDescent="0.25">
      <c r="A8" s="59" t="s">
        <v>143</v>
      </c>
      <c r="B8" s="36" t="s">
        <v>213</v>
      </c>
      <c r="C8" s="36">
        <v>15291</v>
      </c>
      <c r="D8" s="11" t="str">
        <f>IF($B8="N/A","N/A",IF(C8&gt;10,"No",IF(C8&lt;-10,"No","Yes")))</f>
        <v>N/A</v>
      </c>
      <c r="E8" s="36">
        <v>16296</v>
      </c>
      <c r="F8" s="11" t="str">
        <f>IF($B8="N/A","N/A",IF(E8&gt;10,"No",IF(E8&lt;-10,"No","Yes")))</f>
        <v>N/A</v>
      </c>
      <c r="G8" s="36">
        <v>17104</v>
      </c>
      <c r="H8" s="11" t="str">
        <f>IF($B8="N/A","N/A",IF(G8&gt;10,"No",IF(G8&lt;-10,"No","Yes")))</f>
        <v>N/A</v>
      </c>
      <c r="I8" s="12">
        <v>6.5720000000000001</v>
      </c>
      <c r="J8" s="12">
        <v>4.9580000000000002</v>
      </c>
      <c r="K8" s="36" t="s">
        <v>213</v>
      </c>
      <c r="L8" s="9" t="str">
        <f>IF(J8="Div by 0", "N/A", IF(K8="N/A","N/A", IF(J8&gt;VALUE(MID(K8,1,2)), "No", IF(J8&lt;-1*VALUE(MID(K8,1,2)), "No", "Yes"))))</f>
        <v>N/A</v>
      </c>
    </row>
    <row r="9" spans="1:12" x14ac:dyDescent="0.25">
      <c r="A9" s="18" t="s">
        <v>681</v>
      </c>
      <c r="B9" s="36" t="s">
        <v>213</v>
      </c>
      <c r="C9" s="36">
        <v>14823</v>
      </c>
      <c r="D9" s="11" t="str">
        <f t="shared" ref="D9:D11" si="0">IF($B9="N/A","N/A",IF(C9&gt;10,"No",IF(C9&lt;-10,"No","Yes")))</f>
        <v>N/A</v>
      </c>
      <c r="E9" s="36">
        <v>15770</v>
      </c>
      <c r="F9" s="11" t="str">
        <f t="shared" ref="F9:F11" si="1">IF($B9="N/A","N/A",IF(E9&gt;10,"No",IF(E9&lt;-10,"No","Yes")))</f>
        <v>N/A</v>
      </c>
      <c r="G9" s="36">
        <v>16547</v>
      </c>
      <c r="H9" s="11" t="str">
        <f t="shared" ref="H9:H11" si="2">IF($B9="N/A","N/A",IF(G9&gt;10,"No",IF(G9&lt;-10,"No","Yes")))</f>
        <v>N/A</v>
      </c>
      <c r="I9" s="12">
        <v>6.3890000000000002</v>
      </c>
      <c r="J9" s="12">
        <v>4.9269999999999996</v>
      </c>
      <c r="K9" s="36" t="s">
        <v>213</v>
      </c>
      <c r="L9" s="9" t="str">
        <f t="shared" ref="L9:L11" si="3">IF(J9="Div by 0", "N/A", IF(K9="N/A","N/A", IF(J9&gt;VALUE(MID(K9,1,2)), "No", IF(J9&lt;-1*VALUE(MID(K9,1,2)), "No", "Yes"))))</f>
        <v>N/A</v>
      </c>
    </row>
    <row r="10" spans="1:12" x14ac:dyDescent="0.25">
      <c r="A10" s="18" t="s">
        <v>425</v>
      </c>
      <c r="B10" s="36" t="s">
        <v>213</v>
      </c>
      <c r="C10" s="36">
        <v>468</v>
      </c>
      <c r="D10" s="11" t="str">
        <f t="shared" si="0"/>
        <v>N/A</v>
      </c>
      <c r="E10" s="36">
        <v>526</v>
      </c>
      <c r="F10" s="11" t="str">
        <f t="shared" si="1"/>
        <v>N/A</v>
      </c>
      <c r="G10" s="36">
        <v>557</v>
      </c>
      <c r="H10" s="11" t="str">
        <f t="shared" si="2"/>
        <v>N/A</v>
      </c>
      <c r="I10" s="12">
        <v>12.39</v>
      </c>
      <c r="J10" s="12">
        <v>5.8940000000000001</v>
      </c>
      <c r="K10" s="36" t="s">
        <v>213</v>
      </c>
      <c r="L10" s="9" t="str">
        <f t="shared" si="3"/>
        <v>N/A</v>
      </c>
    </row>
    <row r="11" spans="1:12" x14ac:dyDescent="0.25">
      <c r="A11" s="18" t="s">
        <v>169</v>
      </c>
      <c r="B11" s="36" t="s">
        <v>213</v>
      </c>
      <c r="C11" s="8">
        <v>11.546738958000001</v>
      </c>
      <c r="D11" s="11" t="str">
        <f t="shared" si="0"/>
        <v>N/A</v>
      </c>
      <c r="E11" s="8">
        <v>11.434826541</v>
      </c>
      <c r="F11" s="11" t="str">
        <f t="shared" si="1"/>
        <v>N/A</v>
      </c>
      <c r="G11" s="8">
        <v>11.409360158</v>
      </c>
      <c r="H11" s="11" t="str">
        <f t="shared" si="2"/>
        <v>N/A</v>
      </c>
      <c r="I11" s="12">
        <v>-0.96899999999999997</v>
      </c>
      <c r="J11" s="12">
        <v>-0.223</v>
      </c>
      <c r="K11" s="36" t="s">
        <v>213</v>
      </c>
      <c r="L11" s="9" t="str">
        <f t="shared" si="3"/>
        <v>N/A</v>
      </c>
    </row>
    <row r="12" spans="1:12" x14ac:dyDescent="0.25">
      <c r="A12" s="18" t="s">
        <v>144</v>
      </c>
      <c r="B12" s="36" t="s">
        <v>213</v>
      </c>
      <c r="C12" s="36">
        <v>9003</v>
      </c>
      <c r="D12" s="11" t="str">
        <f>IF($B12="N/A","N/A",IF(C12&gt;10,"No",IF(C12&lt;-10,"No","Yes")))</f>
        <v>N/A</v>
      </c>
      <c r="E12" s="36">
        <v>10161.083333</v>
      </c>
      <c r="F12" s="11" t="str">
        <f>IF($B12="N/A","N/A",IF(E12&gt;10,"No",IF(E12&lt;-10,"No","Yes")))</f>
        <v>N/A</v>
      </c>
      <c r="G12" s="36">
        <v>10974</v>
      </c>
      <c r="H12" s="11" t="str">
        <f>IF($B12="N/A","N/A",IF(G12&gt;10,"No",IF(G12&lt;-10,"No","Yes")))</f>
        <v>N/A</v>
      </c>
      <c r="I12" s="12">
        <v>12.86</v>
      </c>
      <c r="J12" s="12">
        <v>8</v>
      </c>
      <c r="K12" s="36" t="s">
        <v>213</v>
      </c>
      <c r="L12" s="9" t="str">
        <f>IF(J12="Div by 0", "N/A", IF(K12="N/A","N/A", IF(J12&gt;VALUE(MID(K12,1,2)), "No", IF(J12&lt;-1*VALUE(MID(K12,1,2)), "No", "Yes"))))</f>
        <v>N/A</v>
      </c>
    </row>
    <row r="13" spans="1:12" x14ac:dyDescent="0.25">
      <c r="A13" s="3" t="s">
        <v>364</v>
      </c>
      <c r="B13" s="60" t="s">
        <v>213</v>
      </c>
      <c r="C13" s="8" t="s">
        <v>213</v>
      </c>
      <c r="D13" s="13" t="str">
        <f>IF($B13="N/A","N/A",IF(C13&gt;=95,"Yes","No"))</f>
        <v>N/A</v>
      </c>
      <c r="E13" s="8" t="s">
        <v>213</v>
      </c>
      <c r="F13" s="13" t="str">
        <f>IF($B13="N/A","N/A",IF(E13&gt;=95,"Yes","No"))</f>
        <v>N/A</v>
      </c>
      <c r="G13" s="8">
        <v>98.323683227000004</v>
      </c>
      <c r="H13" s="11" t="str">
        <f>IF($B13="N/A","N/A",IF(G13&gt;=95,"Yes","No"))</f>
        <v>N/A</v>
      </c>
      <c r="I13" s="12" t="s">
        <v>213</v>
      </c>
      <c r="J13" s="12" t="s">
        <v>213</v>
      </c>
      <c r="K13" s="43" t="s">
        <v>740</v>
      </c>
      <c r="L13" s="9" t="str">
        <f t="shared" ref="L13:L70" si="4">IF(J13="Div by 0", "N/A", IF(K13="N/A","N/A", IF(J13&gt;VALUE(MID(K13,1,2)), "No", IF(J13&lt;-1*VALUE(MID(K13,1,2)), "No", "Yes"))))</f>
        <v>No</v>
      </c>
    </row>
    <row r="14" spans="1:12" x14ac:dyDescent="0.25">
      <c r="A14" s="16" t="s">
        <v>365</v>
      </c>
      <c r="B14" s="60" t="s">
        <v>213</v>
      </c>
      <c r="C14" s="61" t="s">
        <v>213</v>
      </c>
      <c r="D14" s="61" t="str">
        <f>IF($B14="N/A","N/A",IF(C14&gt;10,"No",IF(C14&lt;-10,"No","Yes")))</f>
        <v>N/A</v>
      </c>
      <c r="E14" s="61" t="s">
        <v>213</v>
      </c>
      <c r="F14" s="13" t="str">
        <f>IF($B14="N/A","N/A",IF(E14&gt;95,"Yes","No"))</f>
        <v>N/A</v>
      </c>
      <c r="G14" s="61">
        <v>1.6683120763999999</v>
      </c>
      <c r="H14" s="11" t="str">
        <f>IF($B14="N/A","N/A",IF(G14&gt;95,"Yes","No"))</f>
        <v>N/A</v>
      </c>
      <c r="I14" s="62" t="s">
        <v>213</v>
      </c>
      <c r="J14" s="62" t="s">
        <v>213</v>
      </c>
      <c r="K14" s="63" t="s">
        <v>213</v>
      </c>
      <c r="L14" s="9" t="str">
        <f t="shared" si="4"/>
        <v>N/A</v>
      </c>
    </row>
    <row r="15" spans="1:12" x14ac:dyDescent="0.25">
      <c r="A15" s="16" t="s">
        <v>366</v>
      </c>
      <c r="B15" s="60" t="s">
        <v>213</v>
      </c>
      <c r="C15" s="61" t="s">
        <v>213</v>
      </c>
      <c r="D15" s="61" t="str">
        <f t="shared" ref="D15:D21" si="5">IF($B15="N/A","N/A",IF(C15&gt;10,"No",IF(C15&lt;-10,"No","Yes")))</f>
        <v>N/A</v>
      </c>
      <c r="E15" s="61" t="s">
        <v>213</v>
      </c>
      <c r="F15" s="61" t="str">
        <f t="shared" ref="F15:F21" si="6">IF($B15="N/A","N/A",IF(E15&gt;10,"No",IF(E15&lt;-10,"No","Yes")))</f>
        <v>N/A</v>
      </c>
      <c r="G15" s="61">
        <v>8.0046961E-3</v>
      </c>
      <c r="H15" s="64" t="str">
        <f t="shared" ref="H15:H21" si="7">IF($B15="N/A","N/A",IF(G15&gt;10,"No",IF(G15&lt;-10,"No","Yes")))</f>
        <v>N/A</v>
      </c>
      <c r="I15" s="62" t="s">
        <v>213</v>
      </c>
      <c r="J15" s="62" t="s">
        <v>213</v>
      </c>
      <c r="K15" s="63" t="s">
        <v>213</v>
      </c>
      <c r="L15" s="9" t="str">
        <f t="shared" si="4"/>
        <v>N/A</v>
      </c>
    </row>
    <row r="16" spans="1:12" x14ac:dyDescent="0.25">
      <c r="A16" s="16" t="s">
        <v>367</v>
      </c>
      <c r="B16" s="60" t="s">
        <v>213</v>
      </c>
      <c r="C16" s="65" t="s">
        <v>213</v>
      </c>
      <c r="D16" s="65" t="str">
        <f t="shared" si="5"/>
        <v>N/A</v>
      </c>
      <c r="E16" s="65" t="s">
        <v>213</v>
      </c>
      <c r="F16" s="65" t="str">
        <f t="shared" si="6"/>
        <v>N/A</v>
      </c>
      <c r="G16" s="65">
        <v>2513</v>
      </c>
      <c r="H16" s="64" t="str">
        <f t="shared" si="7"/>
        <v>N/A</v>
      </c>
      <c r="I16" s="62" t="s">
        <v>213</v>
      </c>
      <c r="J16" s="62" t="s">
        <v>213</v>
      </c>
      <c r="K16" s="63" t="s">
        <v>213</v>
      </c>
      <c r="L16" s="9" t="str">
        <f t="shared" si="4"/>
        <v>N/A</v>
      </c>
    </row>
    <row r="17" spans="1:12" x14ac:dyDescent="0.25">
      <c r="A17" s="17" t="s">
        <v>368</v>
      </c>
      <c r="B17" s="60" t="s">
        <v>213</v>
      </c>
      <c r="C17" s="61" t="s">
        <v>213</v>
      </c>
      <c r="D17" s="64" t="str">
        <f t="shared" si="5"/>
        <v>N/A</v>
      </c>
      <c r="E17" s="61" t="s">
        <v>213</v>
      </c>
      <c r="F17" s="64" t="str">
        <f t="shared" si="6"/>
        <v>N/A</v>
      </c>
      <c r="G17" s="61">
        <v>1.6763167725000001</v>
      </c>
      <c r="H17" s="64" t="str">
        <f t="shared" si="7"/>
        <v>N/A</v>
      </c>
      <c r="I17" s="62" t="s">
        <v>213</v>
      </c>
      <c r="J17" s="62" t="s">
        <v>213</v>
      </c>
      <c r="K17" s="63" t="s">
        <v>213</v>
      </c>
      <c r="L17" s="9" t="str">
        <f t="shared" si="4"/>
        <v>N/A</v>
      </c>
    </row>
    <row r="18" spans="1:12" x14ac:dyDescent="0.25">
      <c r="A18" s="16" t="s">
        <v>682</v>
      </c>
      <c r="B18" s="60" t="s">
        <v>213</v>
      </c>
      <c r="C18" s="61" t="s">
        <v>213</v>
      </c>
      <c r="D18" s="64" t="str">
        <f t="shared" si="5"/>
        <v>N/A</v>
      </c>
      <c r="E18" s="61" t="s">
        <v>213</v>
      </c>
      <c r="F18" s="64" t="str">
        <f t="shared" si="6"/>
        <v>N/A</v>
      </c>
      <c r="G18" s="61">
        <v>98.925586948000003</v>
      </c>
      <c r="H18" s="64" t="str">
        <f t="shared" si="7"/>
        <v>N/A</v>
      </c>
      <c r="I18" s="12" t="s">
        <v>213</v>
      </c>
      <c r="J18" s="12" t="s">
        <v>213</v>
      </c>
      <c r="K18" s="63" t="s">
        <v>213</v>
      </c>
      <c r="L18" s="9" t="str">
        <f t="shared" si="4"/>
        <v>N/A</v>
      </c>
    </row>
    <row r="19" spans="1:12" x14ac:dyDescent="0.25">
      <c r="A19" s="16" t="s">
        <v>683</v>
      </c>
      <c r="B19" s="60" t="s">
        <v>213</v>
      </c>
      <c r="C19" s="61" t="s">
        <v>213</v>
      </c>
      <c r="D19" s="64" t="str">
        <f t="shared" si="5"/>
        <v>N/A</v>
      </c>
      <c r="E19" s="61" t="s">
        <v>213</v>
      </c>
      <c r="F19" s="64" t="str">
        <f t="shared" si="6"/>
        <v>N/A</v>
      </c>
      <c r="G19" s="61">
        <v>60.843613210999997</v>
      </c>
      <c r="H19" s="64" t="str">
        <f t="shared" si="7"/>
        <v>N/A</v>
      </c>
      <c r="I19" s="12" t="s">
        <v>213</v>
      </c>
      <c r="J19" s="12" t="s">
        <v>213</v>
      </c>
      <c r="K19" s="63" t="s">
        <v>213</v>
      </c>
      <c r="L19" s="9" t="str">
        <f t="shared" si="4"/>
        <v>N/A</v>
      </c>
    </row>
    <row r="20" spans="1:12" ht="25" x14ac:dyDescent="0.25">
      <c r="A20" s="16" t="s">
        <v>684</v>
      </c>
      <c r="B20" s="60" t="s">
        <v>213</v>
      </c>
      <c r="C20" s="61" t="s">
        <v>213</v>
      </c>
      <c r="D20" s="64" t="str">
        <f t="shared" si="5"/>
        <v>N/A</v>
      </c>
      <c r="E20" s="61" t="s">
        <v>213</v>
      </c>
      <c r="F20" s="64" t="str">
        <f t="shared" si="6"/>
        <v>N/A</v>
      </c>
      <c r="G20" s="61">
        <v>3.9793075999999997E-2</v>
      </c>
      <c r="H20" s="64" t="str">
        <f t="shared" si="7"/>
        <v>N/A</v>
      </c>
      <c r="I20" s="12" t="s">
        <v>213</v>
      </c>
      <c r="J20" s="12" t="s">
        <v>213</v>
      </c>
      <c r="K20" s="63" t="s">
        <v>213</v>
      </c>
      <c r="L20" s="9" t="str">
        <f t="shared" si="4"/>
        <v>N/A</v>
      </c>
    </row>
    <row r="21" spans="1:12" ht="25" x14ac:dyDescent="0.25">
      <c r="A21" s="16" t="s">
        <v>685</v>
      </c>
      <c r="B21" s="60" t="s">
        <v>213</v>
      </c>
      <c r="C21" s="61" t="s">
        <v>213</v>
      </c>
      <c r="D21" s="64" t="str">
        <f t="shared" si="5"/>
        <v>N/A</v>
      </c>
      <c r="E21" s="61" t="s">
        <v>213</v>
      </c>
      <c r="F21" s="64" t="str">
        <f t="shared" si="6"/>
        <v>N/A</v>
      </c>
      <c r="G21" s="61">
        <v>0</v>
      </c>
      <c r="H21" s="64" t="str">
        <f t="shared" si="7"/>
        <v>N/A</v>
      </c>
      <c r="I21" s="12" t="s">
        <v>213</v>
      </c>
      <c r="J21" s="12" t="s">
        <v>213</v>
      </c>
      <c r="K21" s="63" t="s">
        <v>213</v>
      </c>
      <c r="L21" s="9" t="str">
        <f t="shared" si="4"/>
        <v>N/A</v>
      </c>
    </row>
    <row r="22" spans="1:12" x14ac:dyDescent="0.25">
      <c r="A22" s="2" t="s">
        <v>1714</v>
      </c>
      <c r="B22" s="43" t="s">
        <v>217</v>
      </c>
      <c r="C22" s="1">
        <v>56</v>
      </c>
      <c r="D22" s="11" t="str">
        <f>IF($B22="N/A","N/A",IF(C22&gt;0,"No",IF(C22&lt;0,"No","Yes")))</f>
        <v>No</v>
      </c>
      <c r="E22" s="1">
        <v>60</v>
      </c>
      <c r="F22" s="11" t="str">
        <f>IF($B22="N/A","N/A",IF(E22&gt;0,"No",IF(E22&lt;0,"No","Yes")))</f>
        <v>No</v>
      </c>
      <c r="G22" s="1">
        <v>46</v>
      </c>
      <c r="H22" s="11" t="str">
        <f>IF($B22="N/A","N/A",IF(G22&gt;0,"No",IF(G22&lt;0,"No","Yes")))</f>
        <v>No</v>
      </c>
      <c r="I22" s="12">
        <v>7.1429999999999998</v>
      </c>
      <c r="J22" s="12">
        <v>-23.3</v>
      </c>
      <c r="K22" s="43" t="s">
        <v>213</v>
      </c>
      <c r="L22" s="9" t="str">
        <f t="shared" si="4"/>
        <v>N/A</v>
      </c>
    </row>
    <row r="23" spans="1:12" x14ac:dyDescent="0.25">
      <c r="A23" s="6" t="s">
        <v>145</v>
      </c>
      <c r="B23" s="43" t="s">
        <v>279</v>
      </c>
      <c r="C23" s="8">
        <v>8.4574897900000001E-2</v>
      </c>
      <c r="D23" s="11" t="str">
        <f>IF($B23="N/A","N/A",IF(C23&gt;=10,"No",IF(C23&lt;0,"No","Yes")))</f>
        <v>Yes</v>
      </c>
      <c r="E23" s="8">
        <v>8.4203435500000007E-2</v>
      </c>
      <c r="F23" s="11" t="str">
        <f>IF($B23="N/A","N/A",IF(E23&gt;=10,"No",IF(E23&lt;0,"No","Yes")))</f>
        <v>Yes</v>
      </c>
      <c r="G23" s="8">
        <v>6.1369336699999999E-2</v>
      </c>
      <c r="H23" s="11" t="str">
        <f>IF($B23="N/A","N/A",IF(G23&gt;=10,"No",IF(G23&lt;0,"No","Yes")))</f>
        <v>Yes</v>
      </c>
      <c r="I23" s="12">
        <v>-0.439</v>
      </c>
      <c r="J23" s="12">
        <v>-27.1</v>
      </c>
      <c r="K23" s="43" t="s">
        <v>213</v>
      </c>
      <c r="L23" s="9" t="str">
        <f t="shared" si="4"/>
        <v>N/A</v>
      </c>
    </row>
    <row r="24" spans="1:12" x14ac:dyDescent="0.25">
      <c r="A24" s="2" t="s">
        <v>426</v>
      </c>
      <c r="B24" s="35" t="s">
        <v>213</v>
      </c>
      <c r="C24" s="13">
        <v>100</v>
      </c>
      <c r="D24" s="64" t="str">
        <f t="shared" ref="D24:D27" si="8">IF($B24="N/A","N/A",IF(C24&gt;10,"No",IF(C24&lt;-10,"No","Yes")))</f>
        <v>N/A</v>
      </c>
      <c r="E24" s="13">
        <v>93.333333332999999</v>
      </c>
      <c r="F24" s="11" t="str">
        <f t="shared" ref="F24:F27" si="9">IF($B24="N/A","N/A",IF(E24&gt;10,"No",IF(E24&lt;-10,"No","Yes")))</f>
        <v>N/A</v>
      </c>
      <c r="G24" s="13">
        <v>90.217391304000003</v>
      </c>
      <c r="H24" s="11" t="str">
        <f t="shared" ref="H24:H27" si="10">IF($B24="N/A","N/A",IF(G24&gt;10,"No",IF(G24&lt;-10,"No","Yes")))</f>
        <v>N/A</v>
      </c>
      <c r="I24" s="12">
        <v>-6.67</v>
      </c>
      <c r="J24" s="12">
        <v>-3.34</v>
      </c>
      <c r="K24" s="43" t="s">
        <v>213</v>
      </c>
      <c r="L24" s="9" t="str">
        <f t="shared" si="4"/>
        <v>N/A</v>
      </c>
    </row>
    <row r="25" spans="1:12" x14ac:dyDescent="0.25">
      <c r="A25" s="2" t="s">
        <v>427</v>
      </c>
      <c r="B25" s="35" t="s">
        <v>213</v>
      </c>
      <c r="C25" s="13">
        <v>16.964285713999999</v>
      </c>
      <c r="D25" s="64" t="str">
        <f t="shared" si="8"/>
        <v>N/A</v>
      </c>
      <c r="E25" s="13">
        <v>20</v>
      </c>
      <c r="F25" s="11" t="str">
        <f t="shared" si="9"/>
        <v>N/A</v>
      </c>
      <c r="G25" s="13">
        <v>16.304347826000001</v>
      </c>
      <c r="H25" s="11" t="str">
        <f t="shared" si="10"/>
        <v>N/A</v>
      </c>
      <c r="I25" s="12">
        <v>17.89</v>
      </c>
      <c r="J25" s="12">
        <v>-18.5</v>
      </c>
      <c r="K25" s="43" t="s">
        <v>213</v>
      </c>
      <c r="L25" s="9" t="str">
        <f t="shared" si="4"/>
        <v>N/A</v>
      </c>
    </row>
    <row r="26" spans="1:12" x14ac:dyDescent="0.25">
      <c r="A26" s="2" t="s">
        <v>423</v>
      </c>
      <c r="B26" s="35" t="s">
        <v>213</v>
      </c>
      <c r="C26" s="13">
        <v>0</v>
      </c>
      <c r="D26" s="64" t="str">
        <f t="shared" si="8"/>
        <v>N/A</v>
      </c>
      <c r="E26" s="13">
        <v>0</v>
      </c>
      <c r="F26" s="11" t="str">
        <f t="shared" si="9"/>
        <v>N/A</v>
      </c>
      <c r="G26" s="13">
        <v>0</v>
      </c>
      <c r="H26" s="11" t="str">
        <f t="shared" si="10"/>
        <v>N/A</v>
      </c>
      <c r="I26" s="12" t="s">
        <v>1746</v>
      </c>
      <c r="J26" s="12" t="s">
        <v>1746</v>
      </c>
      <c r="K26" s="43" t="s">
        <v>213</v>
      </c>
      <c r="L26" s="9" t="str">
        <f t="shared" si="4"/>
        <v>N/A</v>
      </c>
    </row>
    <row r="27" spans="1:12" x14ac:dyDescent="0.25">
      <c r="A27" s="2" t="s">
        <v>424</v>
      </c>
      <c r="B27" s="35" t="s">
        <v>213</v>
      </c>
      <c r="C27" s="13">
        <v>0</v>
      </c>
      <c r="D27" s="64" t="str">
        <f t="shared" si="8"/>
        <v>N/A</v>
      </c>
      <c r="E27" s="13">
        <v>0</v>
      </c>
      <c r="F27" s="11" t="str">
        <f t="shared" si="9"/>
        <v>N/A</v>
      </c>
      <c r="G27" s="13">
        <v>0</v>
      </c>
      <c r="H27" s="11" t="str">
        <f t="shared" si="10"/>
        <v>N/A</v>
      </c>
      <c r="I27" s="12" t="s">
        <v>1746</v>
      </c>
      <c r="J27" s="12" t="s">
        <v>1746</v>
      </c>
      <c r="K27" s="43" t="s">
        <v>213</v>
      </c>
      <c r="L27" s="9" t="str">
        <f t="shared" si="4"/>
        <v>N/A</v>
      </c>
    </row>
    <row r="28" spans="1:12" x14ac:dyDescent="0.25">
      <c r="A28" s="2" t="s">
        <v>955</v>
      </c>
      <c r="B28" s="35" t="s">
        <v>213</v>
      </c>
      <c r="C28" s="61">
        <v>11.907692539999999</v>
      </c>
      <c r="D28" s="64" t="str">
        <f>IF($B28="N/A","N/A",IF(C28&gt;10,"No",IF(C28&lt;-10,"No","Yes")))</f>
        <v>N/A</v>
      </c>
      <c r="E28" s="61">
        <v>11.735853822999999</v>
      </c>
      <c r="F28" s="64" t="str">
        <f>IF($B28="N/A","N/A",IF(E28&gt;10,"No",IF(E28&lt;-10,"No","Yes")))</f>
        <v>N/A</v>
      </c>
      <c r="G28" s="61">
        <v>11.968354767999999</v>
      </c>
      <c r="H28" s="64" t="str">
        <f>IF($B28="N/A","N/A",IF(G28&gt;10,"No",IF(G28&lt;-10,"No","Yes")))</f>
        <v>N/A</v>
      </c>
      <c r="I28" s="12">
        <v>-1.44</v>
      </c>
      <c r="J28" s="12">
        <v>1.9810000000000001</v>
      </c>
      <c r="K28" s="63" t="s">
        <v>740</v>
      </c>
      <c r="L28" s="9" t="str">
        <f t="shared" si="4"/>
        <v>Yes</v>
      </c>
    </row>
    <row r="29" spans="1:12" x14ac:dyDescent="0.25">
      <c r="A29" s="2" t="s">
        <v>956</v>
      </c>
      <c r="B29" s="35" t="s">
        <v>213</v>
      </c>
      <c r="C29" s="61">
        <v>0</v>
      </c>
      <c r="D29" s="64" t="str">
        <f>IF($B29="N/A","N/A",IF(C29&gt;10,"No",IF(C29&lt;-10,"No","Yes")))</f>
        <v>N/A</v>
      </c>
      <c r="E29" s="61">
        <v>0</v>
      </c>
      <c r="F29" s="64" t="str">
        <f>IF($B29="N/A","N/A",IF(E29&gt;10,"No",IF(E29&lt;-10,"No","Yes")))</f>
        <v>N/A</v>
      </c>
      <c r="G29" s="61">
        <v>0</v>
      </c>
      <c r="H29" s="64" t="str">
        <f>IF($B29="N/A","N/A",IF(G29&gt;10,"No",IF(G29&lt;-10,"No","Yes")))</f>
        <v>N/A</v>
      </c>
      <c r="I29" s="12" t="s">
        <v>1746</v>
      </c>
      <c r="J29" s="12" t="s">
        <v>1746</v>
      </c>
      <c r="K29" s="63" t="s">
        <v>740</v>
      </c>
      <c r="L29" s="9" t="str">
        <f t="shared" si="4"/>
        <v>N/A</v>
      </c>
    </row>
    <row r="30" spans="1:12" x14ac:dyDescent="0.25">
      <c r="A30" s="2" t="s">
        <v>20</v>
      </c>
      <c r="B30" s="43" t="s">
        <v>280</v>
      </c>
      <c r="C30" s="13">
        <v>99.605820565000002</v>
      </c>
      <c r="D30" s="11" t="str">
        <f>IF($B30="N/A","N/A",IF(C30&gt;=98,"Yes","No"))</f>
        <v>Yes</v>
      </c>
      <c r="E30" s="13">
        <v>99.567755697999999</v>
      </c>
      <c r="F30" s="11" t="str">
        <f>IF($B30="N/A","N/A",IF(E30&gt;=98,"Yes","No"))</f>
        <v>Yes</v>
      </c>
      <c r="G30" s="13">
        <v>99.502374727000003</v>
      </c>
      <c r="H30" s="11" t="str">
        <f>IF($B30="N/A","N/A",IF(G30&gt;=98,"Yes","No"))</f>
        <v>Yes</v>
      </c>
      <c r="I30" s="12">
        <v>-3.7999999999999999E-2</v>
      </c>
      <c r="J30" s="12">
        <v>-6.6000000000000003E-2</v>
      </c>
      <c r="K30" s="43" t="s">
        <v>740</v>
      </c>
      <c r="L30" s="9" t="str">
        <f t="shared" si="4"/>
        <v>Yes</v>
      </c>
    </row>
    <row r="31" spans="1:12" x14ac:dyDescent="0.25">
      <c r="A31" s="2" t="s">
        <v>18</v>
      </c>
      <c r="B31" s="43" t="s">
        <v>277</v>
      </c>
      <c r="C31" s="13">
        <v>99.997734601000005</v>
      </c>
      <c r="D31" s="11" t="str">
        <f>IF($B31="N/A","N/A",IF(C31&gt;=95,"Yes","No"))</f>
        <v>Yes</v>
      </c>
      <c r="E31" s="13">
        <v>99.996491524000007</v>
      </c>
      <c r="F31" s="11" t="str">
        <f>IF($B31="N/A","N/A",IF(E31&gt;=95,"Yes","No"))</f>
        <v>Yes</v>
      </c>
      <c r="G31" s="13">
        <v>99.999332941999995</v>
      </c>
      <c r="H31" s="11" t="str">
        <f>IF($B31="N/A","N/A",IF(G31&gt;=95,"Yes","No"))</f>
        <v>Yes</v>
      </c>
      <c r="I31" s="12">
        <v>-1E-3</v>
      </c>
      <c r="J31" s="12">
        <v>2.8E-3</v>
      </c>
      <c r="K31" s="43" t="s">
        <v>740</v>
      </c>
      <c r="L31" s="9" t="str">
        <f t="shared" si="4"/>
        <v>Yes</v>
      </c>
    </row>
    <row r="32" spans="1:12" x14ac:dyDescent="0.25">
      <c r="A32" s="2" t="s">
        <v>23</v>
      </c>
      <c r="B32" s="35" t="s">
        <v>213</v>
      </c>
      <c r="C32" s="13">
        <v>39.452679590000002</v>
      </c>
      <c r="D32" s="11" t="str">
        <f t="shared" ref="D32:D37" si="11">IF($B32="N/A","N/A",IF(C32&gt;10,"No",IF(C32&lt;-10,"No","Yes")))</f>
        <v>N/A</v>
      </c>
      <c r="E32" s="13">
        <v>39.109689009</v>
      </c>
      <c r="F32" s="11" t="str">
        <f t="shared" ref="F32:F37" si="12">IF($B32="N/A","N/A",IF(E32&gt;10,"No",IF(E32&lt;-10,"No","Yes")))</f>
        <v>N/A</v>
      </c>
      <c r="G32" s="13">
        <v>38.488579967</v>
      </c>
      <c r="H32" s="11" t="str">
        <f t="shared" ref="H32:H37" si="13">IF($B32="N/A","N/A",IF(G32&gt;10,"No",IF(G32&lt;-10,"No","Yes")))</f>
        <v>N/A</v>
      </c>
      <c r="I32" s="12">
        <v>-0.86899999999999999</v>
      </c>
      <c r="J32" s="12">
        <v>-1.59</v>
      </c>
      <c r="K32" s="43" t="s">
        <v>740</v>
      </c>
      <c r="L32" s="9" t="str">
        <f t="shared" si="4"/>
        <v>Yes</v>
      </c>
    </row>
    <row r="33" spans="1:12" x14ac:dyDescent="0.25">
      <c r="A33" s="2" t="s">
        <v>24</v>
      </c>
      <c r="B33" s="35" t="s">
        <v>213</v>
      </c>
      <c r="C33" s="13">
        <v>5.5321044802000001</v>
      </c>
      <c r="D33" s="11" t="str">
        <f t="shared" si="11"/>
        <v>N/A</v>
      </c>
      <c r="E33" s="13">
        <v>5.7153081845999996</v>
      </c>
      <c r="F33" s="11" t="str">
        <f t="shared" si="12"/>
        <v>N/A</v>
      </c>
      <c r="G33" s="13">
        <v>5.6826671646999998</v>
      </c>
      <c r="H33" s="11" t="str">
        <f t="shared" si="13"/>
        <v>N/A</v>
      </c>
      <c r="I33" s="12">
        <v>3.3119999999999998</v>
      </c>
      <c r="J33" s="12">
        <v>-0.57099999999999995</v>
      </c>
      <c r="K33" s="43" t="s">
        <v>740</v>
      </c>
      <c r="L33" s="9" t="str">
        <f t="shared" si="4"/>
        <v>Yes</v>
      </c>
    </row>
    <row r="34" spans="1:12" x14ac:dyDescent="0.25">
      <c r="A34" s="2" t="s">
        <v>25</v>
      </c>
      <c r="B34" s="35" t="s">
        <v>213</v>
      </c>
      <c r="C34" s="13">
        <v>38.471006668000001</v>
      </c>
      <c r="D34" s="11" t="str">
        <f t="shared" si="11"/>
        <v>N/A</v>
      </c>
      <c r="E34" s="13">
        <v>38.47254968</v>
      </c>
      <c r="F34" s="11" t="str">
        <f t="shared" si="12"/>
        <v>N/A</v>
      </c>
      <c r="G34" s="13">
        <v>39.113613319999999</v>
      </c>
      <c r="H34" s="11" t="str">
        <f t="shared" si="13"/>
        <v>N/A</v>
      </c>
      <c r="I34" s="12">
        <v>4.0000000000000001E-3</v>
      </c>
      <c r="J34" s="12">
        <v>1.6659999999999999</v>
      </c>
      <c r="K34" s="43" t="s">
        <v>740</v>
      </c>
      <c r="L34" s="9" t="str">
        <f t="shared" si="4"/>
        <v>Yes</v>
      </c>
    </row>
    <row r="35" spans="1:12" x14ac:dyDescent="0.25">
      <c r="A35" s="2" t="s">
        <v>26</v>
      </c>
      <c r="B35" s="43" t="s">
        <v>213</v>
      </c>
      <c r="C35" s="13">
        <v>7.0922092926999998</v>
      </c>
      <c r="D35" s="11" t="str">
        <f t="shared" si="11"/>
        <v>N/A</v>
      </c>
      <c r="E35" s="13">
        <v>7.1067699562</v>
      </c>
      <c r="F35" s="11" t="str">
        <f t="shared" si="12"/>
        <v>N/A</v>
      </c>
      <c r="G35" s="13">
        <v>7.1155077646000002</v>
      </c>
      <c r="H35" s="11" t="str">
        <f t="shared" si="13"/>
        <v>N/A</v>
      </c>
      <c r="I35" s="12">
        <v>0.20530000000000001</v>
      </c>
      <c r="J35" s="12">
        <v>0.123</v>
      </c>
      <c r="K35" s="43" t="s">
        <v>213</v>
      </c>
      <c r="L35" s="9" t="str">
        <f t="shared" si="4"/>
        <v>N/A</v>
      </c>
    </row>
    <row r="36" spans="1:12" x14ac:dyDescent="0.25">
      <c r="A36" s="2" t="s">
        <v>60</v>
      </c>
      <c r="B36" s="43" t="s">
        <v>213</v>
      </c>
      <c r="C36" s="13">
        <v>3.3414635987999999</v>
      </c>
      <c r="D36" s="11" t="str">
        <f t="shared" si="11"/>
        <v>N/A</v>
      </c>
      <c r="E36" s="13">
        <v>3.5442629392999998</v>
      </c>
      <c r="F36" s="11" t="str">
        <f t="shared" si="12"/>
        <v>N/A</v>
      </c>
      <c r="G36" s="13">
        <v>3.6995037088</v>
      </c>
      <c r="H36" s="11" t="str">
        <f t="shared" si="13"/>
        <v>N/A</v>
      </c>
      <c r="I36" s="12">
        <v>6.069</v>
      </c>
      <c r="J36" s="12">
        <v>4.38</v>
      </c>
      <c r="K36" s="43" t="s">
        <v>213</v>
      </c>
      <c r="L36" s="9" t="str">
        <f t="shared" si="4"/>
        <v>N/A</v>
      </c>
    </row>
    <row r="37" spans="1:12" x14ac:dyDescent="0.25">
      <c r="A37" s="2" t="s">
        <v>61</v>
      </c>
      <c r="B37" s="43" t="s">
        <v>213</v>
      </c>
      <c r="C37" s="13">
        <v>0</v>
      </c>
      <c r="D37" s="11" t="str">
        <f t="shared" si="11"/>
        <v>N/A</v>
      </c>
      <c r="E37" s="13">
        <v>0</v>
      </c>
      <c r="F37" s="11" t="str">
        <f t="shared" si="12"/>
        <v>N/A</v>
      </c>
      <c r="G37" s="13">
        <v>0</v>
      </c>
      <c r="H37" s="11" t="str">
        <f t="shared" si="13"/>
        <v>N/A</v>
      </c>
      <c r="I37" s="12" t="s">
        <v>1746</v>
      </c>
      <c r="J37" s="12" t="s">
        <v>1746</v>
      </c>
      <c r="K37" s="43" t="s">
        <v>213</v>
      </c>
      <c r="L37" s="9" t="str">
        <f t="shared" si="4"/>
        <v>N/A</v>
      </c>
    </row>
    <row r="38" spans="1:12" x14ac:dyDescent="0.25">
      <c r="A38" s="2" t="s">
        <v>62</v>
      </c>
      <c r="B38" s="43" t="s">
        <v>278</v>
      </c>
      <c r="C38" s="13">
        <v>6.1105363710000002</v>
      </c>
      <c r="D38" s="11" t="str">
        <f>IF($B38="N/A","N/A",IF(C38&gt;=5,"No",IF(C38&lt;0,"No","Yes")))</f>
        <v>No</v>
      </c>
      <c r="E38" s="13">
        <v>6.0514202312999998</v>
      </c>
      <c r="F38" s="11" t="str">
        <f>IF($B38="N/A","N/A",IF(E38&gt;=5,"No",IF(E38&lt;0,"No","Yes")))</f>
        <v>No</v>
      </c>
      <c r="G38" s="13">
        <v>5.9001280750999996</v>
      </c>
      <c r="H38" s="11" t="str">
        <f>IF($B38="N/A","N/A",IF(G38&gt;=5,"No",IF(G38&lt;0,"No","Yes")))</f>
        <v>No</v>
      </c>
      <c r="I38" s="12">
        <v>-0.96699999999999997</v>
      </c>
      <c r="J38" s="12">
        <v>-2.5</v>
      </c>
      <c r="K38" s="43" t="s">
        <v>740</v>
      </c>
      <c r="L38" s="9" t="str">
        <f t="shared" si="4"/>
        <v>Yes</v>
      </c>
    </row>
    <row r="39" spans="1:12" x14ac:dyDescent="0.25">
      <c r="A39" s="2" t="s">
        <v>63</v>
      </c>
      <c r="B39" s="43" t="s">
        <v>213</v>
      </c>
      <c r="C39" s="13">
        <v>3.7197852401999998</v>
      </c>
      <c r="D39" s="11" t="str">
        <f>IF($B39="N/A","N/A",IF(C39&gt;10,"No",IF(C39&lt;-10,"No","Yes")))</f>
        <v>N/A</v>
      </c>
      <c r="E39" s="13">
        <v>3.6923206466999998</v>
      </c>
      <c r="F39" s="11" t="str">
        <f>IF($B39="N/A","N/A",IF(E39&gt;10,"No",IF(E39&lt;-10,"No","Yes")))</f>
        <v>N/A</v>
      </c>
      <c r="G39" s="13">
        <v>3.7235177971</v>
      </c>
      <c r="H39" s="11" t="str">
        <f>IF($B39="N/A","N/A",IF(G39&gt;10,"No",IF(G39&lt;-10,"No","Yes")))</f>
        <v>N/A</v>
      </c>
      <c r="I39" s="12">
        <v>-0.73799999999999999</v>
      </c>
      <c r="J39" s="12">
        <v>0.84489999999999998</v>
      </c>
      <c r="K39" s="43" t="s">
        <v>740</v>
      </c>
      <c r="L39" s="9" t="str">
        <f t="shared" si="4"/>
        <v>Yes</v>
      </c>
    </row>
    <row r="40" spans="1:12" x14ac:dyDescent="0.25">
      <c r="A40" s="2" t="s">
        <v>64</v>
      </c>
      <c r="B40" s="43" t="s">
        <v>213</v>
      </c>
      <c r="C40" s="13">
        <v>100</v>
      </c>
      <c r="D40" s="11" t="str">
        <f>IF($B40="N/A","N/A",IF(C40&gt;10,"No",IF(C40&lt;-10,"No","Yes")))</f>
        <v>N/A</v>
      </c>
      <c r="E40" s="13">
        <v>100</v>
      </c>
      <c r="F40" s="11" t="str">
        <f>IF($B40="N/A","N/A",IF(E40&gt;10,"No",IF(E40&lt;-10,"No","Yes")))</f>
        <v>N/A</v>
      </c>
      <c r="G40" s="13">
        <v>100</v>
      </c>
      <c r="H40" s="11" t="str">
        <f>IF($B40="N/A","N/A",IF(G40&gt;10,"No",IF(G40&lt;-10,"No","Yes")))</f>
        <v>N/A</v>
      </c>
      <c r="I40" s="12">
        <v>0</v>
      </c>
      <c r="J40" s="12">
        <v>0</v>
      </c>
      <c r="K40" s="43" t="s">
        <v>740</v>
      </c>
      <c r="L40" s="9" t="str">
        <f t="shared" si="4"/>
        <v>Yes</v>
      </c>
    </row>
    <row r="41" spans="1:12" x14ac:dyDescent="0.25">
      <c r="A41" s="3" t="s">
        <v>19</v>
      </c>
      <c r="B41" s="35" t="s">
        <v>281</v>
      </c>
      <c r="C41" s="8">
        <v>4.6402923874999997</v>
      </c>
      <c r="D41" s="11" t="str">
        <f>IF($B41="N/A","N/A",IF(C41&gt;8,"No",IF(C41&lt;2,"No","Yes")))</f>
        <v>Yes</v>
      </c>
      <c r="E41" s="8">
        <v>4.3827888177999998</v>
      </c>
      <c r="F41" s="11" t="str">
        <f>IF($B41="N/A","N/A",IF(E41&gt;8,"No",IF(E41&lt;2,"No","Yes")))</f>
        <v>Yes</v>
      </c>
      <c r="G41" s="8">
        <v>4.0437056405999998</v>
      </c>
      <c r="H41" s="11" t="str">
        <f>IF($B41="N/A","N/A",IF(G41&gt;8,"No",IF(G41&lt;2,"No","Yes")))</f>
        <v>Yes</v>
      </c>
      <c r="I41" s="12">
        <v>-5.55</v>
      </c>
      <c r="J41" s="12">
        <v>-7.74</v>
      </c>
      <c r="K41" s="43" t="s">
        <v>740</v>
      </c>
      <c r="L41" s="9" t="str">
        <f t="shared" si="4"/>
        <v>Yes</v>
      </c>
    </row>
    <row r="42" spans="1:12" x14ac:dyDescent="0.25">
      <c r="A42" s="3" t="s">
        <v>170</v>
      </c>
      <c r="B42" s="35" t="s">
        <v>213</v>
      </c>
      <c r="C42" s="8">
        <v>19.53982194</v>
      </c>
      <c r="D42" s="11" t="str">
        <f t="shared" ref="D42:D49" si="14">IF($B42="N/A","N/A",IF(C42&gt;10,"No",IF(C42&lt;-10,"No","Yes")))</f>
        <v>N/A</v>
      </c>
      <c r="E42" s="8">
        <v>19.587824182999999</v>
      </c>
      <c r="F42" s="11" t="str">
        <f t="shared" ref="F42:F49" si="15">IF($B42="N/A","N/A",IF(E42&gt;10,"No",IF(E42&lt;-10,"No","Yes")))</f>
        <v>N/A</v>
      </c>
      <c r="G42" s="8">
        <v>19.365361012000001</v>
      </c>
      <c r="H42" s="11" t="str">
        <f t="shared" ref="H42:H49" si="16">IF($B42="N/A","N/A",IF(G42&gt;10,"No",IF(G42&lt;-10,"No","Yes")))</f>
        <v>N/A</v>
      </c>
      <c r="I42" s="12">
        <v>0.2457</v>
      </c>
      <c r="J42" s="12">
        <v>-1.1399999999999999</v>
      </c>
      <c r="K42" s="43" t="s">
        <v>740</v>
      </c>
      <c r="L42" s="9" t="str">
        <f>IF(J42="Div by 0", "N/A", IF(OR(J42="N/A",K42="N/A"),"N/A", IF(J42&gt;VALUE(MID(K42,1,2)), "No", IF(J42&lt;-1*VALUE(MID(K42,1,2)), "No", "Yes"))))</f>
        <v>Yes</v>
      </c>
    </row>
    <row r="43" spans="1:12" x14ac:dyDescent="0.25">
      <c r="A43" s="3" t="s">
        <v>171</v>
      </c>
      <c r="B43" s="35" t="s">
        <v>213</v>
      </c>
      <c r="C43" s="8">
        <v>37.436474435000001</v>
      </c>
      <c r="D43" s="11" t="str">
        <f t="shared" si="14"/>
        <v>N/A</v>
      </c>
      <c r="E43" s="8">
        <v>37.261423598999997</v>
      </c>
      <c r="F43" s="11" t="str">
        <f t="shared" si="15"/>
        <v>N/A</v>
      </c>
      <c r="G43" s="8">
        <v>36.674849244999997</v>
      </c>
      <c r="H43" s="11" t="str">
        <f t="shared" si="16"/>
        <v>N/A</v>
      </c>
      <c r="I43" s="12">
        <v>-0.46800000000000003</v>
      </c>
      <c r="J43" s="12">
        <v>-1.57</v>
      </c>
      <c r="K43" s="43" t="s">
        <v>740</v>
      </c>
      <c r="L43" s="9" t="str">
        <f>IF(J43="Div by 0", "N/A", IF(OR(J43="N/A",K43="N/A"),"N/A", IF(J43&gt;VALUE(MID(K43,1,2)), "No", IF(J43&lt;-1*VALUE(MID(K43,1,2)), "No", "Yes"))))</f>
        <v>Yes</v>
      </c>
    </row>
    <row r="44" spans="1:12" x14ac:dyDescent="0.25">
      <c r="A44" s="3" t="s">
        <v>172</v>
      </c>
      <c r="B44" s="35" t="s">
        <v>213</v>
      </c>
      <c r="C44" s="8">
        <v>3.6306795441999999</v>
      </c>
      <c r="D44" s="11" t="str">
        <f t="shared" si="14"/>
        <v>N/A</v>
      </c>
      <c r="E44" s="8">
        <v>3.8263444482</v>
      </c>
      <c r="F44" s="11" t="str">
        <f t="shared" si="15"/>
        <v>N/A</v>
      </c>
      <c r="G44" s="8">
        <v>3.7955600618999998</v>
      </c>
      <c r="H44" s="11" t="str">
        <f t="shared" si="16"/>
        <v>N/A</v>
      </c>
      <c r="I44" s="12">
        <v>5.3890000000000002</v>
      </c>
      <c r="J44" s="12">
        <v>-0.80500000000000005</v>
      </c>
      <c r="K44" s="43" t="s">
        <v>740</v>
      </c>
      <c r="L44" s="9" t="str">
        <f t="shared" ref="L44:L53" si="17">IF(J44="Div by 0", "N/A", IF(OR(J44="N/A",K44="N/A"),"N/A", IF(J44&gt;VALUE(MID(K44,1,2)), "No", IF(J44&lt;-1*VALUE(MID(K44,1,2)), "No", "Yes"))))</f>
        <v>Yes</v>
      </c>
    </row>
    <row r="45" spans="1:12" x14ac:dyDescent="0.25">
      <c r="A45" s="3" t="s">
        <v>173</v>
      </c>
      <c r="B45" s="35" t="s">
        <v>213</v>
      </c>
      <c r="C45" s="8">
        <v>19.318567966</v>
      </c>
      <c r="D45" s="11" t="str">
        <f t="shared" si="14"/>
        <v>N/A</v>
      </c>
      <c r="E45" s="8">
        <v>19.669220838000001</v>
      </c>
      <c r="F45" s="11" t="str">
        <f t="shared" si="15"/>
        <v>N/A</v>
      </c>
      <c r="G45" s="8">
        <v>20.355275095</v>
      </c>
      <c r="H45" s="11" t="str">
        <f t="shared" si="16"/>
        <v>N/A</v>
      </c>
      <c r="I45" s="12">
        <v>1.8149999999999999</v>
      </c>
      <c r="J45" s="12">
        <v>3.488</v>
      </c>
      <c r="K45" s="43" t="s">
        <v>740</v>
      </c>
      <c r="L45" s="9" t="str">
        <f t="shared" si="17"/>
        <v>Yes</v>
      </c>
    </row>
    <row r="46" spans="1:12" x14ac:dyDescent="0.25">
      <c r="A46" s="3" t="s">
        <v>174</v>
      </c>
      <c r="B46" s="35" t="s">
        <v>213</v>
      </c>
      <c r="C46" s="8">
        <v>8.9196311930000007</v>
      </c>
      <c r="D46" s="11" t="str">
        <f t="shared" si="14"/>
        <v>N/A</v>
      </c>
      <c r="E46" s="8">
        <v>8.9887167395999992</v>
      </c>
      <c r="F46" s="11" t="str">
        <f t="shared" si="15"/>
        <v>N/A</v>
      </c>
      <c r="G46" s="8">
        <v>9.3494850312000004</v>
      </c>
      <c r="H46" s="11" t="str">
        <f t="shared" si="16"/>
        <v>N/A</v>
      </c>
      <c r="I46" s="12">
        <v>0.77449999999999997</v>
      </c>
      <c r="J46" s="12">
        <v>4.0140000000000002</v>
      </c>
      <c r="K46" s="43" t="s">
        <v>740</v>
      </c>
      <c r="L46" s="9" t="str">
        <f t="shared" si="17"/>
        <v>Yes</v>
      </c>
    </row>
    <row r="47" spans="1:12" x14ac:dyDescent="0.25">
      <c r="A47" s="3" t="s">
        <v>175</v>
      </c>
      <c r="B47" s="35" t="s">
        <v>213</v>
      </c>
      <c r="C47" s="8">
        <v>3.2810529575</v>
      </c>
      <c r="D47" s="11" t="str">
        <f t="shared" si="14"/>
        <v>N/A</v>
      </c>
      <c r="E47" s="8">
        <v>3.2137644549000002</v>
      </c>
      <c r="F47" s="11" t="str">
        <f t="shared" si="15"/>
        <v>N/A</v>
      </c>
      <c r="G47" s="8">
        <v>3.351299429</v>
      </c>
      <c r="H47" s="11" t="str">
        <f t="shared" si="16"/>
        <v>N/A</v>
      </c>
      <c r="I47" s="12">
        <v>-2.0499999999999998</v>
      </c>
      <c r="J47" s="12">
        <v>4.28</v>
      </c>
      <c r="K47" s="43" t="s">
        <v>740</v>
      </c>
      <c r="L47" s="9" t="str">
        <f t="shared" si="17"/>
        <v>Yes</v>
      </c>
    </row>
    <row r="48" spans="1:12" x14ac:dyDescent="0.25">
      <c r="A48" s="3" t="s">
        <v>176</v>
      </c>
      <c r="B48" s="35" t="s">
        <v>213</v>
      </c>
      <c r="C48" s="8">
        <v>2.2465207245999999</v>
      </c>
      <c r="D48" s="11" t="str">
        <f t="shared" si="14"/>
        <v>N/A</v>
      </c>
      <c r="E48" s="8">
        <v>2.1135062311000001</v>
      </c>
      <c r="F48" s="11" t="str">
        <f t="shared" si="15"/>
        <v>N/A</v>
      </c>
      <c r="G48" s="8">
        <v>2.1352526815999999</v>
      </c>
      <c r="H48" s="11" t="str">
        <f t="shared" si="16"/>
        <v>N/A</v>
      </c>
      <c r="I48" s="12">
        <v>-5.92</v>
      </c>
      <c r="J48" s="12">
        <v>1.0289999999999999</v>
      </c>
      <c r="K48" s="43" t="s">
        <v>740</v>
      </c>
      <c r="L48" s="9" t="str">
        <f t="shared" si="17"/>
        <v>Yes</v>
      </c>
    </row>
    <row r="49" spans="1:12" x14ac:dyDescent="0.25">
      <c r="A49" s="3" t="s">
        <v>957</v>
      </c>
      <c r="B49" s="35" t="s">
        <v>213</v>
      </c>
      <c r="C49" s="8">
        <v>0.98695885279999995</v>
      </c>
      <c r="D49" s="11" t="str">
        <f t="shared" si="14"/>
        <v>N/A</v>
      </c>
      <c r="E49" s="8">
        <v>0.95641068819999997</v>
      </c>
      <c r="F49" s="11" t="str">
        <f t="shared" si="15"/>
        <v>N/A</v>
      </c>
      <c r="G49" s="8">
        <v>0.92921180430000005</v>
      </c>
      <c r="H49" s="11" t="str">
        <f t="shared" si="16"/>
        <v>N/A</v>
      </c>
      <c r="I49" s="12">
        <v>-3.1</v>
      </c>
      <c r="J49" s="12">
        <v>-2.84</v>
      </c>
      <c r="K49" s="43" t="s">
        <v>740</v>
      </c>
      <c r="L49" s="9" t="str">
        <f t="shared" si="17"/>
        <v>Yes</v>
      </c>
    </row>
    <row r="50" spans="1:12" x14ac:dyDescent="0.25">
      <c r="A50" s="2" t="s">
        <v>208</v>
      </c>
      <c r="B50" s="35" t="s">
        <v>213</v>
      </c>
      <c r="C50" s="36">
        <v>80425</v>
      </c>
      <c r="D50" s="9" t="str">
        <f t="shared" ref="D50:D53" si="18">IF($B50="N/A","N/A",IF(C50&lt;0,"No","Yes"))</f>
        <v>N/A</v>
      </c>
      <c r="E50" s="36">
        <v>86134</v>
      </c>
      <c r="F50" s="9" t="str">
        <f t="shared" ref="F50:F53" si="19">IF($B50="N/A","N/A",IF(E50&lt;0,"No","Yes"))</f>
        <v>N/A</v>
      </c>
      <c r="G50" s="36">
        <v>88920</v>
      </c>
      <c r="H50" s="9" t="str">
        <f t="shared" ref="H50:H53" si="20">IF($B50="N/A","N/A",IF(G50&lt;0,"No","Yes"))</f>
        <v>N/A</v>
      </c>
      <c r="I50" s="12">
        <v>7.0990000000000002</v>
      </c>
      <c r="J50" s="12">
        <v>3.234</v>
      </c>
      <c r="K50" s="43" t="s">
        <v>740</v>
      </c>
      <c r="L50" s="9" t="str">
        <f t="shared" si="17"/>
        <v>Yes</v>
      </c>
    </row>
    <row r="51" spans="1:12" x14ac:dyDescent="0.25">
      <c r="A51" s="2" t="s">
        <v>209</v>
      </c>
      <c r="B51" s="35" t="s">
        <v>213</v>
      </c>
      <c r="C51" s="36">
        <v>4767</v>
      </c>
      <c r="D51" s="9" t="str">
        <f t="shared" si="18"/>
        <v>N/A</v>
      </c>
      <c r="E51" s="36">
        <v>5412</v>
      </c>
      <c r="F51" s="9" t="str">
        <f t="shared" si="19"/>
        <v>N/A</v>
      </c>
      <c r="G51" s="36">
        <v>5657</v>
      </c>
      <c r="H51" s="9" t="str">
        <f t="shared" si="20"/>
        <v>N/A</v>
      </c>
      <c r="I51" s="12">
        <v>13.53</v>
      </c>
      <c r="J51" s="12">
        <v>4.5270000000000001</v>
      </c>
      <c r="K51" s="43" t="s">
        <v>740</v>
      </c>
      <c r="L51" s="9" t="str">
        <f t="shared" si="17"/>
        <v>Yes</v>
      </c>
    </row>
    <row r="52" spans="1:12" x14ac:dyDescent="0.25">
      <c r="A52" s="2" t="s">
        <v>210</v>
      </c>
      <c r="B52" s="35" t="s">
        <v>213</v>
      </c>
      <c r="C52" s="36">
        <v>37084</v>
      </c>
      <c r="D52" s="9" t="str">
        <f t="shared" si="18"/>
        <v>N/A</v>
      </c>
      <c r="E52" s="36">
        <v>40553</v>
      </c>
      <c r="F52" s="9" t="str">
        <f t="shared" si="19"/>
        <v>N/A</v>
      </c>
      <c r="G52" s="36">
        <v>44264</v>
      </c>
      <c r="H52" s="9" t="str">
        <f t="shared" si="20"/>
        <v>N/A</v>
      </c>
      <c r="I52" s="12">
        <v>9.3539999999999992</v>
      </c>
      <c r="J52" s="12">
        <v>9.1509999999999998</v>
      </c>
      <c r="K52" s="43" t="s">
        <v>740</v>
      </c>
      <c r="L52" s="9" t="str">
        <f t="shared" si="17"/>
        <v>Yes</v>
      </c>
    </row>
    <row r="53" spans="1:12" x14ac:dyDescent="0.25">
      <c r="A53" s="2" t="s">
        <v>958</v>
      </c>
      <c r="B53" s="35" t="s">
        <v>213</v>
      </c>
      <c r="C53" s="36">
        <v>7986</v>
      </c>
      <c r="D53" s="9" t="str">
        <f t="shared" si="18"/>
        <v>N/A</v>
      </c>
      <c r="E53" s="36">
        <v>8313</v>
      </c>
      <c r="F53" s="9" t="str">
        <f t="shared" si="19"/>
        <v>N/A</v>
      </c>
      <c r="G53" s="36">
        <v>9002</v>
      </c>
      <c r="H53" s="9" t="str">
        <f t="shared" si="20"/>
        <v>N/A</v>
      </c>
      <c r="I53" s="12">
        <v>4.0949999999999998</v>
      </c>
      <c r="J53" s="12">
        <v>8.2880000000000003</v>
      </c>
      <c r="K53" s="43" t="s">
        <v>740</v>
      </c>
      <c r="L53" s="9" t="str">
        <f t="shared" si="17"/>
        <v>Yes</v>
      </c>
    </row>
    <row r="54" spans="1:12" x14ac:dyDescent="0.25">
      <c r="A54" s="2" t="s">
        <v>959</v>
      </c>
      <c r="B54" s="35" t="s">
        <v>213</v>
      </c>
      <c r="C54" s="8">
        <v>100</v>
      </c>
      <c r="D54" s="11" t="str">
        <f>IF($B54="N/A","N/A",IF(C54&gt;10,"No",IF(C54&lt;-10,"No","Yes")))</f>
        <v>N/A</v>
      </c>
      <c r="E54" s="8">
        <v>100</v>
      </c>
      <c r="F54" s="11" t="str">
        <f>IF($B54="N/A","N/A",IF(E54&gt;10,"No",IF(E54&lt;-10,"No","Yes")))</f>
        <v>N/A</v>
      </c>
      <c r="G54" s="8">
        <v>100</v>
      </c>
      <c r="H54" s="11" t="str">
        <f>IF($B54="N/A","N/A",IF(G54&gt;10,"No",IF(G54&lt;-10,"No","Yes")))</f>
        <v>N/A</v>
      </c>
      <c r="I54" s="12">
        <v>0</v>
      </c>
      <c r="J54" s="12">
        <v>0</v>
      </c>
      <c r="K54" s="35" t="s">
        <v>213</v>
      </c>
      <c r="L54" s="9" t="str">
        <f t="shared" si="4"/>
        <v>N/A</v>
      </c>
    </row>
    <row r="55" spans="1:12" x14ac:dyDescent="0.25">
      <c r="A55" s="2" t="s">
        <v>1748</v>
      </c>
      <c r="B55" s="35" t="s">
        <v>213</v>
      </c>
      <c r="C55" s="8">
        <v>100</v>
      </c>
      <c r="D55" s="11" t="str">
        <f>IF($B55="N/A","N/A",IF(C55&gt;10,"No",IF(C55&lt;-10,"No","Yes")))</f>
        <v>N/A</v>
      </c>
      <c r="E55" s="8">
        <v>99.999298304999996</v>
      </c>
      <c r="F55" s="11" t="str">
        <f>IF($B55="N/A","N/A",IF(E55&gt;10,"No",IF(E55&lt;-10,"No","Yes")))</f>
        <v>N/A</v>
      </c>
      <c r="G55" s="8">
        <v>99.999332941999995</v>
      </c>
      <c r="H55" s="11" t="str">
        <f>IF($B55="N/A","N/A",IF(G55&gt;10,"No",IF(G55&lt;-10,"No","Yes")))</f>
        <v>N/A</v>
      </c>
      <c r="I55" s="12">
        <v>-1E-3</v>
      </c>
      <c r="J55" s="12">
        <v>0</v>
      </c>
      <c r="K55" s="35" t="s">
        <v>213</v>
      </c>
      <c r="L55" s="9" t="str">
        <f t="shared" si="4"/>
        <v>N/A</v>
      </c>
    </row>
    <row r="56" spans="1:12" x14ac:dyDescent="0.25">
      <c r="A56" s="2" t="s">
        <v>177</v>
      </c>
      <c r="B56" s="35" t="s">
        <v>213</v>
      </c>
      <c r="C56" s="8">
        <v>54.916293504999999</v>
      </c>
      <c r="D56" s="11" t="str">
        <f t="shared" ref="D56:D57" si="21">IF($B56="N/A","N/A",IF(C56&gt;10,"No",IF(C56&lt;-10,"No","Yes")))</f>
        <v>N/A</v>
      </c>
      <c r="E56" s="8">
        <v>54.727321207999999</v>
      </c>
      <c r="F56" s="11" t="str">
        <f t="shared" ref="F56:F57" si="22">IF($B56="N/A","N/A",IF(E56&gt;10,"No",IF(E56&lt;-10,"No","Yes")))</f>
        <v>N/A</v>
      </c>
      <c r="G56" s="8">
        <v>54.548668552000002</v>
      </c>
      <c r="H56" s="11" t="str">
        <f t="shared" ref="H56:H57" si="23">IF($B56="N/A","N/A",IF(G56&gt;10,"No",IF(G56&lt;-10,"No","Yes")))</f>
        <v>N/A</v>
      </c>
      <c r="I56" s="12">
        <v>-0.34399999999999997</v>
      </c>
      <c r="J56" s="12">
        <v>-0.32600000000000001</v>
      </c>
      <c r="K56" s="43" t="s">
        <v>740</v>
      </c>
      <c r="L56" s="9" t="str">
        <f>IF(J56="Div by 0", "N/A", IF(OR(J56="N/A",K56="N/A"),"N/A", IF(J56&gt;VALUE(MID(K56,1,2)), "No", IF(J56&lt;-1*VALUE(MID(K56,1,2)), "No", "Yes"))))</f>
        <v>Yes</v>
      </c>
    </row>
    <row r="57" spans="1:12" x14ac:dyDescent="0.25">
      <c r="A57" s="6" t="s">
        <v>178</v>
      </c>
      <c r="B57" s="35" t="s">
        <v>213</v>
      </c>
      <c r="C57" s="8">
        <v>45.083706495000001</v>
      </c>
      <c r="D57" s="11" t="str">
        <f t="shared" si="21"/>
        <v>N/A</v>
      </c>
      <c r="E57" s="8">
        <v>45.271977096999997</v>
      </c>
      <c r="F57" s="11" t="str">
        <f t="shared" si="22"/>
        <v>N/A</v>
      </c>
      <c r="G57" s="8">
        <v>45.45066439</v>
      </c>
      <c r="H57" s="11" t="str">
        <f t="shared" si="23"/>
        <v>N/A</v>
      </c>
      <c r="I57" s="12">
        <v>0.41760000000000003</v>
      </c>
      <c r="J57" s="12">
        <v>0.3947</v>
      </c>
      <c r="K57" s="43" t="s">
        <v>740</v>
      </c>
      <c r="L57" s="9" t="str">
        <f>IF(J57="Div by 0", "N/A", IF(OR(J57="N/A",K57="N/A"),"N/A", IF(J57&gt;VALUE(MID(K57,1,2)), "No", IF(J57&lt;-1*VALUE(MID(K57,1,2)), "No", "Yes"))))</f>
        <v>Yes</v>
      </c>
    </row>
    <row r="58" spans="1:12" x14ac:dyDescent="0.25">
      <c r="A58" s="7" t="s">
        <v>686</v>
      </c>
      <c r="B58" s="35" t="s">
        <v>282</v>
      </c>
      <c r="C58" s="8">
        <v>52.092096023000003</v>
      </c>
      <c r="D58" s="11" t="str">
        <f>IF($B58="N/A","N/A",IF(C58&gt;70,"No",IF(C58&lt;40,"No","Yes")))</f>
        <v>Yes</v>
      </c>
      <c r="E58" s="8">
        <v>55.195351969999997</v>
      </c>
      <c r="F58" s="11" t="str">
        <f>IF($B58="N/A","N/A",IF(E58&gt;70,"No",IF(E58&lt;40,"No","Yes")))</f>
        <v>Yes</v>
      </c>
      <c r="G58" s="8">
        <v>56.315705213999998</v>
      </c>
      <c r="H58" s="11" t="str">
        <f>IF($B58="N/A","N/A",IF(G58&gt;70,"No",IF(G58&lt;40,"No","Yes")))</f>
        <v>Yes</v>
      </c>
      <c r="I58" s="12">
        <v>5.9569999999999999</v>
      </c>
      <c r="J58" s="12">
        <v>2.0299999999999998</v>
      </c>
      <c r="K58" s="43" t="s">
        <v>740</v>
      </c>
      <c r="L58" s="9" t="str">
        <f t="shared" si="4"/>
        <v>Yes</v>
      </c>
    </row>
    <row r="59" spans="1:12" x14ac:dyDescent="0.25">
      <c r="A59" s="2" t="s">
        <v>687</v>
      </c>
      <c r="B59" s="35" t="s">
        <v>213</v>
      </c>
      <c r="C59" s="8">
        <v>75.989196488999994</v>
      </c>
      <c r="D59" s="11" t="str">
        <f>IF($B59="N/A","N/A",IF(C59&gt;10,"No",IF(C59&lt;-10,"No","Yes")))</f>
        <v>N/A</v>
      </c>
      <c r="E59" s="8">
        <v>75.384615385000004</v>
      </c>
      <c r="F59" s="11" t="str">
        <f>IF($B59="N/A","N/A",IF(E59&gt;10,"No",IF(E59&lt;-10,"No","Yes")))</f>
        <v>N/A</v>
      </c>
      <c r="G59" s="8">
        <v>72.279509887000003</v>
      </c>
      <c r="H59" s="11" t="str">
        <f>IF($B59="N/A","N/A",IF(G59&gt;10,"No",IF(G59&lt;-10,"No","Yes")))</f>
        <v>N/A</v>
      </c>
      <c r="I59" s="12">
        <v>-0.79600000000000004</v>
      </c>
      <c r="J59" s="12">
        <v>-4.12</v>
      </c>
      <c r="K59" s="35" t="s">
        <v>213</v>
      </c>
      <c r="L59" s="9" t="str">
        <f t="shared" si="4"/>
        <v>N/A</v>
      </c>
    </row>
    <row r="60" spans="1:12" x14ac:dyDescent="0.25">
      <c r="A60" s="2" t="s">
        <v>688</v>
      </c>
      <c r="B60" s="35" t="s">
        <v>213</v>
      </c>
      <c r="C60" s="8">
        <v>76.858215419999993</v>
      </c>
      <c r="D60" s="11" t="str">
        <f t="shared" ref="D60:D66" si="24">IF($B60="N/A","N/A",IF(C60&gt;10,"No",IF(C60&lt;-10,"No","Yes")))</f>
        <v>N/A</v>
      </c>
      <c r="E60" s="8">
        <v>76.542402441999997</v>
      </c>
      <c r="F60" s="11" t="str">
        <f t="shared" ref="F60:F66" si="25">IF($B60="N/A","N/A",IF(E60&gt;10,"No",IF(E60&lt;-10,"No","Yes")))</f>
        <v>N/A</v>
      </c>
      <c r="G60" s="8">
        <v>75.998159603000005</v>
      </c>
      <c r="H60" s="11" t="str">
        <f t="shared" ref="H60:H66" si="26">IF($B60="N/A","N/A",IF(G60&gt;10,"No",IF(G60&lt;-10,"No","Yes")))</f>
        <v>N/A</v>
      </c>
      <c r="I60" s="12">
        <v>-0.41099999999999998</v>
      </c>
      <c r="J60" s="12">
        <v>-0.71099999999999997</v>
      </c>
      <c r="K60" s="35" t="s">
        <v>213</v>
      </c>
      <c r="L60" s="9" t="str">
        <f t="shared" si="4"/>
        <v>N/A</v>
      </c>
    </row>
    <row r="61" spans="1:12" x14ac:dyDescent="0.25">
      <c r="A61" s="2" t="s">
        <v>1747</v>
      </c>
      <c r="B61" s="35" t="s">
        <v>213</v>
      </c>
      <c r="C61" s="8">
        <v>52.606887458000003</v>
      </c>
      <c r="D61" s="11" t="str">
        <f t="shared" si="24"/>
        <v>N/A</v>
      </c>
      <c r="E61" s="8">
        <v>56.613775353999998</v>
      </c>
      <c r="F61" s="11" t="str">
        <f t="shared" si="25"/>
        <v>N/A</v>
      </c>
      <c r="G61" s="8">
        <v>57.768403337999999</v>
      </c>
      <c r="H61" s="11" t="str">
        <f t="shared" si="26"/>
        <v>N/A</v>
      </c>
      <c r="I61" s="12">
        <v>7.617</v>
      </c>
      <c r="J61" s="12">
        <v>2.0390000000000001</v>
      </c>
      <c r="K61" s="35" t="s">
        <v>213</v>
      </c>
      <c r="L61" s="9" t="str">
        <f t="shared" si="4"/>
        <v>N/A</v>
      </c>
    </row>
    <row r="62" spans="1:12" x14ac:dyDescent="0.25">
      <c r="A62" s="2" t="s">
        <v>689</v>
      </c>
      <c r="B62" s="35" t="s">
        <v>213</v>
      </c>
      <c r="C62" s="8">
        <v>29.678560282999999</v>
      </c>
      <c r="D62" s="11" t="str">
        <f t="shared" si="24"/>
        <v>N/A</v>
      </c>
      <c r="E62" s="8">
        <v>34.225591344000001</v>
      </c>
      <c r="F62" s="11" t="str">
        <f t="shared" si="25"/>
        <v>N/A</v>
      </c>
      <c r="G62" s="8">
        <v>37.453896141999998</v>
      </c>
      <c r="H62" s="11" t="str">
        <f t="shared" si="26"/>
        <v>N/A</v>
      </c>
      <c r="I62" s="12">
        <v>15.32</v>
      </c>
      <c r="J62" s="12">
        <v>9.4320000000000004</v>
      </c>
      <c r="K62" s="35" t="s">
        <v>213</v>
      </c>
      <c r="L62" s="9" t="str">
        <f t="shared" si="4"/>
        <v>N/A</v>
      </c>
    </row>
    <row r="63" spans="1:12" x14ac:dyDescent="0.25">
      <c r="A63" s="2" t="s">
        <v>179</v>
      </c>
      <c r="B63" s="60" t="s">
        <v>217</v>
      </c>
      <c r="C63" s="36">
        <v>0</v>
      </c>
      <c r="D63" s="11" t="str">
        <f>IF(OR($B63="N/A",$C63="N/A"),"N/A",IF(C63&gt;0,"No",IF(C63&lt;0,"No","Yes")))</f>
        <v>Yes</v>
      </c>
      <c r="E63" s="36">
        <v>0</v>
      </c>
      <c r="F63" s="11" t="str">
        <f>IF(OR($B63="N/A",$E63="N/A"),"N/A",IF(E63&gt;0,"No",IF(E63&lt;0,"No","Yes")))</f>
        <v>Yes</v>
      </c>
      <c r="G63" s="36">
        <v>0</v>
      </c>
      <c r="H63" s="11" t="str">
        <f>IF($B63="N/A","N/A",IF(G63&gt;0,"No",IF(G63&lt;0,"No","Yes")))</f>
        <v>Yes</v>
      </c>
      <c r="I63" s="12" t="s">
        <v>1746</v>
      </c>
      <c r="J63" s="12" t="s">
        <v>1746</v>
      </c>
      <c r="K63" s="35" t="s">
        <v>213</v>
      </c>
      <c r="L63" s="9" t="str">
        <f>IF(J63="Div by 0", "N/A", IF(K63="N/A","N/A", IF(J63&gt;VALUE(MID(K63,1,2)), "No", IF(J63&lt;-1*VALUE(MID(K63,1,2)), "No", "Yes"))))</f>
        <v>N/A</v>
      </c>
    </row>
    <row r="64" spans="1:12" x14ac:dyDescent="0.25">
      <c r="A64" s="3" t="s">
        <v>146</v>
      </c>
      <c r="B64" s="35" t="s">
        <v>213</v>
      </c>
      <c r="C64" s="8">
        <v>0.71813149890000005</v>
      </c>
      <c r="D64" s="11" t="str">
        <f t="shared" si="24"/>
        <v>N/A</v>
      </c>
      <c r="E64" s="8">
        <v>0.68766138990000003</v>
      </c>
      <c r="F64" s="11" t="str">
        <f t="shared" si="25"/>
        <v>N/A</v>
      </c>
      <c r="G64" s="8">
        <v>0.69774267570000004</v>
      </c>
      <c r="H64" s="11" t="str">
        <f t="shared" si="26"/>
        <v>N/A</v>
      </c>
      <c r="I64" s="12">
        <v>-4.24</v>
      </c>
      <c r="J64" s="12">
        <v>1.466</v>
      </c>
      <c r="K64" s="35" t="s">
        <v>213</v>
      </c>
      <c r="L64" s="9" t="str">
        <f t="shared" si="4"/>
        <v>N/A</v>
      </c>
    </row>
    <row r="65" spans="1:12" x14ac:dyDescent="0.25">
      <c r="A65" s="3" t="s">
        <v>147</v>
      </c>
      <c r="B65" s="35" t="s">
        <v>213</v>
      </c>
      <c r="C65" s="8">
        <v>0.76268434679999997</v>
      </c>
      <c r="D65" s="11" t="str">
        <f t="shared" si="24"/>
        <v>N/A</v>
      </c>
      <c r="E65" s="8">
        <v>0.71362411589999997</v>
      </c>
      <c r="F65" s="11" t="str">
        <f t="shared" si="25"/>
        <v>N/A</v>
      </c>
      <c r="G65" s="8">
        <v>0.76111318640000003</v>
      </c>
      <c r="H65" s="11" t="str">
        <f t="shared" si="26"/>
        <v>N/A</v>
      </c>
      <c r="I65" s="12">
        <v>-6.43</v>
      </c>
      <c r="J65" s="12">
        <v>6.6550000000000002</v>
      </c>
      <c r="K65" s="35" t="s">
        <v>213</v>
      </c>
      <c r="L65" s="9" t="str">
        <f t="shared" si="4"/>
        <v>N/A</v>
      </c>
    </row>
    <row r="66" spans="1:12" x14ac:dyDescent="0.25">
      <c r="A66" s="3" t="s">
        <v>148</v>
      </c>
      <c r="B66" s="35" t="s">
        <v>213</v>
      </c>
      <c r="C66" s="8">
        <v>0.82913605229999998</v>
      </c>
      <c r="D66" s="11" t="str">
        <f t="shared" si="24"/>
        <v>N/A</v>
      </c>
      <c r="E66" s="8">
        <v>0.78660042659999996</v>
      </c>
      <c r="F66" s="11" t="str">
        <f t="shared" si="25"/>
        <v>N/A</v>
      </c>
      <c r="G66" s="8">
        <v>0.81914723300000003</v>
      </c>
      <c r="H66" s="11" t="str">
        <f t="shared" si="26"/>
        <v>N/A</v>
      </c>
      <c r="I66" s="12">
        <v>-5.13</v>
      </c>
      <c r="J66" s="12">
        <v>4.1379999999999999</v>
      </c>
      <c r="K66" s="35" t="s">
        <v>213</v>
      </c>
      <c r="L66" s="9" t="str">
        <f t="shared" si="4"/>
        <v>N/A</v>
      </c>
    </row>
    <row r="67" spans="1:12" x14ac:dyDescent="0.25">
      <c r="A67" s="2" t="s">
        <v>960</v>
      </c>
      <c r="B67" s="43" t="s">
        <v>213</v>
      </c>
      <c r="C67" s="1">
        <v>360</v>
      </c>
      <c r="D67" s="11" t="str">
        <f>IF($B67="N/A","N/A",IF(C67&gt;10,"No",IF(C67&lt;-10,"No","Yes")))</f>
        <v>N/A</v>
      </c>
      <c r="E67" s="1">
        <v>324</v>
      </c>
      <c r="F67" s="11" t="str">
        <f>IF($B67="N/A","N/A",IF(E67&gt;10,"No",IF(E67&lt;-10,"No","Yes")))</f>
        <v>N/A</v>
      </c>
      <c r="G67" s="1">
        <v>342</v>
      </c>
      <c r="H67" s="11" t="str">
        <f>IF($B67="N/A","N/A",IF(G67&gt;10,"No",IF(G67&lt;-10,"No","Yes")))</f>
        <v>N/A</v>
      </c>
      <c r="I67" s="12">
        <v>-10</v>
      </c>
      <c r="J67" s="12">
        <v>5.556</v>
      </c>
      <c r="K67" s="35" t="s">
        <v>213</v>
      </c>
      <c r="L67" s="9" t="str">
        <f t="shared" si="4"/>
        <v>N/A</v>
      </c>
    </row>
    <row r="68" spans="1:12" x14ac:dyDescent="0.25">
      <c r="A68" s="3" t="s">
        <v>201</v>
      </c>
      <c r="B68" s="43" t="s">
        <v>217</v>
      </c>
      <c r="C68" s="1">
        <v>59</v>
      </c>
      <c r="D68" s="11" t="str">
        <f t="shared" ref="D68:D69" si="27">IF($B68="N/A","N/A",IF(C68&gt;0,"No",IF(C68&lt;0,"No","Yes")))</f>
        <v>No</v>
      </c>
      <c r="E68" s="1">
        <v>62</v>
      </c>
      <c r="F68" s="11" t="str">
        <f t="shared" ref="F68:F69" si="28">IF($B68="N/A","N/A",IF(E68&gt;0,"No",IF(E68&lt;0,"No","Yes")))</f>
        <v>No</v>
      </c>
      <c r="G68" s="1">
        <v>70</v>
      </c>
      <c r="H68" s="11" t="str">
        <f t="shared" ref="H68:H69" si="29">IF($B68="N/A","N/A",IF(G68&gt;0,"No",IF(G68&lt;0,"No","Yes")))</f>
        <v>No</v>
      </c>
      <c r="I68" s="12">
        <v>5.085</v>
      </c>
      <c r="J68" s="12">
        <v>12.9</v>
      </c>
      <c r="K68" s="35" t="s">
        <v>213</v>
      </c>
      <c r="L68" s="9" t="str">
        <f t="shared" si="4"/>
        <v>N/A</v>
      </c>
    </row>
    <row r="69" spans="1:12" x14ac:dyDescent="0.25">
      <c r="A69" s="3" t="s">
        <v>202</v>
      </c>
      <c r="B69" s="43" t="s">
        <v>217</v>
      </c>
      <c r="C69" s="1">
        <v>61</v>
      </c>
      <c r="D69" s="11" t="str">
        <f t="shared" si="27"/>
        <v>No</v>
      </c>
      <c r="E69" s="1">
        <v>52</v>
      </c>
      <c r="F69" s="11" t="str">
        <f t="shared" si="28"/>
        <v>No</v>
      </c>
      <c r="G69" s="1">
        <v>61</v>
      </c>
      <c r="H69" s="11" t="str">
        <f t="shared" si="29"/>
        <v>No</v>
      </c>
      <c r="I69" s="12">
        <v>-14.8</v>
      </c>
      <c r="J69" s="12">
        <v>17.309999999999999</v>
      </c>
      <c r="K69" s="35" t="s">
        <v>213</v>
      </c>
      <c r="L69" s="9" t="str">
        <f t="shared" si="4"/>
        <v>N/A</v>
      </c>
    </row>
    <row r="70" spans="1:12" x14ac:dyDescent="0.25">
      <c r="A70" s="3" t="s">
        <v>203</v>
      </c>
      <c r="B70" s="60" t="s">
        <v>213</v>
      </c>
      <c r="C70" s="13">
        <v>98.360655738000005</v>
      </c>
      <c r="D70" s="11" t="str">
        <f>IF($B70="N/A","N/A",IF(C70&gt;10,"No",IF(C70&lt;-10,"No","Yes")))</f>
        <v>N/A</v>
      </c>
      <c r="E70" s="13">
        <v>96.153846153999993</v>
      </c>
      <c r="F70" s="11" t="str">
        <f>IF($B70="N/A","N/A",IF(E70&gt;10,"No",IF(E70&lt;-10,"No","Yes")))</f>
        <v>N/A</v>
      </c>
      <c r="G70" s="13">
        <v>96.721311474999993</v>
      </c>
      <c r="H70" s="11" t="str">
        <f>IF($B70="N/A","N/A",IF(G70&gt;10,"No",IF(G70&lt;-10,"No","Yes")))</f>
        <v>N/A</v>
      </c>
      <c r="I70" s="12">
        <v>-2.2400000000000002</v>
      </c>
      <c r="J70" s="12">
        <v>0.59019999999999995</v>
      </c>
      <c r="K70" s="60" t="s">
        <v>213</v>
      </c>
      <c r="L70" s="9" t="str">
        <f t="shared" si="4"/>
        <v>N/A</v>
      </c>
    </row>
    <row r="71" spans="1:12" x14ac:dyDescent="0.25">
      <c r="A71" s="2" t="s">
        <v>65</v>
      </c>
      <c r="B71" s="43" t="s">
        <v>213</v>
      </c>
      <c r="C71" s="1">
        <v>14462</v>
      </c>
      <c r="D71" s="11" t="str">
        <f>IF($B71="N/A","N/A",IF(C71&gt;10,"No",IF(C71&lt;-10,"No","Yes")))</f>
        <v>N/A</v>
      </c>
      <c r="E71" s="1">
        <v>15184</v>
      </c>
      <c r="F71" s="11" t="str">
        <f>IF($B71="N/A","N/A",IF(E71&gt;10,"No",IF(E71&lt;-10,"No","Yes")))</f>
        <v>N/A</v>
      </c>
      <c r="G71" s="1">
        <v>16321</v>
      </c>
      <c r="H71" s="11" t="str">
        <f>IF($B71="N/A","N/A",IF(G71&gt;10,"No",IF(G71&lt;-10,"No","Yes")))</f>
        <v>N/A</v>
      </c>
      <c r="I71" s="12">
        <v>4.992</v>
      </c>
      <c r="J71" s="12">
        <v>7.4880000000000004</v>
      </c>
      <c r="K71" s="43" t="s">
        <v>740</v>
      </c>
      <c r="L71" s="9" t="str">
        <f t="shared" ref="L71:L103" si="30">IF(J71="Div by 0", "N/A", IF(K71="N/A","N/A", IF(J71&gt;VALUE(MID(K71,1,2)), "No", IF(J71&lt;-1*VALUE(MID(K71,1,2)), "No", "Yes"))))</f>
        <v>Yes</v>
      </c>
    </row>
    <row r="72" spans="1:12" x14ac:dyDescent="0.25">
      <c r="A72" s="4" t="s">
        <v>66</v>
      </c>
      <c r="B72" s="43" t="s">
        <v>213</v>
      </c>
      <c r="C72" s="1">
        <v>12962.75</v>
      </c>
      <c r="D72" s="11" t="str">
        <f>IF($B72="N/A","N/A",IF(C72&gt;10,"No",IF(C72&lt;-10,"No","Yes")))</f>
        <v>N/A</v>
      </c>
      <c r="E72" s="1">
        <v>13566.15</v>
      </c>
      <c r="F72" s="11" t="str">
        <f>IF($B72="N/A","N/A",IF(E72&gt;10,"No",IF(E72&lt;-10,"No","Yes")))</f>
        <v>N/A</v>
      </c>
      <c r="G72" s="1">
        <v>14504.08</v>
      </c>
      <c r="H72" s="11" t="str">
        <f>IF($B72="N/A","N/A",IF(G72&gt;10,"No",IF(G72&lt;-10,"No","Yes")))</f>
        <v>N/A</v>
      </c>
      <c r="I72" s="12">
        <v>4.6550000000000002</v>
      </c>
      <c r="J72" s="12">
        <v>6.9139999999999997</v>
      </c>
      <c r="K72" s="43" t="s">
        <v>741</v>
      </c>
      <c r="L72" s="9" t="str">
        <f t="shared" si="30"/>
        <v>Yes</v>
      </c>
    </row>
    <row r="73" spans="1:12" x14ac:dyDescent="0.25">
      <c r="A73" s="3" t="s">
        <v>67</v>
      </c>
      <c r="B73" s="35" t="s">
        <v>283</v>
      </c>
      <c r="C73" s="8">
        <v>89.776283759999998</v>
      </c>
      <c r="D73" s="11" t="str">
        <f>IF($B73="N/A","N/A",IF(C73&gt;=90,"Yes","No"))</f>
        <v>No</v>
      </c>
      <c r="E73" s="8">
        <v>90.374092685999997</v>
      </c>
      <c r="F73" s="11" t="str">
        <f>IF($B73="N/A","N/A",IF(E73&gt;=90,"Yes","No"))</f>
        <v>Yes</v>
      </c>
      <c r="G73" s="8">
        <v>90.829694322999998</v>
      </c>
      <c r="H73" s="11" t="str">
        <f>IF($B73="N/A","N/A",IF(G73&gt;=90,"Yes","No"))</f>
        <v>Yes</v>
      </c>
      <c r="I73" s="12">
        <v>0.66590000000000005</v>
      </c>
      <c r="J73" s="12">
        <v>0.50409999999999999</v>
      </c>
      <c r="K73" s="43" t="s">
        <v>740</v>
      </c>
      <c r="L73" s="9" t="str">
        <f t="shared" si="30"/>
        <v>Yes</v>
      </c>
    </row>
    <row r="74" spans="1:12" x14ac:dyDescent="0.25">
      <c r="A74" s="2" t="s">
        <v>961</v>
      </c>
      <c r="B74" s="35" t="s">
        <v>283</v>
      </c>
      <c r="C74" s="8">
        <v>90.087778528000001</v>
      </c>
      <c r="D74" s="11" t="str">
        <f>IF($B74="N/A","N/A",IF(C74&gt;=90,"Yes","No"))</f>
        <v>Yes</v>
      </c>
      <c r="E74" s="8">
        <v>90.691003910999996</v>
      </c>
      <c r="F74" s="11" t="str">
        <f>IF($B74="N/A","N/A",IF(E74&gt;=90,"Yes","No"))</f>
        <v>Yes</v>
      </c>
      <c r="G74" s="8">
        <v>91.034817421</v>
      </c>
      <c r="H74" s="11" t="str">
        <f>IF($B74="N/A","N/A",IF(G74&gt;=90,"Yes","No"))</f>
        <v>Yes</v>
      </c>
      <c r="I74" s="12">
        <v>0.66959999999999997</v>
      </c>
      <c r="J74" s="12">
        <v>0.37909999999999999</v>
      </c>
      <c r="K74" s="43" t="s">
        <v>740</v>
      </c>
      <c r="L74" s="9" t="str">
        <f t="shared" si="30"/>
        <v>Yes</v>
      </c>
    </row>
    <row r="75" spans="1:12" x14ac:dyDescent="0.25">
      <c r="A75" s="6" t="s">
        <v>962</v>
      </c>
      <c r="B75" s="43" t="s">
        <v>284</v>
      </c>
      <c r="C75" s="13">
        <v>44.129367600000002</v>
      </c>
      <c r="D75" s="11" t="str">
        <f>IF($B75="N/A","N/A",IF(C75&gt;55,"No",IF(C75&lt;30,"No","Yes")))</f>
        <v>Yes</v>
      </c>
      <c r="E75" s="13">
        <v>44.070198386999998</v>
      </c>
      <c r="F75" s="11" t="str">
        <f>IF($B75="N/A","N/A",IF(E75&gt;55,"No",IF(E75&lt;30,"No","Yes")))</f>
        <v>Yes</v>
      </c>
      <c r="G75" s="13">
        <v>44.374009508999997</v>
      </c>
      <c r="H75" s="11" t="str">
        <f>IF($B75="N/A","N/A",IF(G75&gt;55,"No",IF(G75&lt;30,"No","Yes")))</f>
        <v>Yes</v>
      </c>
      <c r="I75" s="12">
        <v>-0.13400000000000001</v>
      </c>
      <c r="J75" s="12">
        <v>0.68940000000000001</v>
      </c>
      <c r="K75" s="43" t="s">
        <v>740</v>
      </c>
      <c r="L75" s="9" t="str">
        <f t="shared" si="30"/>
        <v>Yes</v>
      </c>
    </row>
    <row r="76" spans="1:12" ht="25" x14ac:dyDescent="0.25">
      <c r="A76" s="2" t="s">
        <v>963</v>
      </c>
      <c r="B76" s="43" t="s">
        <v>278</v>
      </c>
      <c r="C76" s="13">
        <v>6.1194855483000001</v>
      </c>
      <c r="D76" s="11" t="str">
        <f>IF($B76="N/A","N/A",IF(C76&gt;=5,"No",IF(C76&lt;0,"No","Yes")))</f>
        <v>No</v>
      </c>
      <c r="E76" s="13">
        <v>6.4014752370999997</v>
      </c>
      <c r="F76" s="11" t="str">
        <f>IF($B76="N/A","N/A",IF(E76&gt;=5,"No",IF(E76&lt;0,"No","Yes")))</f>
        <v>No</v>
      </c>
      <c r="G76" s="13">
        <v>6.3231419643000004</v>
      </c>
      <c r="H76" s="11" t="str">
        <f>IF($B76="N/A","N/A",IF(G76&gt;=5,"No",IF(G76&lt;0,"No","Yes")))</f>
        <v>No</v>
      </c>
      <c r="I76" s="12">
        <v>4.6079999999999997</v>
      </c>
      <c r="J76" s="12">
        <v>-1.22</v>
      </c>
      <c r="K76" s="43" t="s">
        <v>213</v>
      </c>
      <c r="L76" s="9" t="str">
        <f t="shared" si="30"/>
        <v>N/A</v>
      </c>
    </row>
    <row r="77" spans="1:12" ht="25" x14ac:dyDescent="0.25">
      <c r="A77" s="2" t="s">
        <v>964</v>
      </c>
      <c r="B77" s="43" t="s">
        <v>213</v>
      </c>
      <c r="C77" s="13">
        <v>1.38293459E-2</v>
      </c>
      <c r="D77" s="43" t="s">
        <v>213</v>
      </c>
      <c r="E77" s="13">
        <v>3.2929399400000003E-2</v>
      </c>
      <c r="F77" s="43" t="s">
        <v>213</v>
      </c>
      <c r="G77" s="13">
        <v>0.12866858649999999</v>
      </c>
      <c r="H77" s="43" t="s">
        <v>213</v>
      </c>
      <c r="I77" s="12">
        <v>138.1</v>
      </c>
      <c r="J77" s="12">
        <v>290.7</v>
      </c>
      <c r="K77" s="43" t="s">
        <v>213</v>
      </c>
      <c r="L77" s="9" t="str">
        <f t="shared" si="30"/>
        <v>N/A</v>
      </c>
    </row>
    <row r="78" spans="1:12" ht="25" x14ac:dyDescent="0.25">
      <c r="A78" s="2" t="s">
        <v>965</v>
      </c>
      <c r="B78" s="43" t="s">
        <v>213</v>
      </c>
      <c r="C78" s="13">
        <v>68.773337021000003</v>
      </c>
      <c r="D78" s="43" t="s">
        <v>213</v>
      </c>
      <c r="E78" s="13">
        <v>66.339567966000004</v>
      </c>
      <c r="F78" s="43" t="s">
        <v>213</v>
      </c>
      <c r="G78" s="13">
        <v>65.382023160000003</v>
      </c>
      <c r="H78" s="43" t="s">
        <v>213</v>
      </c>
      <c r="I78" s="12">
        <v>-3.54</v>
      </c>
      <c r="J78" s="12">
        <v>-1.44</v>
      </c>
      <c r="K78" s="43" t="s">
        <v>213</v>
      </c>
      <c r="L78" s="9" t="str">
        <f t="shared" si="30"/>
        <v>N/A</v>
      </c>
    </row>
    <row r="79" spans="1:12" ht="25" x14ac:dyDescent="0.25">
      <c r="A79" s="2" t="s">
        <v>966</v>
      </c>
      <c r="B79" s="43" t="s">
        <v>213</v>
      </c>
      <c r="C79" s="13">
        <v>1.3414465496000001</v>
      </c>
      <c r="D79" s="43" t="s">
        <v>213</v>
      </c>
      <c r="E79" s="13">
        <v>1.5015806112000001</v>
      </c>
      <c r="F79" s="43" t="s">
        <v>213</v>
      </c>
      <c r="G79" s="13">
        <v>1.5930396421999999</v>
      </c>
      <c r="H79" s="43" t="s">
        <v>213</v>
      </c>
      <c r="I79" s="12">
        <v>11.94</v>
      </c>
      <c r="J79" s="12">
        <v>6.0910000000000002</v>
      </c>
      <c r="K79" s="43" t="s">
        <v>213</v>
      </c>
      <c r="L79" s="9" t="str">
        <f t="shared" si="30"/>
        <v>N/A</v>
      </c>
    </row>
    <row r="80" spans="1:12" ht="25" x14ac:dyDescent="0.25">
      <c r="A80" s="2" t="s">
        <v>967</v>
      </c>
      <c r="B80" s="43" t="s">
        <v>213</v>
      </c>
      <c r="C80" s="13">
        <v>0</v>
      </c>
      <c r="D80" s="43" t="s">
        <v>213</v>
      </c>
      <c r="E80" s="13">
        <v>0</v>
      </c>
      <c r="F80" s="43" t="s">
        <v>213</v>
      </c>
      <c r="G80" s="13">
        <v>0</v>
      </c>
      <c r="H80" s="43" t="s">
        <v>213</v>
      </c>
      <c r="I80" s="12" t="s">
        <v>1746</v>
      </c>
      <c r="J80" s="12" t="s">
        <v>1746</v>
      </c>
      <c r="K80" s="43" t="s">
        <v>213</v>
      </c>
      <c r="L80" s="9" t="str">
        <f t="shared" si="30"/>
        <v>N/A</v>
      </c>
    </row>
    <row r="81" spans="1:12" x14ac:dyDescent="0.25">
      <c r="A81" s="2" t="s">
        <v>968</v>
      </c>
      <c r="B81" s="43" t="s">
        <v>213</v>
      </c>
      <c r="C81" s="13">
        <v>0</v>
      </c>
      <c r="D81" s="43" t="s">
        <v>213</v>
      </c>
      <c r="E81" s="13">
        <v>0</v>
      </c>
      <c r="F81" s="43" t="s">
        <v>213</v>
      </c>
      <c r="G81" s="13">
        <v>0</v>
      </c>
      <c r="H81" s="43" t="s">
        <v>213</v>
      </c>
      <c r="I81" s="12" t="s">
        <v>1746</v>
      </c>
      <c r="J81" s="12" t="s">
        <v>1746</v>
      </c>
      <c r="K81" s="43" t="s">
        <v>213</v>
      </c>
      <c r="L81" s="9" t="str">
        <f t="shared" si="30"/>
        <v>N/A</v>
      </c>
    </row>
    <row r="82" spans="1:12" x14ac:dyDescent="0.25">
      <c r="A82" s="2" t="s">
        <v>969</v>
      </c>
      <c r="B82" s="43" t="s">
        <v>213</v>
      </c>
      <c r="C82" s="13">
        <v>0.77444336879999998</v>
      </c>
      <c r="D82" s="43" t="s">
        <v>213</v>
      </c>
      <c r="E82" s="13">
        <v>0.93519494199999997</v>
      </c>
      <c r="F82" s="43" t="s">
        <v>213</v>
      </c>
      <c r="G82" s="13">
        <v>1.4459898291</v>
      </c>
      <c r="H82" s="43" t="s">
        <v>213</v>
      </c>
      <c r="I82" s="12">
        <v>20.76</v>
      </c>
      <c r="J82" s="12">
        <v>54.62</v>
      </c>
      <c r="K82" s="43" t="s">
        <v>213</v>
      </c>
      <c r="L82" s="9" t="str">
        <f t="shared" si="30"/>
        <v>N/A</v>
      </c>
    </row>
    <row r="83" spans="1:12" x14ac:dyDescent="0.25">
      <c r="A83" s="2" t="s">
        <v>970</v>
      </c>
      <c r="B83" s="43" t="s">
        <v>213</v>
      </c>
      <c r="C83" s="13">
        <v>0</v>
      </c>
      <c r="D83" s="43" t="s">
        <v>213</v>
      </c>
      <c r="E83" s="13">
        <v>0</v>
      </c>
      <c r="F83" s="43" t="s">
        <v>213</v>
      </c>
      <c r="G83" s="13">
        <v>0</v>
      </c>
      <c r="H83" s="43" t="s">
        <v>213</v>
      </c>
      <c r="I83" s="12" t="s">
        <v>1746</v>
      </c>
      <c r="J83" s="12" t="s">
        <v>1746</v>
      </c>
      <c r="K83" s="43" t="s">
        <v>213</v>
      </c>
      <c r="L83" s="9" t="str">
        <f t="shared" si="30"/>
        <v>N/A</v>
      </c>
    </row>
    <row r="84" spans="1:12" x14ac:dyDescent="0.25">
      <c r="A84" s="2" t="s">
        <v>971</v>
      </c>
      <c r="B84" s="43" t="s">
        <v>213</v>
      </c>
      <c r="C84" s="13">
        <v>22.977458166000002</v>
      </c>
      <c r="D84" s="43" t="s">
        <v>213</v>
      </c>
      <c r="E84" s="13">
        <v>24.789251843999999</v>
      </c>
      <c r="F84" s="43" t="s">
        <v>213</v>
      </c>
      <c r="G84" s="13">
        <v>25.127136818</v>
      </c>
      <c r="H84" s="43" t="s">
        <v>213</v>
      </c>
      <c r="I84" s="12">
        <v>7.8849999999999998</v>
      </c>
      <c r="J84" s="12">
        <v>1.363</v>
      </c>
      <c r="K84" s="43" t="s">
        <v>213</v>
      </c>
      <c r="L84" s="9" t="str">
        <f t="shared" si="30"/>
        <v>N/A</v>
      </c>
    </row>
    <row r="85" spans="1:12" ht="25" x14ac:dyDescent="0.25">
      <c r="A85" s="2" t="s">
        <v>972</v>
      </c>
      <c r="B85" s="43" t="s">
        <v>213</v>
      </c>
      <c r="C85" s="13">
        <v>0</v>
      </c>
      <c r="D85" s="43" t="s">
        <v>213</v>
      </c>
      <c r="E85" s="13">
        <v>0</v>
      </c>
      <c r="F85" s="43" t="s">
        <v>213</v>
      </c>
      <c r="G85" s="13">
        <v>0</v>
      </c>
      <c r="H85" s="43" t="s">
        <v>213</v>
      </c>
      <c r="I85" s="12" t="s">
        <v>1746</v>
      </c>
      <c r="J85" s="12" t="s">
        <v>1746</v>
      </c>
      <c r="K85" s="43" t="s">
        <v>213</v>
      </c>
      <c r="L85" s="9" t="str">
        <f t="shared" si="30"/>
        <v>N/A</v>
      </c>
    </row>
    <row r="86" spans="1:12" ht="25" x14ac:dyDescent="0.25">
      <c r="A86" s="2" t="s">
        <v>973</v>
      </c>
      <c r="B86" s="43" t="s">
        <v>213</v>
      </c>
      <c r="C86" s="13">
        <v>0</v>
      </c>
      <c r="D86" s="43" t="s">
        <v>213</v>
      </c>
      <c r="E86" s="13">
        <v>0</v>
      </c>
      <c r="F86" s="43" t="s">
        <v>213</v>
      </c>
      <c r="G86" s="13">
        <v>0</v>
      </c>
      <c r="H86" s="43" t="s">
        <v>213</v>
      </c>
      <c r="I86" s="12" t="s">
        <v>1746</v>
      </c>
      <c r="J86" s="12" t="s">
        <v>1746</v>
      </c>
      <c r="K86" s="43" t="s">
        <v>213</v>
      </c>
      <c r="L86" s="9" t="str">
        <f t="shared" si="30"/>
        <v>N/A</v>
      </c>
    </row>
    <row r="87" spans="1:12" x14ac:dyDescent="0.25">
      <c r="A87" s="2" t="s">
        <v>974</v>
      </c>
      <c r="B87" s="43" t="s">
        <v>213</v>
      </c>
      <c r="C87" s="13">
        <v>97.870280735999998</v>
      </c>
      <c r="D87" s="43" t="s">
        <v>213</v>
      </c>
      <c r="E87" s="13">
        <v>97.530295046999996</v>
      </c>
      <c r="F87" s="43" t="s">
        <v>213</v>
      </c>
      <c r="G87" s="13">
        <v>96.832301942000001</v>
      </c>
      <c r="H87" s="43" t="s">
        <v>213</v>
      </c>
      <c r="I87" s="12">
        <v>-0.34699999999999998</v>
      </c>
      <c r="J87" s="12">
        <v>-0.71599999999999997</v>
      </c>
      <c r="K87" s="43" t="s">
        <v>213</v>
      </c>
      <c r="L87" s="9" t="str">
        <f t="shared" si="30"/>
        <v>N/A</v>
      </c>
    </row>
    <row r="88" spans="1:12" x14ac:dyDescent="0.25">
      <c r="A88" s="2" t="s">
        <v>975</v>
      </c>
      <c r="B88" s="43" t="s">
        <v>213</v>
      </c>
      <c r="C88" s="13">
        <v>2.1297192642999998</v>
      </c>
      <c r="D88" s="43" t="s">
        <v>213</v>
      </c>
      <c r="E88" s="13">
        <v>2.4697049525999999</v>
      </c>
      <c r="F88" s="43" t="s">
        <v>213</v>
      </c>
      <c r="G88" s="13">
        <v>3.1676980577</v>
      </c>
      <c r="H88" s="43" t="s">
        <v>213</v>
      </c>
      <c r="I88" s="12">
        <v>15.96</v>
      </c>
      <c r="J88" s="12">
        <v>28.26</v>
      </c>
      <c r="K88" s="43" t="s">
        <v>213</v>
      </c>
      <c r="L88" s="9" t="str">
        <f t="shared" si="30"/>
        <v>N/A</v>
      </c>
    </row>
    <row r="89" spans="1:12" x14ac:dyDescent="0.25">
      <c r="A89" s="6" t="s">
        <v>68</v>
      </c>
      <c r="B89" s="43" t="s">
        <v>213</v>
      </c>
      <c r="C89" s="1">
        <v>108</v>
      </c>
      <c r="D89" s="11" t="str">
        <f>IF($B89="N/A","N/A",IF(C89&gt;10,"No",IF(C89&lt;-10,"No","Yes")))</f>
        <v>N/A</v>
      </c>
      <c r="E89" s="1">
        <v>110</v>
      </c>
      <c r="F89" s="11" t="str">
        <f>IF($B89="N/A","N/A",IF(E89&gt;10,"No",IF(E89&lt;-10,"No","Yes")))</f>
        <v>N/A</v>
      </c>
      <c r="G89" s="1">
        <v>110</v>
      </c>
      <c r="H89" s="11" t="str">
        <f>IF($B89="N/A","N/A",IF(G89&gt;10,"No",IF(G89&lt;-10,"No","Yes")))</f>
        <v>N/A</v>
      </c>
      <c r="I89" s="12">
        <v>1.8520000000000001</v>
      </c>
      <c r="J89" s="12">
        <v>0</v>
      </c>
      <c r="K89" s="43" t="s">
        <v>740</v>
      </c>
      <c r="L89" s="9" t="str">
        <f t="shared" si="30"/>
        <v>Yes</v>
      </c>
    </row>
    <row r="90" spans="1:12" x14ac:dyDescent="0.25">
      <c r="A90" s="2" t="s">
        <v>109</v>
      </c>
      <c r="B90" s="43" t="s">
        <v>213</v>
      </c>
      <c r="C90" s="13">
        <v>0</v>
      </c>
      <c r="D90" s="11" t="str">
        <f>IF($B90="N/A","N/A",IF(C90&gt;10,"No",IF(C90&lt;-10,"No","Yes")))</f>
        <v>N/A</v>
      </c>
      <c r="E90" s="13">
        <v>0</v>
      </c>
      <c r="F90" s="11" t="str">
        <f>IF($B90="N/A","N/A",IF(E90&gt;10,"No",IF(E90&lt;-10,"No","Yes")))</f>
        <v>N/A</v>
      </c>
      <c r="G90" s="13">
        <v>0</v>
      </c>
      <c r="H90" s="11" t="str">
        <f>IF($B90="N/A","N/A",IF(G90&gt;10,"No",IF(G90&lt;-10,"No","Yes")))</f>
        <v>N/A</v>
      </c>
      <c r="I90" s="12" t="s">
        <v>1746</v>
      </c>
      <c r="J90" s="12" t="s">
        <v>1746</v>
      </c>
      <c r="K90" s="43" t="s">
        <v>740</v>
      </c>
      <c r="L90" s="9" t="str">
        <f t="shared" si="30"/>
        <v>N/A</v>
      </c>
    </row>
    <row r="91" spans="1:12" x14ac:dyDescent="0.25">
      <c r="A91" s="2" t="s">
        <v>110</v>
      </c>
      <c r="B91" s="43" t="s">
        <v>213</v>
      </c>
      <c r="C91" s="13">
        <v>0.9259259259</v>
      </c>
      <c r="D91" s="11" t="str">
        <f>IF($B91="N/A","N/A",IF(C91&gt;10,"No",IF(C91&lt;-10,"No","Yes")))</f>
        <v>N/A</v>
      </c>
      <c r="E91" s="13">
        <v>1.8181818182</v>
      </c>
      <c r="F91" s="11" t="str">
        <f>IF($B91="N/A","N/A",IF(E91&gt;10,"No",IF(E91&lt;-10,"No","Yes")))</f>
        <v>N/A</v>
      </c>
      <c r="G91" s="13">
        <v>2.7272727272999999</v>
      </c>
      <c r="H91" s="11" t="str">
        <f>IF($B91="N/A","N/A",IF(G91&gt;10,"No",IF(G91&lt;-10,"No","Yes")))</f>
        <v>N/A</v>
      </c>
      <c r="I91" s="12">
        <v>96.36</v>
      </c>
      <c r="J91" s="12">
        <v>50</v>
      </c>
      <c r="K91" s="43" t="s">
        <v>740</v>
      </c>
      <c r="L91" s="9" t="str">
        <f t="shared" si="30"/>
        <v>No</v>
      </c>
    </row>
    <row r="92" spans="1:12" x14ac:dyDescent="0.25">
      <c r="A92" s="4" t="s">
        <v>7</v>
      </c>
      <c r="B92" s="43" t="s">
        <v>213</v>
      </c>
      <c r="C92" s="13">
        <v>0.79518738759999996</v>
      </c>
      <c r="D92" s="11" t="str">
        <f>IF($B92="N/A","N/A",IF(C92&gt;10,"No",IF(C92&lt;-10,"No","Yes")))</f>
        <v>N/A</v>
      </c>
      <c r="E92" s="13">
        <v>0.8298208641</v>
      </c>
      <c r="F92" s="11" t="str">
        <f>IF($B92="N/A","N/A",IF(E92&gt;10,"No",IF(E92&lt;-10,"No","Yes")))</f>
        <v>N/A</v>
      </c>
      <c r="G92" s="13">
        <v>0.88229887870000001</v>
      </c>
      <c r="H92" s="11" t="str">
        <f>IF($B92="N/A","N/A",IF(G92&gt;10,"No",IF(G92&lt;-10,"No","Yes")))</f>
        <v>N/A</v>
      </c>
      <c r="I92" s="12">
        <v>4.3550000000000004</v>
      </c>
      <c r="J92" s="12">
        <v>6.3239999999999998</v>
      </c>
      <c r="K92" s="43" t="s">
        <v>741</v>
      </c>
      <c r="L92" s="9" t="str">
        <f t="shared" si="30"/>
        <v>Yes</v>
      </c>
    </row>
    <row r="93" spans="1:12" x14ac:dyDescent="0.25">
      <c r="A93" s="4" t="s">
        <v>180</v>
      </c>
      <c r="B93" s="43" t="s">
        <v>213</v>
      </c>
      <c r="C93" s="13">
        <v>55.566311712999997</v>
      </c>
      <c r="D93" s="11" t="str">
        <f t="shared" ref="D93:D94" si="31">IF($B93="N/A","N/A",IF(C93&gt;10,"No",IF(C93&lt;-10,"No","Yes")))</f>
        <v>N/A</v>
      </c>
      <c r="E93" s="13">
        <v>55.499209694000001</v>
      </c>
      <c r="F93" s="11" t="str">
        <f t="shared" ref="F93:F94" si="32">IF($B93="N/A","N/A",IF(E93&gt;10,"No",IF(E93&lt;-10,"No","Yes")))</f>
        <v>N/A</v>
      </c>
      <c r="G93" s="13">
        <v>55.070155014999997</v>
      </c>
      <c r="H93" s="11" t="str">
        <f t="shared" ref="H93:H94" si="33">IF($B93="N/A","N/A",IF(G93&gt;10,"No",IF(G93&lt;-10,"No","Yes")))</f>
        <v>N/A</v>
      </c>
      <c r="I93" s="12">
        <v>-0.121</v>
      </c>
      <c r="J93" s="12">
        <v>-0.77300000000000002</v>
      </c>
      <c r="K93" s="43" t="s">
        <v>740</v>
      </c>
      <c r="L93" s="9" t="str">
        <f>IF(J93="Div by 0", "N/A", IF(OR(J93="N/A",K93="N/A"),"N/A", IF(J93&gt;VALUE(MID(K93,1,2)), "No", IF(J93&lt;-1*VALUE(MID(K93,1,2)), "No", "Yes"))))</f>
        <v>Yes</v>
      </c>
    </row>
    <row r="94" spans="1:12" x14ac:dyDescent="0.25">
      <c r="A94" s="4" t="s">
        <v>181</v>
      </c>
      <c r="B94" s="43" t="s">
        <v>213</v>
      </c>
      <c r="C94" s="13">
        <v>44.433688287000003</v>
      </c>
      <c r="D94" s="11" t="str">
        <f t="shared" si="31"/>
        <v>N/A</v>
      </c>
      <c r="E94" s="13">
        <v>44.500790305999999</v>
      </c>
      <c r="F94" s="11" t="str">
        <f t="shared" si="32"/>
        <v>N/A</v>
      </c>
      <c r="G94" s="13">
        <v>44.929844985000003</v>
      </c>
      <c r="H94" s="11" t="str">
        <f t="shared" si="33"/>
        <v>N/A</v>
      </c>
      <c r="I94" s="12">
        <v>0.151</v>
      </c>
      <c r="J94" s="12">
        <v>0.96419999999999995</v>
      </c>
      <c r="K94" s="43" t="s">
        <v>740</v>
      </c>
      <c r="L94" s="9" t="str">
        <f>IF(J94="Div by 0", "N/A", IF(OR(J94="N/A",K94="N/A"),"N/A", IF(J94&gt;VALUE(MID(K94,1,2)), "No", IF(J94&lt;-1*VALUE(MID(K94,1,2)), "No", "Yes"))))</f>
        <v>Yes</v>
      </c>
    </row>
    <row r="95" spans="1:12" x14ac:dyDescent="0.25">
      <c r="A95" s="2" t="s">
        <v>8</v>
      </c>
      <c r="B95" s="43" t="s">
        <v>285</v>
      </c>
      <c r="C95" s="13">
        <v>5.2551514312999998</v>
      </c>
      <c r="D95" s="11" t="str">
        <f>IF($B95="N/A","N/A",IF(C95&gt;10,"No",IF(C95&lt;5,"No","Yes")))</f>
        <v>Yes</v>
      </c>
      <c r="E95" s="13">
        <v>5.0645416228000002</v>
      </c>
      <c r="F95" s="11" t="str">
        <f>IF($B95="N/A","N/A",IF(E95&gt;10,"No",IF(E95&lt;5,"No","Yes")))</f>
        <v>Yes</v>
      </c>
      <c r="G95" s="13">
        <v>5.1957600636999999</v>
      </c>
      <c r="H95" s="11" t="str">
        <f t="shared" ref="H95:H98" si="34">IF($B95="N/A","N/A",IF(G95&gt;10,"No",IF(G95&lt;5,"No","Yes")))</f>
        <v>Yes</v>
      </c>
      <c r="I95" s="12">
        <v>-3.63</v>
      </c>
      <c r="J95" s="12">
        <v>2.5910000000000002</v>
      </c>
      <c r="K95" s="43" t="s">
        <v>741</v>
      </c>
      <c r="L95" s="9" t="str">
        <f t="shared" si="30"/>
        <v>Yes</v>
      </c>
    </row>
    <row r="96" spans="1:12" x14ac:dyDescent="0.25">
      <c r="A96" s="2" t="s">
        <v>149</v>
      </c>
      <c r="B96" s="43" t="s">
        <v>285</v>
      </c>
      <c r="C96" s="13">
        <v>4.9993085326999998</v>
      </c>
      <c r="D96" s="11" t="str">
        <f>IF($B96="N/A","N/A",IF(C96&gt;10,"No",IF(C96&lt;5,"No","Yes")))</f>
        <v>No</v>
      </c>
      <c r="E96" s="13">
        <v>4.8867228662000004</v>
      </c>
      <c r="F96" s="11" t="str">
        <f t="shared" ref="F96:F98" si="35">IF($B96="N/A","N/A",IF(E96&gt;10,"No",IF(E96&lt;5,"No","Yes")))</f>
        <v>No</v>
      </c>
      <c r="G96" s="13">
        <v>4.9016604375000004</v>
      </c>
      <c r="H96" s="11" t="str">
        <f t="shared" si="34"/>
        <v>No</v>
      </c>
      <c r="I96" s="12">
        <v>-2.25</v>
      </c>
      <c r="J96" s="12">
        <v>0.30570000000000003</v>
      </c>
      <c r="K96" s="43" t="s">
        <v>741</v>
      </c>
      <c r="L96" s="9" t="str">
        <f t="shared" si="30"/>
        <v>Yes</v>
      </c>
    </row>
    <row r="97" spans="1:12" x14ac:dyDescent="0.25">
      <c r="A97" s="2" t="s">
        <v>150</v>
      </c>
      <c r="B97" s="43" t="s">
        <v>285</v>
      </c>
      <c r="C97" s="13">
        <v>4.9163324575000003</v>
      </c>
      <c r="D97" s="11" t="str">
        <f>IF($B97="N/A","N/A",IF(C97&gt;10,"No",IF(C97&lt;5,"No","Yes")))</f>
        <v>No</v>
      </c>
      <c r="E97" s="13">
        <v>4.7023182297000004</v>
      </c>
      <c r="F97" s="11" t="str">
        <f t="shared" si="35"/>
        <v>No</v>
      </c>
      <c r="G97" s="13">
        <v>4.9139145886</v>
      </c>
      <c r="H97" s="11" t="str">
        <f t="shared" si="34"/>
        <v>No</v>
      </c>
      <c r="I97" s="12">
        <v>-4.3499999999999996</v>
      </c>
      <c r="J97" s="12">
        <v>4.5</v>
      </c>
      <c r="K97" s="43" t="s">
        <v>741</v>
      </c>
      <c r="L97" s="9" t="str">
        <f t="shared" si="30"/>
        <v>Yes</v>
      </c>
    </row>
    <row r="98" spans="1:12" x14ac:dyDescent="0.25">
      <c r="A98" s="2" t="s">
        <v>151</v>
      </c>
      <c r="B98" s="43" t="s">
        <v>285</v>
      </c>
      <c r="C98" s="13">
        <v>5.2620661042999997</v>
      </c>
      <c r="D98" s="11" t="str">
        <f>IF($B98="N/A","N/A",IF(C98&gt;10,"No",IF(C98&lt;5,"No","Yes")))</f>
        <v>Yes</v>
      </c>
      <c r="E98" s="13">
        <v>5.0974710220999997</v>
      </c>
      <c r="F98" s="11" t="str">
        <f t="shared" si="35"/>
        <v>Yes</v>
      </c>
      <c r="G98" s="13">
        <v>5.2141412903999997</v>
      </c>
      <c r="H98" s="11" t="str">
        <f t="shared" si="34"/>
        <v>Yes</v>
      </c>
      <c r="I98" s="12">
        <v>-3.13</v>
      </c>
      <c r="J98" s="12">
        <v>2.2890000000000001</v>
      </c>
      <c r="K98" s="43" t="s">
        <v>741</v>
      </c>
      <c r="L98" s="9" t="str">
        <f t="shared" si="30"/>
        <v>Yes</v>
      </c>
    </row>
    <row r="99" spans="1:12" x14ac:dyDescent="0.25">
      <c r="A99" s="2" t="s">
        <v>976</v>
      </c>
      <c r="B99" s="43" t="s">
        <v>213</v>
      </c>
      <c r="C99" s="1">
        <v>128</v>
      </c>
      <c r="D99" s="11" t="str">
        <f t="shared" ref="D99:D110" si="36">IF($B99="N/A","N/A",IF(C99&gt;10,"No",IF(C99&lt;-10,"No","Yes")))</f>
        <v>N/A</v>
      </c>
      <c r="E99" s="1">
        <v>71</v>
      </c>
      <c r="F99" s="11" t="str">
        <f t="shared" ref="F99:F110" si="37">IF($B99="N/A","N/A",IF(E99&gt;10,"No",IF(E99&lt;-10,"No","Yes")))</f>
        <v>N/A</v>
      </c>
      <c r="G99" s="1">
        <v>102</v>
      </c>
      <c r="H99" s="11" t="str">
        <f t="shared" ref="H99:H110" si="38">IF($B99="N/A","N/A",IF(G99&gt;10,"No",IF(G99&lt;-10,"No","Yes")))</f>
        <v>N/A</v>
      </c>
      <c r="I99" s="12">
        <v>-44.5</v>
      </c>
      <c r="J99" s="12">
        <v>43.66</v>
      </c>
      <c r="K99" s="43" t="s">
        <v>740</v>
      </c>
      <c r="L99" s="9" t="str">
        <f t="shared" si="30"/>
        <v>No</v>
      </c>
    </row>
    <row r="100" spans="1:12" x14ac:dyDescent="0.25">
      <c r="A100" s="2" t="s">
        <v>977</v>
      </c>
      <c r="B100" s="43" t="s">
        <v>213</v>
      </c>
      <c r="C100" s="1">
        <v>57</v>
      </c>
      <c r="D100" s="11" t="str">
        <f t="shared" si="36"/>
        <v>N/A</v>
      </c>
      <c r="E100" s="1">
        <v>67</v>
      </c>
      <c r="F100" s="11" t="str">
        <f t="shared" si="37"/>
        <v>N/A</v>
      </c>
      <c r="G100" s="1">
        <v>63</v>
      </c>
      <c r="H100" s="11" t="str">
        <f t="shared" si="38"/>
        <v>N/A</v>
      </c>
      <c r="I100" s="12">
        <v>17.54</v>
      </c>
      <c r="J100" s="12">
        <v>-5.97</v>
      </c>
      <c r="K100" s="43" t="s">
        <v>740</v>
      </c>
      <c r="L100" s="9" t="str">
        <f t="shared" si="30"/>
        <v>Yes</v>
      </c>
    </row>
    <row r="101" spans="1:12" x14ac:dyDescent="0.25">
      <c r="A101" s="2" t="s">
        <v>1</v>
      </c>
      <c r="B101" s="43" t="s">
        <v>213</v>
      </c>
      <c r="C101" s="13">
        <v>86.675425251999997</v>
      </c>
      <c r="D101" s="11" t="str">
        <f t="shared" si="36"/>
        <v>N/A</v>
      </c>
      <c r="E101" s="13">
        <v>85.682297155000001</v>
      </c>
      <c r="F101" s="11" t="str">
        <f t="shared" si="37"/>
        <v>N/A</v>
      </c>
      <c r="G101" s="13">
        <v>85.962869921999996</v>
      </c>
      <c r="H101" s="11" t="str">
        <f t="shared" si="38"/>
        <v>N/A</v>
      </c>
      <c r="I101" s="12">
        <v>-1.1499999999999999</v>
      </c>
      <c r="J101" s="12">
        <v>0.32750000000000001</v>
      </c>
      <c r="K101" s="43" t="s">
        <v>741</v>
      </c>
      <c r="L101" s="9" t="str">
        <f t="shared" si="30"/>
        <v>Yes</v>
      </c>
    </row>
    <row r="102" spans="1:12" x14ac:dyDescent="0.25">
      <c r="A102" s="2" t="s">
        <v>69</v>
      </c>
      <c r="B102" s="43" t="s">
        <v>213</v>
      </c>
      <c r="C102" s="13">
        <v>99.034702831999994</v>
      </c>
      <c r="D102" s="11" t="str">
        <f t="shared" si="36"/>
        <v>N/A</v>
      </c>
      <c r="E102" s="13">
        <v>98.53189854</v>
      </c>
      <c r="F102" s="11" t="str">
        <f t="shared" si="37"/>
        <v>N/A</v>
      </c>
      <c r="G102" s="13">
        <v>98.218104062999998</v>
      </c>
      <c r="H102" s="11" t="str">
        <f t="shared" si="38"/>
        <v>N/A</v>
      </c>
      <c r="I102" s="12">
        <v>-0.50800000000000001</v>
      </c>
      <c r="J102" s="12">
        <v>-0.318</v>
      </c>
      <c r="K102" s="43" t="s">
        <v>741</v>
      </c>
      <c r="L102" s="9" t="str">
        <f t="shared" si="30"/>
        <v>Yes</v>
      </c>
    </row>
    <row r="103" spans="1:12" x14ac:dyDescent="0.25">
      <c r="A103" s="4" t="s">
        <v>70</v>
      </c>
      <c r="B103" s="43" t="s">
        <v>213</v>
      </c>
      <c r="C103" s="1">
        <v>13748</v>
      </c>
      <c r="D103" s="11" t="str">
        <f t="shared" si="36"/>
        <v>N/A</v>
      </c>
      <c r="E103" s="1">
        <v>14430</v>
      </c>
      <c r="F103" s="11" t="str">
        <f t="shared" si="37"/>
        <v>N/A</v>
      </c>
      <c r="G103" s="1">
        <v>15416</v>
      </c>
      <c r="H103" s="11" t="str">
        <f t="shared" si="38"/>
        <v>N/A</v>
      </c>
      <c r="I103" s="12">
        <v>4.9610000000000003</v>
      </c>
      <c r="J103" s="12">
        <v>6.8330000000000002</v>
      </c>
      <c r="K103" s="43" t="s">
        <v>740</v>
      </c>
      <c r="L103" s="9" t="str">
        <f t="shared" si="30"/>
        <v>Yes</v>
      </c>
    </row>
    <row r="104" spans="1:12" x14ac:dyDescent="0.25">
      <c r="A104" s="2" t="s">
        <v>692</v>
      </c>
      <c r="B104" s="43" t="s">
        <v>213</v>
      </c>
      <c r="C104" s="13">
        <v>1.1565318592</v>
      </c>
      <c r="D104" s="11" t="str">
        <f t="shared" si="36"/>
        <v>N/A</v>
      </c>
      <c r="E104" s="13">
        <v>1.3305613305999999</v>
      </c>
      <c r="F104" s="11" t="str">
        <f t="shared" si="37"/>
        <v>N/A</v>
      </c>
      <c r="G104" s="13">
        <v>1.420601972</v>
      </c>
      <c r="H104" s="11" t="str">
        <f t="shared" si="38"/>
        <v>N/A</v>
      </c>
      <c r="I104" s="12">
        <v>15.05</v>
      </c>
      <c r="J104" s="12">
        <v>6.7670000000000003</v>
      </c>
      <c r="K104" s="43" t="s">
        <v>741</v>
      </c>
      <c r="L104" s="9" t="str">
        <f t="shared" ref="L104:L110" si="39">IF(J104="Div by 0", "N/A", IF(K104="N/A","N/A", IF(J104&gt;VALUE(MID(K104,1,2)), "No", IF(J104&lt;-1*VALUE(MID(K104,1,2)), "No", "Yes"))))</f>
        <v>Yes</v>
      </c>
    </row>
    <row r="105" spans="1:12" x14ac:dyDescent="0.25">
      <c r="A105" s="2" t="s">
        <v>691</v>
      </c>
      <c r="B105" s="43" t="s">
        <v>213</v>
      </c>
      <c r="C105" s="13">
        <v>0.46552225780000001</v>
      </c>
      <c r="D105" s="11" t="str">
        <f t="shared" si="36"/>
        <v>N/A</v>
      </c>
      <c r="E105" s="13">
        <v>0.28413028410000002</v>
      </c>
      <c r="F105" s="11" t="str">
        <f t="shared" si="37"/>
        <v>N/A</v>
      </c>
      <c r="G105" s="13">
        <v>0.35677218469999999</v>
      </c>
      <c r="H105" s="11" t="str">
        <f t="shared" si="38"/>
        <v>N/A</v>
      </c>
      <c r="I105" s="12">
        <v>-39</v>
      </c>
      <c r="J105" s="12">
        <v>25.57</v>
      </c>
      <c r="K105" s="43" t="s">
        <v>741</v>
      </c>
      <c r="L105" s="9" t="str">
        <f t="shared" si="39"/>
        <v>No</v>
      </c>
    </row>
    <row r="106" spans="1:12" x14ac:dyDescent="0.25">
      <c r="A106" s="2" t="s">
        <v>690</v>
      </c>
      <c r="B106" s="43" t="s">
        <v>213</v>
      </c>
      <c r="C106" s="13">
        <v>98.377945882999995</v>
      </c>
      <c r="D106" s="11" t="str">
        <f t="shared" si="36"/>
        <v>N/A</v>
      </c>
      <c r="E106" s="13">
        <v>98.385308385000002</v>
      </c>
      <c r="F106" s="11" t="str">
        <f t="shared" si="37"/>
        <v>N/A</v>
      </c>
      <c r="G106" s="13">
        <v>98.222625843000003</v>
      </c>
      <c r="H106" s="11" t="str">
        <f t="shared" si="38"/>
        <v>N/A</v>
      </c>
      <c r="I106" s="12">
        <v>7.4999999999999997E-3</v>
      </c>
      <c r="J106" s="12">
        <v>-0.16500000000000001</v>
      </c>
      <c r="K106" s="43" t="s">
        <v>741</v>
      </c>
      <c r="L106" s="9" t="str">
        <f t="shared" si="39"/>
        <v>Yes</v>
      </c>
    </row>
    <row r="107" spans="1:12" ht="25" x14ac:dyDescent="0.25">
      <c r="A107" s="4" t="s">
        <v>978</v>
      </c>
      <c r="B107" s="43" t="s">
        <v>213</v>
      </c>
      <c r="C107" s="13">
        <v>43.147559119999997</v>
      </c>
      <c r="D107" s="11" t="str">
        <f t="shared" si="36"/>
        <v>N/A</v>
      </c>
      <c r="E107" s="13">
        <v>42.814805057999997</v>
      </c>
      <c r="F107" s="11" t="str">
        <f t="shared" si="37"/>
        <v>N/A</v>
      </c>
      <c r="G107" s="13">
        <v>42.816003920999997</v>
      </c>
      <c r="H107" s="11" t="str">
        <f t="shared" si="38"/>
        <v>N/A</v>
      </c>
      <c r="I107" s="12">
        <v>-0.77100000000000002</v>
      </c>
      <c r="J107" s="12">
        <v>2.8E-3</v>
      </c>
      <c r="K107" s="43" t="s">
        <v>741</v>
      </c>
      <c r="L107" s="9" t="str">
        <f t="shared" si="39"/>
        <v>Yes</v>
      </c>
    </row>
    <row r="108" spans="1:12" ht="25" x14ac:dyDescent="0.25">
      <c r="A108" s="4" t="s">
        <v>979</v>
      </c>
      <c r="B108" s="43" t="s">
        <v>213</v>
      </c>
      <c r="C108" s="13">
        <v>55.448762274000003</v>
      </c>
      <c r="D108" s="11" t="str">
        <f t="shared" si="36"/>
        <v>N/A</v>
      </c>
      <c r="E108" s="13">
        <v>55.835089568000001</v>
      </c>
      <c r="F108" s="11" t="str">
        <f t="shared" si="37"/>
        <v>N/A</v>
      </c>
      <c r="G108" s="13">
        <v>55.836039458000002</v>
      </c>
      <c r="H108" s="11" t="str">
        <f t="shared" si="38"/>
        <v>N/A</v>
      </c>
      <c r="I108" s="12">
        <v>0.69669999999999999</v>
      </c>
      <c r="J108" s="12">
        <v>1.6999999999999999E-3</v>
      </c>
      <c r="K108" s="43" t="s">
        <v>741</v>
      </c>
      <c r="L108" s="9" t="str">
        <f t="shared" si="39"/>
        <v>Yes</v>
      </c>
    </row>
    <row r="109" spans="1:12" ht="25" x14ac:dyDescent="0.25">
      <c r="A109" s="4" t="s">
        <v>980</v>
      </c>
      <c r="B109" s="43" t="s">
        <v>213</v>
      </c>
      <c r="C109" s="13">
        <v>0.60157654540000005</v>
      </c>
      <c r="D109" s="11" t="str">
        <f t="shared" si="36"/>
        <v>N/A</v>
      </c>
      <c r="E109" s="13">
        <v>0.5466280295</v>
      </c>
      <c r="F109" s="11" t="str">
        <f t="shared" si="37"/>
        <v>N/A</v>
      </c>
      <c r="G109" s="13">
        <v>0.48403896819999997</v>
      </c>
      <c r="H109" s="11" t="str">
        <f t="shared" si="38"/>
        <v>N/A</v>
      </c>
      <c r="I109" s="12">
        <v>-9.1300000000000008</v>
      </c>
      <c r="J109" s="12">
        <v>-11.5</v>
      </c>
      <c r="K109" s="43" t="s">
        <v>741</v>
      </c>
      <c r="L109" s="9" t="str">
        <f t="shared" si="39"/>
        <v>Yes</v>
      </c>
    </row>
    <row r="110" spans="1:12" ht="25" x14ac:dyDescent="0.25">
      <c r="A110" s="4" t="s">
        <v>981</v>
      </c>
      <c r="B110" s="43" t="s">
        <v>213</v>
      </c>
      <c r="C110" s="13">
        <v>0.8021020606</v>
      </c>
      <c r="D110" s="11" t="str">
        <f t="shared" si="36"/>
        <v>N/A</v>
      </c>
      <c r="E110" s="13">
        <v>0.80347734459999998</v>
      </c>
      <c r="F110" s="11" t="str">
        <f t="shared" si="37"/>
        <v>N/A</v>
      </c>
      <c r="G110" s="13">
        <v>0.86391765210000004</v>
      </c>
      <c r="H110" s="11" t="str">
        <f t="shared" si="38"/>
        <v>N/A</v>
      </c>
      <c r="I110" s="12">
        <v>0.17150000000000001</v>
      </c>
      <c r="J110" s="12">
        <v>7.5220000000000002</v>
      </c>
      <c r="K110" s="43" t="s">
        <v>741</v>
      </c>
      <c r="L110" s="9" t="str">
        <f t="shared" si="39"/>
        <v>Yes</v>
      </c>
    </row>
    <row r="111" spans="1:12" x14ac:dyDescent="0.25">
      <c r="A111" s="2" t="s">
        <v>982</v>
      </c>
      <c r="B111" s="43" t="s">
        <v>286</v>
      </c>
      <c r="C111" s="13">
        <v>99.581363942999999</v>
      </c>
      <c r="D111" s="11" t="str">
        <f>IF($B111="N/A","N/A",IF(C111&gt;=99,"Yes","No"))</f>
        <v>Yes</v>
      </c>
      <c r="E111" s="13">
        <v>99.530638852999999</v>
      </c>
      <c r="F111" s="11" t="str">
        <f>IF($B111="N/A","N/A",IF(E111&gt;=99,"Yes","No"))</f>
        <v>Yes</v>
      </c>
      <c r="G111" s="13">
        <v>99.235715151999997</v>
      </c>
      <c r="H111" s="11" t="str">
        <f>IF($B111="N/A","N/A",IF(G111&gt;=99,"Yes","No"))</f>
        <v>Yes</v>
      </c>
      <c r="I111" s="12">
        <v>-5.0999999999999997E-2</v>
      </c>
      <c r="J111" s="12">
        <v>-0.29599999999999999</v>
      </c>
      <c r="K111" s="43" t="s">
        <v>740</v>
      </c>
      <c r="L111" s="9" t="str">
        <f t="shared" ref="L111:L145" si="40">IF(J111="Div by 0", "N/A", IF(K111="N/A","N/A", IF(J111&gt;VALUE(MID(K111,1,2)), "No", IF(J111&lt;-1*VALUE(MID(K111,1,2)), "No", "Yes"))))</f>
        <v>Yes</v>
      </c>
    </row>
    <row r="112" spans="1:12" x14ac:dyDescent="0.25">
      <c r="A112" s="2" t="s">
        <v>983</v>
      </c>
      <c r="B112" s="43" t="s">
        <v>213</v>
      </c>
      <c r="C112" s="13">
        <v>6.9708345365</v>
      </c>
      <c r="D112" s="11" t="str">
        <f>IF($B112="N/A","N/A",IF(C112&gt;10,"No",IF(C112&lt;-10,"No","Yes")))</f>
        <v>N/A</v>
      </c>
      <c r="E112" s="13">
        <v>6.9489862655000003</v>
      </c>
      <c r="F112" s="11" t="str">
        <f>IF($B112="N/A","N/A",IF(E112&gt;10,"No",IF(E112&lt;-10,"No","Yes")))</f>
        <v>N/A</v>
      </c>
      <c r="G112" s="13">
        <v>7.1110883901999999</v>
      </c>
      <c r="H112" s="11" t="str">
        <f>IF($B112="N/A","N/A",IF(G112&gt;10,"No",IF(G112&lt;-10,"No","Yes")))</f>
        <v>N/A</v>
      </c>
      <c r="I112" s="12">
        <v>-0.313</v>
      </c>
      <c r="J112" s="12">
        <v>2.3330000000000002</v>
      </c>
      <c r="K112" s="43" t="s">
        <v>740</v>
      </c>
      <c r="L112" s="9" t="str">
        <f t="shared" si="40"/>
        <v>Yes</v>
      </c>
    </row>
    <row r="113" spans="1:12" x14ac:dyDescent="0.25">
      <c r="A113" s="3" t="s">
        <v>984</v>
      </c>
      <c r="B113" s="43" t="s">
        <v>280</v>
      </c>
      <c r="C113" s="8">
        <v>99.688086423000001</v>
      </c>
      <c r="D113" s="11" t="str">
        <f>IF($B113="N/A","N/A",IF(C113&gt;=98,"Yes","No"))</f>
        <v>Yes</v>
      </c>
      <c r="E113" s="8">
        <v>99.476989918000001</v>
      </c>
      <c r="F113" s="11" t="str">
        <f>IF($B113="N/A","N/A",IF(E113&gt;=98,"Yes","No"))</f>
        <v>Yes</v>
      </c>
      <c r="G113" s="8">
        <v>99.254087736000002</v>
      </c>
      <c r="H113" s="11" t="str">
        <f>IF($B113="N/A","N/A",IF(G113&gt;=98,"Yes","No"))</f>
        <v>Yes</v>
      </c>
      <c r="I113" s="12">
        <v>-0.21199999999999999</v>
      </c>
      <c r="J113" s="12">
        <v>-0.224</v>
      </c>
      <c r="K113" s="43" t="s">
        <v>740</v>
      </c>
      <c r="L113" s="9" t="str">
        <f t="shared" si="40"/>
        <v>Yes</v>
      </c>
    </row>
    <row r="114" spans="1:12" x14ac:dyDescent="0.25">
      <c r="A114" s="3" t="s">
        <v>985</v>
      </c>
      <c r="B114" s="43" t="s">
        <v>287</v>
      </c>
      <c r="C114" s="8">
        <v>82.176913208000002</v>
      </c>
      <c r="D114" s="11" t="str">
        <f>IF($B114="N/A","N/A",IF(C114&gt;=80,"Yes","No"))</f>
        <v>Yes</v>
      </c>
      <c r="E114" s="8">
        <v>82.061524911999996</v>
      </c>
      <c r="F114" s="11" t="str">
        <f>IF($B114="N/A","N/A",IF(E114&gt;=80,"Yes","No"))</f>
        <v>Yes</v>
      </c>
      <c r="G114" s="8">
        <v>83.818277617999996</v>
      </c>
      <c r="H114" s="11" t="str">
        <f>IF($B114="N/A","N/A",IF(G114&gt;=80,"Yes","No"))</f>
        <v>Yes</v>
      </c>
      <c r="I114" s="12">
        <v>-0.14000000000000001</v>
      </c>
      <c r="J114" s="12">
        <v>2.141</v>
      </c>
      <c r="K114" s="43" t="s">
        <v>740</v>
      </c>
      <c r="L114" s="9" t="str">
        <f t="shared" si="40"/>
        <v>Yes</v>
      </c>
    </row>
    <row r="115" spans="1:12" ht="25" x14ac:dyDescent="0.25">
      <c r="A115" s="2" t="s">
        <v>986</v>
      </c>
      <c r="B115" s="43" t="s">
        <v>288</v>
      </c>
      <c r="C115" s="13" t="s">
        <v>1746</v>
      </c>
      <c r="D115" s="11" t="str">
        <f>IF($B115="N/A","N/A",IF(C115&gt;=100,"Yes","No"))</f>
        <v>Yes</v>
      </c>
      <c r="E115" s="13" t="s">
        <v>1746</v>
      </c>
      <c r="F115" s="11" t="str">
        <f t="shared" ref="F115:F116" si="41">IF($B115="N/A","N/A",IF(E115&gt;=100,"Yes","No"))</f>
        <v>Yes</v>
      </c>
      <c r="G115" s="13" t="s">
        <v>1746</v>
      </c>
      <c r="H115" s="11" t="str">
        <f t="shared" ref="H115:H116" si="42">IF($B115="N/A","N/A",IF(G115&gt;=100,"Yes","No"))</f>
        <v>Yes</v>
      </c>
      <c r="I115" s="12" t="s">
        <v>1746</v>
      </c>
      <c r="J115" s="12" t="s">
        <v>1746</v>
      </c>
      <c r="K115" s="43" t="s">
        <v>739</v>
      </c>
      <c r="L115" s="9" t="str">
        <f t="shared" si="40"/>
        <v>N/A</v>
      </c>
    </row>
    <row r="116" spans="1:12" ht="25" x14ac:dyDescent="0.25">
      <c r="A116" s="3" t="s">
        <v>987</v>
      </c>
      <c r="B116" s="43" t="s">
        <v>288</v>
      </c>
      <c r="C116" s="13" t="s">
        <v>1746</v>
      </c>
      <c r="D116" s="11" t="str">
        <f>IF($B116="N/A","N/A",IF(C116&gt;=100,"Yes","No"))</f>
        <v>Yes</v>
      </c>
      <c r="E116" s="13" t="s">
        <v>1746</v>
      </c>
      <c r="F116" s="11" t="str">
        <f t="shared" si="41"/>
        <v>Yes</v>
      </c>
      <c r="G116" s="13" t="s">
        <v>1746</v>
      </c>
      <c r="H116" s="11" t="str">
        <f t="shared" si="42"/>
        <v>Yes</v>
      </c>
      <c r="I116" s="12" t="s">
        <v>1746</v>
      </c>
      <c r="J116" s="12" t="s">
        <v>1746</v>
      </c>
      <c r="K116" s="43" t="s">
        <v>739</v>
      </c>
      <c r="L116" s="9" t="str">
        <f t="shared" si="40"/>
        <v>N/A</v>
      </c>
    </row>
    <row r="117" spans="1:12" ht="25" x14ac:dyDescent="0.25">
      <c r="A117" s="2" t="s">
        <v>988</v>
      </c>
      <c r="B117" s="43" t="s">
        <v>213</v>
      </c>
      <c r="C117" s="13">
        <v>0</v>
      </c>
      <c r="D117" s="36" t="s">
        <v>742</v>
      </c>
      <c r="E117" s="13" t="s">
        <v>1746</v>
      </c>
      <c r="F117" s="36" t="s">
        <v>742</v>
      </c>
      <c r="G117" s="13" t="s">
        <v>1746</v>
      </c>
      <c r="H117" s="11" t="str">
        <f>IF($B117="N/A","N/A",IF(G117&lt;100,"No",IF(G117=100,"No","Yes")))</f>
        <v>N/A</v>
      </c>
      <c r="I117" s="12" t="s">
        <v>1746</v>
      </c>
      <c r="J117" s="12" t="s">
        <v>1746</v>
      </c>
      <c r="K117" s="43" t="s">
        <v>739</v>
      </c>
      <c r="L117" s="9" t="str">
        <f t="shared" si="40"/>
        <v>N/A</v>
      </c>
    </row>
    <row r="118" spans="1:12" ht="25" x14ac:dyDescent="0.25">
      <c r="A118" s="2" t="s">
        <v>989</v>
      </c>
      <c r="B118" s="35" t="s">
        <v>213</v>
      </c>
      <c r="C118" s="13">
        <v>0</v>
      </c>
      <c r="D118" s="11" t="str">
        <f>IF($B118="N/A","N/A",IF(C118&gt;10,"No",IF(C118&lt;-10,"No","Yes")))</f>
        <v>N/A</v>
      </c>
      <c r="E118" s="13" t="s">
        <v>1746</v>
      </c>
      <c r="F118" s="11" t="str">
        <f>IF($B118="N/A","N/A",IF(E118&gt;10,"No",IF(E118&lt;-10,"No","Yes")))</f>
        <v>N/A</v>
      </c>
      <c r="G118" s="13" t="s">
        <v>1746</v>
      </c>
      <c r="H118" s="11" t="str">
        <f>IF($B118="N/A","N/A",IF(G118&gt;10,"No",IF(G118&lt;-10,"No","Yes")))</f>
        <v>N/A</v>
      </c>
      <c r="I118" s="12" t="s">
        <v>1746</v>
      </c>
      <c r="J118" s="12" t="s">
        <v>1746</v>
      </c>
      <c r="K118" s="43" t="s">
        <v>739</v>
      </c>
      <c r="L118" s="9" t="str">
        <f>IF(J118="Div by 0", "N/A", IF(OR(J118="N/A",K118="N/A"),"N/A", IF(J118&gt;VALUE(MID(K118,1,2)), "No", IF(J118&lt;-1*VALUE(MID(K118,1,2)), "No", "Yes"))))</f>
        <v>N/A</v>
      </c>
    </row>
    <row r="119" spans="1:12" x14ac:dyDescent="0.25">
      <c r="A119" s="7" t="s">
        <v>100</v>
      </c>
      <c r="B119" s="35" t="s">
        <v>213</v>
      </c>
      <c r="C119" s="36">
        <v>7405</v>
      </c>
      <c r="D119" s="11" t="str">
        <f t="shared" ref="D119:D145" si="43">IF($B119="N/A","N/A",IF(C119&gt;10,"No",IF(C119&lt;-10,"No","Yes")))</f>
        <v>N/A</v>
      </c>
      <c r="E119" s="36">
        <v>7670</v>
      </c>
      <c r="F119" s="11" t="str">
        <f t="shared" ref="F119:F145" si="44">IF($B119="N/A","N/A",IF(E119&gt;10,"No",IF(E119&lt;-10,"No","Yes")))</f>
        <v>N/A</v>
      </c>
      <c r="G119" s="36">
        <v>8243</v>
      </c>
      <c r="H119" s="11" t="str">
        <f t="shared" ref="H119:H145" si="45">IF($B119="N/A","N/A",IF(G119&gt;10,"No",IF(G119&lt;-10,"No","Yes")))</f>
        <v>N/A</v>
      </c>
      <c r="I119" s="12">
        <v>3.5790000000000002</v>
      </c>
      <c r="J119" s="12">
        <v>7.4710000000000001</v>
      </c>
      <c r="K119" s="43" t="s">
        <v>740</v>
      </c>
      <c r="L119" s="9" t="str">
        <f t="shared" si="40"/>
        <v>Yes</v>
      </c>
    </row>
    <row r="120" spans="1:12" x14ac:dyDescent="0.25">
      <c r="A120" s="2" t="s">
        <v>990</v>
      </c>
      <c r="B120" s="35" t="s">
        <v>213</v>
      </c>
      <c r="C120" s="36">
        <v>6233</v>
      </c>
      <c r="D120" s="11" t="str">
        <f t="shared" si="43"/>
        <v>N/A</v>
      </c>
      <c r="E120" s="36">
        <v>6397</v>
      </c>
      <c r="F120" s="11" t="str">
        <f t="shared" si="44"/>
        <v>N/A</v>
      </c>
      <c r="G120" s="36">
        <v>6828</v>
      </c>
      <c r="H120" s="11" t="str">
        <f t="shared" si="45"/>
        <v>N/A</v>
      </c>
      <c r="I120" s="12">
        <v>2.6309999999999998</v>
      </c>
      <c r="J120" s="12">
        <v>6.7380000000000004</v>
      </c>
      <c r="K120" s="43" t="s">
        <v>740</v>
      </c>
      <c r="L120" s="9" t="str">
        <f t="shared" si="40"/>
        <v>Yes</v>
      </c>
    </row>
    <row r="121" spans="1:12" x14ac:dyDescent="0.25">
      <c r="A121" s="2" t="s">
        <v>991</v>
      </c>
      <c r="B121" s="35" t="s">
        <v>213</v>
      </c>
      <c r="C121" s="36">
        <v>0</v>
      </c>
      <c r="D121" s="11" t="str">
        <f t="shared" si="43"/>
        <v>N/A</v>
      </c>
      <c r="E121" s="36">
        <v>0</v>
      </c>
      <c r="F121" s="11" t="str">
        <f t="shared" si="44"/>
        <v>N/A</v>
      </c>
      <c r="G121" s="36">
        <v>0</v>
      </c>
      <c r="H121" s="11" t="str">
        <f t="shared" si="45"/>
        <v>N/A</v>
      </c>
      <c r="I121" s="12" t="s">
        <v>1746</v>
      </c>
      <c r="J121" s="12" t="s">
        <v>1746</v>
      </c>
      <c r="K121" s="43" t="s">
        <v>740</v>
      </c>
      <c r="L121" s="9" t="str">
        <f t="shared" si="40"/>
        <v>N/A</v>
      </c>
    </row>
    <row r="122" spans="1:12" x14ac:dyDescent="0.25">
      <c r="A122" s="2" t="s">
        <v>992</v>
      </c>
      <c r="B122" s="35" t="s">
        <v>213</v>
      </c>
      <c r="C122" s="36">
        <v>184</v>
      </c>
      <c r="D122" s="11" t="str">
        <f t="shared" si="43"/>
        <v>N/A</v>
      </c>
      <c r="E122" s="36">
        <v>225</v>
      </c>
      <c r="F122" s="11" t="str">
        <f t="shared" si="44"/>
        <v>N/A</v>
      </c>
      <c r="G122" s="36">
        <v>318</v>
      </c>
      <c r="H122" s="11" t="str">
        <f t="shared" si="45"/>
        <v>N/A</v>
      </c>
      <c r="I122" s="12">
        <v>22.28</v>
      </c>
      <c r="J122" s="12">
        <v>41.33</v>
      </c>
      <c r="K122" s="43" t="s">
        <v>740</v>
      </c>
      <c r="L122" s="9" t="str">
        <f t="shared" si="40"/>
        <v>No</v>
      </c>
    </row>
    <row r="123" spans="1:12" x14ac:dyDescent="0.25">
      <c r="A123" s="2" t="s">
        <v>993</v>
      </c>
      <c r="B123" s="35" t="s">
        <v>213</v>
      </c>
      <c r="C123" s="36">
        <v>988</v>
      </c>
      <c r="D123" s="11" t="str">
        <f t="shared" si="43"/>
        <v>N/A</v>
      </c>
      <c r="E123" s="36">
        <v>1048</v>
      </c>
      <c r="F123" s="11" t="str">
        <f t="shared" si="44"/>
        <v>N/A</v>
      </c>
      <c r="G123" s="36">
        <v>1097</v>
      </c>
      <c r="H123" s="11" t="str">
        <f t="shared" si="45"/>
        <v>N/A</v>
      </c>
      <c r="I123" s="12">
        <v>6.0730000000000004</v>
      </c>
      <c r="J123" s="12">
        <v>4.6760000000000002</v>
      </c>
      <c r="K123" s="43" t="s">
        <v>740</v>
      </c>
      <c r="L123" s="9" t="str">
        <f t="shared" si="40"/>
        <v>Yes</v>
      </c>
    </row>
    <row r="124" spans="1:12" x14ac:dyDescent="0.25">
      <c r="A124" s="2" t="s">
        <v>994</v>
      </c>
      <c r="B124" s="35" t="s">
        <v>213</v>
      </c>
      <c r="C124" s="36">
        <v>0</v>
      </c>
      <c r="D124" s="11" t="str">
        <f t="shared" si="43"/>
        <v>N/A</v>
      </c>
      <c r="E124" s="36">
        <v>0</v>
      </c>
      <c r="F124" s="11" t="str">
        <f t="shared" si="44"/>
        <v>N/A</v>
      </c>
      <c r="G124" s="36">
        <v>0</v>
      </c>
      <c r="H124" s="11" t="str">
        <f t="shared" si="45"/>
        <v>N/A</v>
      </c>
      <c r="I124" s="12" t="s">
        <v>1746</v>
      </c>
      <c r="J124" s="12" t="s">
        <v>1746</v>
      </c>
      <c r="K124" s="43" t="s">
        <v>740</v>
      </c>
      <c r="L124" s="9" t="str">
        <f t="shared" si="40"/>
        <v>N/A</v>
      </c>
    </row>
    <row r="125" spans="1:12" x14ac:dyDescent="0.25">
      <c r="A125" s="7" t="s">
        <v>101</v>
      </c>
      <c r="B125" s="35" t="s">
        <v>213</v>
      </c>
      <c r="C125" s="36">
        <v>17315</v>
      </c>
      <c r="D125" s="11" t="str">
        <f t="shared" si="43"/>
        <v>N/A</v>
      </c>
      <c r="E125" s="36">
        <v>18348</v>
      </c>
      <c r="F125" s="11" t="str">
        <f t="shared" si="44"/>
        <v>N/A</v>
      </c>
      <c r="G125" s="36">
        <v>19561</v>
      </c>
      <c r="H125" s="11" t="str">
        <f t="shared" si="45"/>
        <v>N/A</v>
      </c>
      <c r="I125" s="12">
        <v>5.9660000000000002</v>
      </c>
      <c r="J125" s="12">
        <v>6.6109999999999998</v>
      </c>
      <c r="K125" s="43" t="s">
        <v>740</v>
      </c>
      <c r="L125" s="9" t="str">
        <f t="shared" si="40"/>
        <v>Yes</v>
      </c>
    </row>
    <row r="126" spans="1:12" x14ac:dyDescent="0.25">
      <c r="A126" s="2" t="s">
        <v>995</v>
      </c>
      <c r="B126" s="35" t="s">
        <v>213</v>
      </c>
      <c r="C126" s="36">
        <v>15318</v>
      </c>
      <c r="D126" s="11" t="str">
        <f t="shared" si="43"/>
        <v>N/A</v>
      </c>
      <c r="E126" s="36">
        <v>16219</v>
      </c>
      <c r="F126" s="11" t="str">
        <f t="shared" si="44"/>
        <v>N/A</v>
      </c>
      <c r="G126" s="36">
        <v>17224</v>
      </c>
      <c r="H126" s="11" t="str">
        <f t="shared" si="45"/>
        <v>N/A</v>
      </c>
      <c r="I126" s="12">
        <v>5.8819999999999997</v>
      </c>
      <c r="J126" s="12">
        <v>6.1959999999999997</v>
      </c>
      <c r="K126" s="43" t="s">
        <v>740</v>
      </c>
      <c r="L126" s="9" t="str">
        <f t="shared" si="40"/>
        <v>Yes</v>
      </c>
    </row>
    <row r="127" spans="1:12" x14ac:dyDescent="0.25">
      <c r="A127" s="2" t="s">
        <v>996</v>
      </c>
      <c r="B127" s="35" t="s">
        <v>213</v>
      </c>
      <c r="C127" s="36">
        <v>0</v>
      </c>
      <c r="D127" s="11" t="str">
        <f t="shared" si="43"/>
        <v>N/A</v>
      </c>
      <c r="E127" s="36">
        <v>0</v>
      </c>
      <c r="F127" s="11" t="str">
        <f t="shared" si="44"/>
        <v>N/A</v>
      </c>
      <c r="G127" s="36">
        <v>0</v>
      </c>
      <c r="H127" s="11" t="str">
        <f t="shared" si="45"/>
        <v>N/A</v>
      </c>
      <c r="I127" s="12" t="s">
        <v>1746</v>
      </c>
      <c r="J127" s="12" t="s">
        <v>1746</v>
      </c>
      <c r="K127" s="43" t="s">
        <v>740</v>
      </c>
      <c r="L127" s="9" t="str">
        <f t="shared" si="40"/>
        <v>N/A</v>
      </c>
    </row>
    <row r="128" spans="1:12" x14ac:dyDescent="0.25">
      <c r="A128" s="2" t="s">
        <v>997</v>
      </c>
      <c r="B128" s="35" t="s">
        <v>213</v>
      </c>
      <c r="C128" s="36">
        <v>303</v>
      </c>
      <c r="D128" s="11" t="str">
        <f t="shared" si="43"/>
        <v>N/A</v>
      </c>
      <c r="E128" s="36">
        <v>317</v>
      </c>
      <c r="F128" s="11" t="str">
        <f t="shared" si="44"/>
        <v>N/A</v>
      </c>
      <c r="G128" s="36">
        <v>365</v>
      </c>
      <c r="H128" s="11" t="str">
        <f t="shared" si="45"/>
        <v>N/A</v>
      </c>
      <c r="I128" s="12">
        <v>4.62</v>
      </c>
      <c r="J128" s="12">
        <v>15.14</v>
      </c>
      <c r="K128" s="43" t="s">
        <v>740</v>
      </c>
      <c r="L128" s="9" t="str">
        <f t="shared" si="40"/>
        <v>No</v>
      </c>
    </row>
    <row r="129" spans="1:12" x14ac:dyDescent="0.25">
      <c r="A129" s="2" t="s">
        <v>998</v>
      </c>
      <c r="B129" s="35" t="s">
        <v>213</v>
      </c>
      <c r="C129" s="36">
        <v>1694</v>
      </c>
      <c r="D129" s="11" t="str">
        <f t="shared" si="43"/>
        <v>N/A</v>
      </c>
      <c r="E129" s="36">
        <v>1812</v>
      </c>
      <c r="F129" s="11" t="str">
        <f t="shared" si="44"/>
        <v>N/A</v>
      </c>
      <c r="G129" s="36">
        <v>1972</v>
      </c>
      <c r="H129" s="11" t="str">
        <f t="shared" si="45"/>
        <v>N/A</v>
      </c>
      <c r="I129" s="12">
        <v>6.9660000000000002</v>
      </c>
      <c r="J129" s="12">
        <v>8.83</v>
      </c>
      <c r="K129" s="43" t="s">
        <v>740</v>
      </c>
      <c r="L129" s="9" t="str">
        <f t="shared" si="40"/>
        <v>Yes</v>
      </c>
    </row>
    <row r="130" spans="1:12" x14ac:dyDescent="0.25">
      <c r="A130" s="2" t="s">
        <v>999</v>
      </c>
      <c r="B130" s="35" t="s">
        <v>213</v>
      </c>
      <c r="C130" s="36">
        <v>0</v>
      </c>
      <c r="D130" s="11" t="str">
        <f t="shared" si="43"/>
        <v>N/A</v>
      </c>
      <c r="E130" s="36">
        <v>0</v>
      </c>
      <c r="F130" s="11" t="str">
        <f t="shared" si="44"/>
        <v>N/A</v>
      </c>
      <c r="G130" s="36">
        <v>0</v>
      </c>
      <c r="H130" s="11" t="str">
        <f t="shared" si="45"/>
        <v>N/A</v>
      </c>
      <c r="I130" s="12" t="s">
        <v>1746</v>
      </c>
      <c r="J130" s="12" t="s">
        <v>1746</v>
      </c>
      <c r="K130" s="43" t="s">
        <v>740</v>
      </c>
      <c r="L130" s="9" t="str">
        <f t="shared" si="40"/>
        <v>N/A</v>
      </c>
    </row>
    <row r="131" spans="1:12" x14ac:dyDescent="0.25">
      <c r="A131" s="7" t="s">
        <v>104</v>
      </c>
      <c r="B131" s="35" t="s">
        <v>213</v>
      </c>
      <c r="C131" s="36">
        <v>78868</v>
      </c>
      <c r="D131" s="11" t="str">
        <f t="shared" si="43"/>
        <v>N/A</v>
      </c>
      <c r="E131" s="36">
        <v>84702</v>
      </c>
      <c r="F131" s="11" t="str">
        <f t="shared" si="44"/>
        <v>N/A</v>
      </c>
      <c r="G131" s="36">
        <v>87946</v>
      </c>
      <c r="H131" s="11" t="str">
        <f t="shared" si="45"/>
        <v>N/A</v>
      </c>
      <c r="I131" s="12">
        <v>7.3970000000000002</v>
      </c>
      <c r="J131" s="12">
        <v>3.83</v>
      </c>
      <c r="K131" s="43" t="s">
        <v>740</v>
      </c>
      <c r="L131" s="9" t="str">
        <f t="shared" si="40"/>
        <v>Yes</v>
      </c>
    </row>
    <row r="132" spans="1:12" x14ac:dyDescent="0.25">
      <c r="A132" s="2" t="s">
        <v>1000</v>
      </c>
      <c r="B132" s="35" t="s">
        <v>213</v>
      </c>
      <c r="C132" s="36">
        <v>19899</v>
      </c>
      <c r="D132" s="11" t="str">
        <f t="shared" si="43"/>
        <v>N/A</v>
      </c>
      <c r="E132" s="36">
        <v>21536</v>
      </c>
      <c r="F132" s="11" t="str">
        <f t="shared" si="44"/>
        <v>N/A</v>
      </c>
      <c r="G132" s="36">
        <v>23139</v>
      </c>
      <c r="H132" s="11" t="str">
        <f t="shared" si="45"/>
        <v>N/A</v>
      </c>
      <c r="I132" s="12">
        <v>8.2270000000000003</v>
      </c>
      <c r="J132" s="12">
        <v>7.4429999999999996</v>
      </c>
      <c r="K132" s="43" t="s">
        <v>740</v>
      </c>
      <c r="L132" s="9" t="str">
        <f t="shared" si="40"/>
        <v>Yes</v>
      </c>
    </row>
    <row r="133" spans="1:12" x14ac:dyDescent="0.25">
      <c r="A133" s="2" t="s">
        <v>1001</v>
      </c>
      <c r="B133" s="35" t="s">
        <v>213</v>
      </c>
      <c r="C133" s="36">
        <v>298</v>
      </c>
      <c r="D133" s="11" t="str">
        <f t="shared" si="43"/>
        <v>N/A</v>
      </c>
      <c r="E133" s="36">
        <v>331</v>
      </c>
      <c r="F133" s="11" t="str">
        <f t="shared" si="44"/>
        <v>N/A</v>
      </c>
      <c r="G133" s="36">
        <v>295</v>
      </c>
      <c r="H133" s="11" t="str">
        <f t="shared" si="45"/>
        <v>N/A</v>
      </c>
      <c r="I133" s="12">
        <v>11.07</v>
      </c>
      <c r="J133" s="12">
        <v>-10.9</v>
      </c>
      <c r="K133" s="43" t="s">
        <v>740</v>
      </c>
      <c r="L133" s="9" t="str">
        <f t="shared" si="40"/>
        <v>No</v>
      </c>
    </row>
    <row r="134" spans="1:12" x14ac:dyDescent="0.25">
      <c r="A134" s="2" t="s">
        <v>1002</v>
      </c>
      <c r="B134" s="35" t="s">
        <v>213</v>
      </c>
      <c r="C134" s="36">
        <v>0</v>
      </c>
      <c r="D134" s="11" t="str">
        <f t="shared" si="43"/>
        <v>N/A</v>
      </c>
      <c r="E134" s="36">
        <v>0</v>
      </c>
      <c r="F134" s="11" t="str">
        <f t="shared" si="44"/>
        <v>N/A</v>
      </c>
      <c r="G134" s="36">
        <v>0</v>
      </c>
      <c r="H134" s="11" t="str">
        <f t="shared" si="45"/>
        <v>N/A</v>
      </c>
      <c r="I134" s="12" t="s">
        <v>1746</v>
      </c>
      <c r="J134" s="12" t="s">
        <v>1746</v>
      </c>
      <c r="K134" s="43" t="s">
        <v>740</v>
      </c>
      <c r="L134" s="9" t="str">
        <f t="shared" si="40"/>
        <v>N/A</v>
      </c>
    </row>
    <row r="135" spans="1:12" x14ac:dyDescent="0.25">
      <c r="A135" s="2" t="s">
        <v>1003</v>
      </c>
      <c r="B135" s="35" t="s">
        <v>213</v>
      </c>
      <c r="C135" s="36">
        <v>50906</v>
      </c>
      <c r="D135" s="11" t="str">
        <f t="shared" si="43"/>
        <v>N/A</v>
      </c>
      <c r="E135" s="36">
        <v>54151</v>
      </c>
      <c r="F135" s="11" t="str">
        <f t="shared" si="44"/>
        <v>N/A</v>
      </c>
      <c r="G135" s="36">
        <v>54933</v>
      </c>
      <c r="H135" s="11" t="str">
        <f t="shared" si="45"/>
        <v>N/A</v>
      </c>
      <c r="I135" s="12">
        <v>6.3739999999999997</v>
      </c>
      <c r="J135" s="12">
        <v>1.444</v>
      </c>
      <c r="K135" s="43" t="s">
        <v>740</v>
      </c>
      <c r="L135" s="9" t="str">
        <f t="shared" si="40"/>
        <v>Yes</v>
      </c>
    </row>
    <row r="136" spans="1:12" x14ac:dyDescent="0.25">
      <c r="A136" s="2" t="s">
        <v>1004</v>
      </c>
      <c r="B136" s="35" t="s">
        <v>213</v>
      </c>
      <c r="C136" s="36">
        <v>4503</v>
      </c>
      <c r="D136" s="11" t="str">
        <f t="shared" si="43"/>
        <v>N/A</v>
      </c>
      <c r="E136" s="36">
        <v>5288</v>
      </c>
      <c r="F136" s="11" t="str">
        <f t="shared" si="44"/>
        <v>N/A</v>
      </c>
      <c r="G136" s="36">
        <v>5999</v>
      </c>
      <c r="H136" s="11" t="str">
        <f t="shared" si="45"/>
        <v>N/A</v>
      </c>
      <c r="I136" s="12">
        <v>17.43</v>
      </c>
      <c r="J136" s="12">
        <v>13.45</v>
      </c>
      <c r="K136" s="43" t="s">
        <v>740</v>
      </c>
      <c r="L136" s="9" t="str">
        <f t="shared" si="40"/>
        <v>No</v>
      </c>
    </row>
    <row r="137" spans="1:12" x14ac:dyDescent="0.25">
      <c r="A137" s="2" t="s">
        <v>1005</v>
      </c>
      <c r="B137" s="35" t="s">
        <v>213</v>
      </c>
      <c r="C137" s="36">
        <v>3262</v>
      </c>
      <c r="D137" s="11" t="str">
        <f t="shared" si="43"/>
        <v>N/A</v>
      </c>
      <c r="E137" s="36">
        <v>3396</v>
      </c>
      <c r="F137" s="11" t="str">
        <f t="shared" si="44"/>
        <v>N/A</v>
      </c>
      <c r="G137" s="36">
        <v>3580</v>
      </c>
      <c r="H137" s="11" t="str">
        <f t="shared" si="45"/>
        <v>N/A</v>
      </c>
      <c r="I137" s="12">
        <v>4.1079999999999997</v>
      </c>
      <c r="J137" s="12">
        <v>5.4180000000000001</v>
      </c>
      <c r="K137" s="43" t="s">
        <v>740</v>
      </c>
      <c r="L137" s="9" t="str">
        <f t="shared" si="40"/>
        <v>Yes</v>
      </c>
    </row>
    <row r="138" spans="1:12" x14ac:dyDescent="0.25">
      <c r="A138" s="2" t="s">
        <v>1006</v>
      </c>
      <c r="B138" s="35" t="s">
        <v>213</v>
      </c>
      <c r="C138" s="36">
        <v>0</v>
      </c>
      <c r="D138" s="11" t="str">
        <f t="shared" si="43"/>
        <v>N/A</v>
      </c>
      <c r="E138" s="36">
        <v>0</v>
      </c>
      <c r="F138" s="11" t="str">
        <f t="shared" si="44"/>
        <v>N/A</v>
      </c>
      <c r="G138" s="36">
        <v>0</v>
      </c>
      <c r="H138" s="11" t="str">
        <f t="shared" si="45"/>
        <v>N/A</v>
      </c>
      <c r="I138" s="12" t="s">
        <v>1746</v>
      </c>
      <c r="J138" s="12" t="s">
        <v>1746</v>
      </c>
      <c r="K138" s="43" t="s">
        <v>740</v>
      </c>
      <c r="L138" s="9" t="str">
        <f t="shared" si="40"/>
        <v>N/A</v>
      </c>
    </row>
    <row r="139" spans="1:12" x14ac:dyDescent="0.25">
      <c r="A139" s="7" t="s">
        <v>105</v>
      </c>
      <c r="B139" s="35" t="s">
        <v>213</v>
      </c>
      <c r="C139" s="36">
        <v>28839</v>
      </c>
      <c r="D139" s="11" t="str">
        <f t="shared" si="43"/>
        <v>N/A</v>
      </c>
      <c r="E139" s="36">
        <v>31792</v>
      </c>
      <c r="F139" s="11" t="str">
        <f t="shared" si="44"/>
        <v>N/A</v>
      </c>
      <c r="G139" s="36">
        <v>34162</v>
      </c>
      <c r="H139" s="11" t="str">
        <f t="shared" si="45"/>
        <v>N/A</v>
      </c>
      <c r="I139" s="12">
        <v>10.24</v>
      </c>
      <c r="J139" s="12">
        <v>7.4550000000000001</v>
      </c>
      <c r="K139" s="43" t="s">
        <v>740</v>
      </c>
      <c r="L139" s="9" t="str">
        <f t="shared" si="40"/>
        <v>Yes</v>
      </c>
    </row>
    <row r="140" spans="1:12" x14ac:dyDescent="0.25">
      <c r="A140" s="2" t="s">
        <v>1007</v>
      </c>
      <c r="B140" s="35" t="s">
        <v>213</v>
      </c>
      <c r="C140" s="36">
        <v>16627</v>
      </c>
      <c r="D140" s="11" t="str">
        <f t="shared" si="43"/>
        <v>N/A</v>
      </c>
      <c r="E140" s="36">
        <v>18659</v>
      </c>
      <c r="F140" s="11" t="str">
        <f t="shared" si="44"/>
        <v>N/A</v>
      </c>
      <c r="G140" s="36">
        <v>21053</v>
      </c>
      <c r="H140" s="11" t="str">
        <f t="shared" si="45"/>
        <v>N/A</v>
      </c>
      <c r="I140" s="12">
        <v>12.22</v>
      </c>
      <c r="J140" s="12">
        <v>12.83</v>
      </c>
      <c r="K140" s="43" t="s">
        <v>740</v>
      </c>
      <c r="L140" s="9" t="str">
        <f t="shared" si="40"/>
        <v>No</v>
      </c>
    </row>
    <row r="141" spans="1:12" x14ac:dyDescent="0.25">
      <c r="A141" s="2" t="s">
        <v>1008</v>
      </c>
      <c r="B141" s="35" t="s">
        <v>213</v>
      </c>
      <c r="C141" s="36">
        <v>552</v>
      </c>
      <c r="D141" s="11" t="str">
        <f t="shared" si="43"/>
        <v>N/A</v>
      </c>
      <c r="E141" s="36">
        <v>705</v>
      </c>
      <c r="F141" s="11" t="str">
        <f t="shared" si="44"/>
        <v>N/A</v>
      </c>
      <c r="G141" s="36">
        <v>669</v>
      </c>
      <c r="H141" s="11" t="str">
        <f t="shared" si="45"/>
        <v>N/A</v>
      </c>
      <c r="I141" s="12">
        <v>27.72</v>
      </c>
      <c r="J141" s="12">
        <v>-5.1100000000000003</v>
      </c>
      <c r="K141" s="43" t="s">
        <v>740</v>
      </c>
      <c r="L141" s="9" t="str">
        <f t="shared" si="40"/>
        <v>Yes</v>
      </c>
    </row>
    <row r="142" spans="1:12" x14ac:dyDescent="0.25">
      <c r="A142" s="2" t="s">
        <v>1009</v>
      </c>
      <c r="B142" s="35" t="s">
        <v>213</v>
      </c>
      <c r="C142" s="36">
        <v>0</v>
      </c>
      <c r="D142" s="11" t="str">
        <f t="shared" si="43"/>
        <v>N/A</v>
      </c>
      <c r="E142" s="36">
        <v>0</v>
      </c>
      <c r="F142" s="11" t="str">
        <f t="shared" si="44"/>
        <v>N/A</v>
      </c>
      <c r="G142" s="36">
        <v>0</v>
      </c>
      <c r="H142" s="11" t="str">
        <f t="shared" si="45"/>
        <v>N/A</v>
      </c>
      <c r="I142" s="12" t="s">
        <v>1746</v>
      </c>
      <c r="J142" s="12" t="s">
        <v>1746</v>
      </c>
      <c r="K142" s="43" t="s">
        <v>740</v>
      </c>
      <c r="L142" s="9" t="str">
        <f t="shared" si="40"/>
        <v>N/A</v>
      </c>
    </row>
    <row r="143" spans="1:12" x14ac:dyDescent="0.25">
      <c r="A143" s="2" t="s">
        <v>1010</v>
      </c>
      <c r="B143" s="35" t="s">
        <v>213</v>
      </c>
      <c r="C143" s="36">
        <v>9744</v>
      </c>
      <c r="D143" s="11" t="str">
        <f t="shared" si="43"/>
        <v>N/A</v>
      </c>
      <c r="E143" s="36">
        <v>10005</v>
      </c>
      <c r="F143" s="11" t="str">
        <f t="shared" si="44"/>
        <v>N/A</v>
      </c>
      <c r="G143" s="36">
        <v>9513</v>
      </c>
      <c r="H143" s="11" t="str">
        <f t="shared" si="45"/>
        <v>N/A</v>
      </c>
      <c r="I143" s="12">
        <v>2.6789999999999998</v>
      </c>
      <c r="J143" s="12">
        <v>-4.92</v>
      </c>
      <c r="K143" s="43" t="s">
        <v>740</v>
      </c>
      <c r="L143" s="9" t="str">
        <f t="shared" si="40"/>
        <v>Yes</v>
      </c>
    </row>
    <row r="144" spans="1:12" x14ac:dyDescent="0.25">
      <c r="A144" s="2" t="s">
        <v>1011</v>
      </c>
      <c r="B144" s="35" t="s">
        <v>213</v>
      </c>
      <c r="C144" s="36">
        <v>1916</v>
      </c>
      <c r="D144" s="11" t="str">
        <f t="shared" si="43"/>
        <v>N/A</v>
      </c>
      <c r="E144" s="36">
        <v>2423</v>
      </c>
      <c r="F144" s="11" t="str">
        <f t="shared" si="44"/>
        <v>N/A</v>
      </c>
      <c r="G144" s="36">
        <v>2927</v>
      </c>
      <c r="H144" s="11" t="str">
        <f t="shared" si="45"/>
        <v>N/A</v>
      </c>
      <c r="I144" s="12">
        <v>26.46</v>
      </c>
      <c r="J144" s="12">
        <v>20.8</v>
      </c>
      <c r="K144" s="43" t="s">
        <v>740</v>
      </c>
      <c r="L144" s="9" t="str">
        <f t="shared" si="40"/>
        <v>No</v>
      </c>
    </row>
    <row r="145" spans="1:12" x14ac:dyDescent="0.25">
      <c r="A145" s="2" t="s">
        <v>1012</v>
      </c>
      <c r="B145" s="35" t="s">
        <v>213</v>
      </c>
      <c r="C145" s="36">
        <v>0</v>
      </c>
      <c r="D145" s="11" t="str">
        <f t="shared" si="43"/>
        <v>N/A</v>
      </c>
      <c r="E145" s="36">
        <v>0</v>
      </c>
      <c r="F145" s="11" t="str">
        <f t="shared" si="44"/>
        <v>N/A</v>
      </c>
      <c r="G145" s="36">
        <v>0</v>
      </c>
      <c r="H145" s="11" t="str">
        <f t="shared" si="45"/>
        <v>N/A</v>
      </c>
      <c r="I145" s="12" t="s">
        <v>1746</v>
      </c>
      <c r="J145" s="12" t="s">
        <v>1746</v>
      </c>
      <c r="K145" s="43" t="s">
        <v>740</v>
      </c>
      <c r="L145" s="9" t="str">
        <f t="shared" si="40"/>
        <v>N/A</v>
      </c>
    </row>
    <row r="146" spans="1:12" ht="25" x14ac:dyDescent="0.25">
      <c r="A146" s="18" t="s">
        <v>1013</v>
      </c>
      <c r="B146" s="1" t="s">
        <v>213</v>
      </c>
      <c r="C146" s="1">
        <v>2165</v>
      </c>
      <c r="D146" s="11" t="str">
        <f t="shared" ref="D146:D151" si="46">IF($B146="N/A","N/A",IF(C146&gt;10,"No",IF(C146&lt;-10,"No","Yes")))</f>
        <v>N/A</v>
      </c>
      <c r="E146" s="1">
        <v>2100</v>
      </c>
      <c r="F146" s="11" t="str">
        <f t="shared" ref="F146:F151" si="47">IF($B146="N/A","N/A",IF(E146&gt;10,"No",IF(E146&lt;-10,"No","Yes")))</f>
        <v>N/A</v>
      </c>
      <c r="G146" s="1">
        <v>2069</v>
      </c>
      <c r="H146" s="11" t="str">
        <f t="shared" ref="H146:H151" si="48">IF($B146="N/A","N/A",IF(G146&gt;10,"No",IF(G146&lt;-10,"No","Yes")))</f>
        <v>N/A</v>
      </c>
      <c r="I146" s="12">
        <v>-3</v>
      </c>
      <c r="J146" s="12">
        <v>-1.48</v>
      </c>
      <c r="K146" s="43" t="s">
        <v>739</v>
      </c>
      <c r="L146" s="9" t="str">
        <f t="shared" ref="L146:L151" si="49">IF(J146="Div by 0", "N/A", IF(K146="N/A","N/A", IF(J146&gt;VALUE(MID(K146,1,2)), "No", IF(J146&lt;-1*VALUE(MID(K146,1,2)), "No", "Yes"))))</f>
        <v>Yes</v>
      </c>
    </row>
    <row r="147" spans="1:12" x14ac:dyDescent="0.25">
      <c r="A147" s="6" t="s">
        <v>326</v>
      </c>
      <c r="B147" s="43" t="s">
        <v>213</v>
      </c>
      <c r="C147" s="13">
        <v>1.6348629810999999</v>
      </c>
      <c r="D147" s="11" t="str">
        <f t="shared" si="46"/>
        <v>N/A</v>
      </c>
      <c r="E147" s="13">
        <v>1.4735601213</v>
      </c>
      <c r="F147" s="11" t="str">
        <f t="shared" si="47"/>
        <v>N/A</v>
      </c>
      <c r="G147" s="13">
        <v>1.3801430172</v>
      </c>
      <c r="H147" s="11" t="str">
        <f t="shared" si="48"/>
        <v>N/A</v>
      </c>
      <c r="I147" s="12">
        <v>-9.8699999999999992</v>
      </c>
      <c r="J147" s="12">
        <v>-6.34</v>
      </c>
      <c r="K147" s="43" t="s">
        <v>739</v>
      </c>
      <c r="L147" s="9" t="str">
        <f t="shared" si="49"/>
        <v>Yes</v>
      </c>
    </row>
    <row r="148" spans="1:12" x14ac:dyDescent="0.25">
      <c r="A148" s="2" t="s">
        <v>327</v>
      </c>
      <c r="B148" s="43" t="s">
        <v>213</v>
      </c>
      <c r="C148" s="13">
        <v>7.9270762998000004</v>
      </c>
      <c r="D148" s="11" t="str">
        <f t="shared" si="46"/>
        <v>N/A</v>
      </c>
      <c r="E148" s="13">
        <v>7.7314211213000004</v>
      </c>
      <c r="F148" s="11" t="str">
        <f t="shared" si="47"/>
        <v>N/A</v>
      </c>
      <c r="G148" s="13">
        <v>7.0120101904999999</v>
      </c>
      <c r="H148" s="11" t="str">
        <f t="shared" si="48"/>
        <v>N/A</v>
      </c>
      <c r="I148" s="12">
        <v>-2.4700000000000002</v>
      </c>
      <c r="J148" s="12">
        <v>-9.31</v>
      </c>
      <c r="K148" s="43" t="s">
        <v>739</v>
      </c>
      <c r="L148" s="9" t="str">
        <f t="shared" si="49"/>
        <v>Yes</v>
      </c>
    </row>
    <row r="149" spans="1:12" x14ac:dyDescent="0.25">
      <c r="A149" s="2" t="s">
        <v>328</v>
      </c>
      <c r="B149" s="43" t="s">
        <v>213</v>
      </c>
      <c r="C149" s="13">
        <v>2.8703436327</v>
      </c>
      <c r="D149" s="11" t="str">
        <f t="shared" si="46"/>
        <v>N/A</v>
      </c>
      <c r="E149" s="13">
        <v>2.4634837583999998</v>
      </c>
      <c r="F149" s="11" t="str">
        <f t="shared" si="47"/>
        <v>N/A</v>
      </c>
      <c r="G149" s="13">
        <v>2.2749348192999999</v>
      </c>
      <c r="H149" s="11" t="str">
        <f t="shared" si="48"/>
        <v>N/A</v>
      </c>
      <c r="I149" s="12">
        <v>-14.2</v>
      </c>
      <c r="J149" s="12">
        <v>-7.65</v>
      </c>
      <c r="K149" s="43" t="s">
        <v>739</v>
      </c>
      <c r="L149" s="9" t="str">
        <f t="shared" si="49"/>
        <v>Yes</v>
      </c>
    </row>
    <row r="150" spans="1:12" x14ac:dyDescent="0.25">
      <c r="A150" s="2" t="s">
        <v>329</v>
      </c>
      <c r="B150" s="43" t="s">
        <v>213</v>
      </c>
      <c r="C150" s="13">
        <v>1.2793528427</v>
      </c>
      <c r="D150" s="11" t="str">
        <f t="shared" si="46"/>
        <v>N/A</v>
      </c>
      <c r="E150" s="13">
        <v>1.1723453991999999</v>
      </c>
      <c r="F150" s="11" t="str">
        <f t="shared" si="47"/>
        <v>N/A</v>
      </c>
      <c r="G150" s="13">
        <v>1.1291019489</v>
      </c>
      <c r="H150" s="11" t="str">
        <f t="shared" si="48"/>
        <v>N/A</v>
      </c>
      <c r="I150" s="12">
        <v>-8.36</v>
      </c>
      <c r="J150" s="12">
        <v>-3.69</v>
      </c>
      <c r="K150" s="43" t="s">
        <v>739</v>
      </c>
      <c r="L150" s="9" t="str">
        <f t="shared" si="49"/>
        <v>Yes</v>
      </c>
    </row>
    <row r="151" spans="1:12" x14ac:dyDescent="0.25">
      <c r="A151" s="2" t="s">
        <v>330</v>
      </c>
      <c r="B151" s="43" t="s">
        <v>213</v>
      </c>
      <c r="C151" s="13">
        <v>0.2496619162</v>
      </c>
      <c r="D151" s="11" t="str">
        <f t="shared" si="46"/>
        <v>N/A</v>
      </c>
      <c r="E151" s="13">
        <v>0.19501761449999999</v>
      </c>
      <c r="F151" s="11" t="str">
        <f t="shared" si="47"/>
        <v>N/A</v>
      </c>
      <c r="G151" s="13">
        <v>0.1551431415</v>
      </c>
      <c r="H151" s="11" t="str">
        <f t="shared" si="48"/>
        <v>N/A</v>
      </c>
      <c r="I151" s="12">
        <v>-21.9</v>
      </c>
      <c r="J151" s="12">
        <v>-20.399999999999999</v>
      </c>
      <c r="K151" s="43" t="s">
        <v>739</v>
      </c>
      <c r="L151" s="9" t="str">
        <f t="shared" si="49"/>
        <v>Yes</v>
      </c>
    </row>
    <row r="152" spans="1:12" x14ac:dyDescent="0.25">
      <c r="A152" s="18" t="s">
        <v>1014</v>
      </c>
      <c r="B152" s="35" t="s">
        <v>213</v>
      </c>
      <c r="C152" s="36">
        <v>7144</v>
      </c>
      <c r="D152" s="11" t="str">
        <f t="shared" ref="D152:D158" si="50">IF($B152="N/A","N/A",IF(C152&gt;10,"No",IF(C152&lt;-10,"No","Yes")))</f>
        <v>N/A</v>
      </c>
      <c r="E152" s="36">
        <v>7874</v>
      </c>
      <c r="F152" s="11" t="str">
        <f t="shared" ref="F152:F158" si="51">IF($B152="N/A","N/A",IF(E152&gt;10,"No",IF(E152&lt;-10,"No","Yes")))</f>
        <v>N/A</v>
      </c>
      <c r="G152" s="36">
        <v>8694</v>
      </c>
      <c r="H152" s="11" t="str">
        <f t="shared" ref="H152:H158" si="52">IF($B152="N/A","N/A",IF(G152&gt;10,"No",IF(G152&lt;-10,"No","Yes")))</f>
        <v>N/A</v>
      </c>
      <c r="I152" s="12">
        <v>10.220000000000001</v>
      </c>
      <c r="J152" s="12">
        <v>10.41</v>
      </c>
      <c r="K152" s="43" t="s">
        <v>739</v>
      </c>
      <c r="L152" s="9" t="str">
        <f t="shared" ref="L152:L159" si="53">IF(J152="Div by 0", "N/A", IF(K152="N/A","N/A", IF(J152&gt;VALUE(MID(K152,1,2)), "No", IF(J152&lt;-1*VALUE(MID(K152,1,2)), "No", "Yes"))))</f>
        <v>Yes</v>
      </c>
    </row>
    <row r="153" spans="1:12" x14ac:dyDescent="0.25">
      <c r="A153" s="6" t="s">
        <v>1015</v>
      </c>
      <c r="B153" s="35" t="s">
        <v>213</v>
      </c>
      <c r="C153" s="8">
        <v>5.3946702711999999</v>
      </c>
      <c r="D153" s="11" t="str">
        <f t="shared" si="50"/>
        <v>N/A</v>
      </c>
      <c r="E153" s="8">
        <v>5.5251487594000004</v>
      </c>
      <c r="F153" s="11" t="str">
        <f t="shared" si="51"/>
        <v>N/A</v>
      </c>
      <c r="G153" s="8">
        <v>5.7994023160000001</v>
      </c>
      <c r="H153" s="11" t="str">
        <f t="shared" si="52"/>
        <v>N/A</v>
      </c>
      <c r="I153" s="12">
        <v>2.419</v>
      </c>
      <c r="J153" s="12">
        <v>4.9640000000000004</v>
      </c>
      <c r="K153" s="43" t="s">
        <v>739</v>
      </c>
      <c r="L153" s="9" t="str">
        <f t="shared" si="53"/>
        <v>Yes</v>
      </c>
    </row>
    <row r="154" spans="1:12" x14ac:dyDescent="0.25">
      <c r="A154" s="18" t="s">
        <v>1016</v>
      </c>
      <c r="B154" s="35" t="s">
        <v>213</v>
      </c>
      <c r="C154" s="8">
        <v>35.259959487000003</v>
      </c>
      <c r="D154" s="11" t="str">
        <f t="shared" si="50"/>
        <v>N/A</v>
      </c>
      <c r="E154" s="8">
        <v>36.740547587999998</v>
      </c>
      <c r="F154" s="11" t="str">
        <f t="shared" si="51"/>
        <v>N/A</v>
      </c>
      <c r="G154" s="8">
        <v>37.910954748999998</v>
      </c>
      <c r="H154" s="11" t="str">
        <f t="shared" si="52"/>
        <v>N/A</v>
      </c>
      <c r="I154" s="12">
        <v>4.1989999999999998</v>
      </c>
      <c r="J154" s="12">
        <v>3.1859999999999999</v>
      </c>
      <c r="K154" s="43" t="s">
        <v>739</v>
      </c>
      <c r="L154" s="9" t="str">
        <f t="shared" si="53"/>
        <v>Yes</v>
      </c>
    </row>
    <row r="155" spans="1:12" x14ac:dyDescent="0.25">
      <c r="A155" s="18" t="s">
        <v>1017</v>
      </c>
      <c r="B155" s="35" t="s">
        <v>213</v>
      </c>
      <c r="C155" s="8">
        <v>25.128501299</v>
      </c>
      <c r="D155" s="11" t="str">
        <f t="shared" si="50"/>
        <v>N/A</v>
      </c>
      <c r="E155" s="8">
        <v>26.667756703999999</v>
      </c>
      <c r="F155" s="11" t="str">
        <f t="shared" si="51"/>
        <v>N/A</v>
      </c>
      <c r="G155" s="8">
        <v>27.304330044</v>
      </c>
      <c r="H155" s="11" t="str">
        <f t="shared" si="52"/>
        <v>N/A</v>
      </c>
      <c r="I155" s="12">
        <v>6.1260000000000003</v>
      </c>
      <c r="J155" s="12">
        <v>2.387</v>
      </c>
      <c r="K155" s="43" t="s">
        <v>739</v>
      </c>
      <c r="L155" s="9" t="str">
        <f t="shared" si="53"/>
        <v>Yes</v>
      </c>
    </row>
    <row r="156" spans="1:12" x14ac:dyDescent="0.25">
      <c r="A156" s="18" t="s">
        <v>1018</v>
      </c>
      <c r="B156" s="35" t="s">
        <v>213</v>
      </c>
      <c r="C156" s="8">
        <v>0.15215296440000001</v>
      </c>
      <c r="D156" s="11" t="str">
        <f t="shared" si="50"/>
        <v>N/A</v>
      </c>
      <c r="E156" s="8">
        <v>9.7990602299999993E-2</v>
      </c>
      <c r="F156" s="11" t="str">
        <f t="shared" si="51"/>
        <v>N/A</v>
      </c>
      <c r="G156" s="8">
        <v>0.14213267230000001</v>
      </c>
      <c r="H156" s="11" t="str">
        <f t="shared" si="52"/>
        <v>N/A</v>
      </c>
      <c r="I156" s="12">
        <v>-35.6</v>
      </c>
      <c r="J156" s="12">
        <v>45.05</v>
      </c>
      <c r="K156" s="43" t="s">
        <v>739</v>
      </c>
      <c r="L156" s="9" t="str">
        <f t="shared" si="53"/>
        <v>No</v>
      </c>
    </row>
    <row r="157" spans="1:12" x14ac:dyDescent="0.25">
      <c r="A157" s="18" t="s">
        <v>1019</v>
      </c>
      <c r="B157" s="35" t="s">
        <v>213</v>
      </c>
      <c r="C157" s="8">
        <v>0.21498665</v>
      </c>
      <c r="D157" s="11" t="str">
        <f t="shared" si="50"/>
        <v>N/A</v>
      </c>
      <c r="E157" s="8">
        <v>0.25163563160000002</v>
      </c>
      <c r="F157" s="11" t="str">
        <f t="shared" si="51"/>
        <v>N/A</v>
      </c>
      <c r="G157" s="8">
        <v>0.30150459569999999</v>
      </c>
      <c r="H157" s="11" t="str">
        <f t="shared" si="52"/>
        <v>N/A</v>
      </c>
      <c r="I157" s="12">
        <v>17.05</v>
      </c>
      <c r="J157" s="12">
        <v>19.82</v>
      </c>
      <c r="K157" s="43" t="s">
        <v>739</v>
      </c>
      <c r="L157" s="9" t="str">
        <f t="shared" si="53"/>
        <v>Yes</v>
      </c>
    </row>
    <row r="158" spans="1:12" x14ac:dyDescent="0.25">
      <c r="A158" s="2" t="s">
        <v>1020</v>
      </c>
      <c r="B158" s="35" t="s">
        <v>213</v>
      </c>
      <c r="C158" s="36">
        <v>281</v>
      </c>
      <c r="D158" s="11" t="str">
        <f t="shared" si="50"/>
        <v>N/A</v>
      </c>
      <c r="E158" s="36">
        <v>259</v>
      </c>
      <c r="F158" s="11" t="str">
        <f t="shared" si="51"/>
        <v>N/A</v>
      </c>
      <c r="G158" s="36">
        <v>264</v>
      </c>
      <c r="H158" s="11" t="str">
        <f t="shared" si="52"/>
        <v>N/A</v>
      </c>
      <c r="I158" s="12">
        <v>-7.83</v>
      </c>
      <c r="J158" s="12">
        <v>1.931</v>
      </c>
      <c r="K158" s="43" t="s">
        <v>739</v>
      </c>
      <c r="L158" s="9" t="str">
        <f t="shared" si="53"/>
        <v>Yes</v>
      </c>
    </row>
    <row r="159" spans="1:12" ht="25" x14ac:dyDescent="0.25">
      <c r="A159" s="18" t="s">
        <v>1021</v>
      </c>
      <c r="B159" s="35" t="s">
        <v>213</v>
      </c>
      <c r="C159" s="36">
        <v>7277</v>
      </c>
      <c r="D159" s="11" t="str">
        <f>IF($B159="N/A","N/A",IF(C159&gt;10,"No",IF(C159&lt;-10,"No","Yes")))</f>
        <v>N/A</v>
      </c>
      <c r="E159" s="36">
        <v>7964</v>
      </c>
      <c r="F159" s="11" t="str">
        <f>IF($B159="N/A","N/A",IF(E159&gt;10,"No",IF(E159&lt;-10,"No","Yes")))</f>
        <v>N/A</v>
      </c>
      <c r="G159" s="36">
        <v>8814</v>
      </c>
      <c r="H159" s="11" t="str">
        <f>IF($B159="N/A","N/A",IF(G159&gt;10,"No",IF(G159&lt;-10,"No","Yes")))</f>
        <v>N/A</v>
      </c>
      <c r="I159" s="12">
        <v>9.4410000000000007</v>
      </c>
      <c r="J159" s="12">
        <v>10.67</v>
      </c>
      <c r="K159" s="43" t="s">
        <v>739</v>
      </c>
      <c r="L159" s="9" t="str">
        <f t="shared" si="53"/>
        <v>Yes</v>
      </c>
    </row>
    <row r="160" spans="1:12" x14ac:dyDescent="0.25">
      <c r="A160" s="4" t="s">
        <v>1022</v>
      </c>
      <c r="B160" s="35" t="s">
        <v>213</v>
      </c>
      <c r="C160" s="36">
        <v>4360</v>
      </c>
      <c r="D160" s="11" t="str">
        <f t="shared" ref="D160:D234" si="54">IF($B160="N/A","N/A",IF(C160&gt;10,"No",IF(C160&lt;-10,"No","Yes")))</f>
        <v>N/A</v>
      </c>
      <c r="E160" s="36">
        <v>4677</v>
      </c>
      <c r="F160" s="11" t="str">
        <f t="shared" ref="F160:F234" si="55">IF($B160="N/A","N/A",IF(E160&gt;10,"No",IF(E160&lt;-10,"No","Yes")))</f>
        <v>N/A</v>
      </c>
      <c r="G160" s="36">
        <v>5008</v>
      </c>
      <c r="H160" s="11" t="str">
        <f t="shared" ref="H160:H223" si="56">IF($B160="N/A","N/A",IF(G160&gt;10,"No",IF(G160&lt;-10,"No","Yes")))</f>
        <v>N/A</v>
      </c>
      <c r="I160" s="12">
        <v>7.2709999999999999</v>
      </c>
      <c r="J160" s="12">
        <v>7.077</v>
      </c>
      <c r="K160" s="43" t="s">
        <v>739</v>
      </c>
      <c r="L160" s="9" t="str">
        <f t="shared" ref="L160:L223" si="57">IF(J160="Div by 0", "N/A", IF(K160="N/A","N/A", IF(J160&gt;VALUE(MID(K160,1,2)), "No", IF(J160&lt;-1*VALUE(MID(K160,1,2)), "No", "Yes"))))</f>
        <v>Yes</v>
      </c>
    </row>
    <row r="161" spans="1:12" x14ac:dyDescent="0.25">
      <c r="A161" s="53" t="s">
        <v>71</v>
      </c>
      <c r="B161" s="35" t="s">
        <v>213</v>
      </c>
      <c r="C161" s="8">
        <v>3.2923799527000002</v>
      </c>
      <c r="D161" s="11" t="str">
        <f t="shared" si="54"/>
        <v>N/A</v>
      </c>
      <c r="E161" s="8">
        <v>3.2818288986000002</v>
      </c>
      <c r="F161" s="11" t="str">
        <f t="shared" si="55"/>
        <v>N/A</v>
      </c>
      <c r="G161" s="8">
        <v>3.3406265009</v>
      </c>
      <c r="H161" s="11" t="str">
        <f t="shared" si="56"/>
        <v>N/A</v>
      </c>
      <c r="I161" s="12">
        <v>-0.32</v>
      </c>
      <c r="J161" s="12">
        <v>1.792</v>
      </c>
      <c r="K161" s="43" t="s">
        <v>739</v>
      </c>
      <c r="L161" s="9" t="str">
        <f t="shared" si="57"/>
        <v>Yes</v>
      </c>
    </row>
    <row r="162" spans="1:12" x14ac:dyDescent="0.25">
      <c r="A162" s="4" t="s">
        <v>111</v>
      </c>
      <c r="B162" s="35" t="s">
        <v>213</v>
      </c>
      <c r="C162" s="8">
        <v>21.390952059</v>
      </c>
      <c r="D162" s="11" t="str">
        <f t="shared" si="54"/>
        <v>N/A</v>
      </c>
      <c r="E162" s="8">
        <v>21.355932202999998</v>
      </c>
      <c r="F162" s="11" t="str">
        <f t="shared" si="55"/>
        <v>N/A</v>
      </c>
      <c r="G162" s="8">
        <v>21.339318209000002</v>
      </c>
      <c r="H162" s="11" t="str">
        <f t="shared" si="56"/>
        <v>N/A</v>
      </c>
      <c r="I162" s="12">
        <v>-0.16400000000000001</v>
      </c>
      <c r="J162" s="12">
        <v>-7.8E-2</v>
      </c>
      <c r="K162" s="43" t="s">
        <v>739</v>
      </c>
      <c r="L162" s="9" t="str">
        <f t="shared" si="57"/>
        <v>Yes</v>
      </c>
    </row>
    <row r="163" spans="1:12" x14ac:dyDescent="0.25">
      <c r="A163" s="4" t="s">
        <v>112</v>
      </c>
      <c r="B163" s="35" t="s">
        <v>213</v>
      </c>
      <c r="C163" s="8">
        <v>15.801328328</v>
      </c>
      <c r="D163" s="11" t="str">
        <f t="shared" si="54"/>
        <v>N/A</v>
      </c>
      <c r="E163" s="8">
        <v>16.290603880999999</v>
      </c>
      <c r="F163" s="11" t="str">
        <f t="shared" si="55"/>
        <v>N/A</v>
      </c>
      <c r="G163" s="8">
        <v>16.282398650000001</v>
      </c>
      <c r="H163" s="11" t="str">
        <f t="shared" si="56"/>
        <v>N/A</v>
      </c>
      <c r="I163" s="12">
        <v>3.0960000000000001</v>
      </c>
      <c r="J163" s="12">
        <v>-0.05</v>
      </c>
      <c r="K163" s="43" t="s">
        <v>739</v>
      </c>
      <c r="L163" s="9" t="str">
        <f t="shared" si="57"/>
        <v>Yes</v>
      </c>
    </row>
    <row r="164" spans="1:12" x14ac:dyDescent="0.25">
      <c r="A164" s="4" t="s">
        <v>113</v>
      </c>
      <c r="B164" s="35" t="s">
        <v>213</v>
      </c>
      <c r="C164" s="8">
        <v>4.8181772099999999E-2</v>
      </c>
      <c r="D164" s="11" t="str">
        <f t="shared" si="54"/>
        <v>N/A</v>
      </c>
      <c r="E164" s="8">
        <v>5.5488654300000002E-2</v>
      </c>
      <c r="F164" s="11" t="str">
        <f t="shared" si="55"/>
        <v>N/A</v>
      </c>
      <c r="G164" s="8">
        <v>7.1634866899999997E-2</v>
      </c>
      <c r="H164" s="11" t="str">
        <f t="shared" si="56"/>
        <v>N/A</v>
      </c>
      <c r="I164" s="12">
        <v>15.17</v>
      </c>
      <c r="J164" s="12">
        <v>29.1</v>
      </c>
      <c r="K164" s="43" t="s">
        <v>739</v>
      </c>
      <c r="L164" s="9" t="str">
        <f t="shared" si="57"/>
        <v>Yes</v>
      </c>
    </row>
    <row r="165" spans="1:12" x14ac:dyDescent="0.25">
      <c r="A165" s="4" t="s">
        <v>114</v>
      </c>
      <c r="B165" s="35" t="s">
        <v>213</v>
      </c>
      <c r="C165" s="8">
        <v>6.9350532000000001E-3</v>
      </c>
      <c r="D165" s="11" t="str">
        <f t="shared" si="54"/>
        <v>N/A</v>
      </c>
      <c r="E165" s="8">
        <v>9.4363361999999992E-3</v>
      </c>
      <c r="F165" s="11" t="str">
        <f t="shared" si="55"/>
        <v>N/A</v>
      </c>
      <c r="G165" s="8">
        <v>2.9272291E-3</v>
      </c>
      <c r="H165" s="11" t="str">
        <f t="shared" si="56"/>
        <v>N/A</v>
      </c>
      <c r="I165" s="12">
        <v>36.07</v>
      </c>
      <c r="J165" s="12">
        <v>-69</v>
      </c>
      <c r="K165" s="43" t="s">
        <v>739</v>
      </c>
      <c r="L165" s="9" t="str">
        <f t="shared" si="57"/>
        <v>No</v>
      </c>
    </row>
    <row r="166" spans="1:12" x14ac:dyDescent="0.25">
      <c r="A166" s="4" t="s">
        <v>428</v>
      </c>
      <c r="B166" s="35" t="s">
        <v>213</v>
      </c>
      <c r="C166" s="36">
        <v>1475</v>
      </c>
      <c r="D166" s="11" t="str">
        <f>IF($B166="N/A","N/A",IF(C166&gt;10,"No",IF(C166&lt;-10,"No","Yes")))</f>
        <v>N/A</v>
      </c>
      <c r="E166" s="36">
        <v>1519</v>
      </c>
      <c r="F166" s="11" t="str">
        <f>IF($B166="N/A","N/A",IF(E166&gt;10,"No",IF(E166&lt;-10,"No","Yes")))</f>
        <v>N/A</v>
      </c>
      <c r="G166" s="36">
        <v>1638</v>
      </c>
      <c r="H166" s="11" t="str">
        <f>IF($B166="N/A","N/A",IF(G166&gt;10,"No",IF(G166&lt;-10,"No","Yes")))</f>
        <v>N/A</v>
      </c>
      <c r="I166" s="12">
        <v>2.9830000000000001</v>
      </c>
      <c r="J166" s="12">
        <v>7.8339999999999996</v>
      </c>
      <c r="K166" s="43" t="s">
        <v>739</v>
      </c>
      <c r="L166" s="9" t="str">
        <f t="shared" si="57"/>
        <v>Yes</v>
      </c>
    </row>
    <row r="167" spans="1:12" x14ac:dyDescent="0.25">
      <c r="A167" s="4" t="s">
        <v>429</v>
      </c>
      <c r="B167" s="35" t="s">
        <v>213</v>
      </c>
      <c r="C167" s="36">
        <v>109</v>
      </c>
      <c r="D167" s="11" t="str">
        <f>IF($B167="N/A","N/A",IF(C167&gt;10,"No",IF(C167&lt;-10,"No","Yes")))</f>
        <v>N/A</v>
      </c>
      <c r="E167" s="36">
        <v>119</v>
      </c>
      <c r="F167" s="11" t="str">
        <f>IF($B167="N/A","N/A",IF(E167&gt;10,"No",IF(E167&lt;-10,"No","Yes")))</f>
        <v>N/A</v>
      </c>
      <c r="G167" s="36">
        <v>121</v>
      </c>
      <c r="H167" s="11" t="str">
        <f>IF($B167="N/A","N/A",IF(G167&gt;10,"No",IF(G167&lt;-10,"No","Yes")))</f>
        <v>N/A</v>
      </c>
      <c r="I167" s="12">
        <v>9.1739999999999995</v>
      </c>
      <c r="J167" s="12">
        <v>1.681</v>
      </c>
      <c r="K167" s="43" t="s">
        <v>739</v>
      </c>
      <c r="L167" s="9" t="str">
        <f t="shared" si="57"/>
        <v>Yes</v>
      </c>
    </row>
    <row r="168" spans="1:12" x14ac:dyDescent="0.25">
      <c r="A168" s="4" t="s">
        <v>430</v>
      </c>
      <c r="B168" s="35" t="s">
        <v>213</v>
      </c>
      <c r="C168" s="36">
        <v>1301</v>
      </c>
      <c r="D168" s="11" t="str">
        <f>IF($B168="N/A","N/A",IF(C168&gt;10,"No",IF(C168&lt;-10,"No","Yes")))</f>
        <v>N/A</v>
      </c>
      <c r="E168" s="36">
        <v>1390</v>
      </c>
      <c r="F168" s="11" t="str">
        <f>IF($B168="N/A","N/A",IF(E168&gt;10,"No",IF(E168&lt;-10,"No","Yes")))</f>
        <v>N/A</v>
      </c>
      <c r="G168" s="36">
        <v>1467</v>
      </c>
      <c r="H168" s="11" t="str">
        <f>IF($B168="N/A","N/A",IF(G168&gt;10,"No",IF(G168&lt;-10,"No","Yes")))</f>
        <v>N/A</v>
      </c>
      <c r="I168" s="12">
        <v>6.8410000000000002</v>
      </c>
      <c r="J168" s="12">
        <v>5.54</v>
      </c>
      <c r="K168" s="43" t="s">
        <v>739</v>
      </c>
      <c r="L168" s="9" t="str">
        <f t="shared" si="57"/>
        <v>Yes</v>
      </c>
    </row>
    <row r="169" spans="1:12" x14ac:dyDescent="0.25">
      <c r="A169" s="4" t="s">
        <v>431</v>
      </c>
      <c r="B169" s="35" t="s">
        <v>213</v>
      </c>
      <c r="C169" s="36">
        <v>1435</v>
      </c>
      <c r="D169" s="11" t="str">
        <f>IF($B169="N/A","N/A",IF(C169&gt;10,"No",IF(C169&lt;-10,"No","Yes")))</f>
        <v>N/A</v>
      </c>
      <c r="E169" s="36">
        <v>1599</v>
      </c>
      <c r="F169" s="11" t="str">
        <f>IF($B169="N/A","N/A",IF(E169&gt;10,"No",IF(E169&lt;-10,"No","Yes")))</f>
        <v>N/A</v>
      </c>
      <c r="G169" s="36">
        <v>1718</v>
      </c>
      <c r="H169" s="11" t="str">
        <f>IF($B169="N/A","N/A",IF(G169&gt;10,"No",IF(G169&lt;-10,"No","Yes")))</f>
        <v>N/A</v>
      </c>
      <c r="I169" s="12">
        <v>11.43</v>
      </c>
      <c r="J169" s="12">
        <v>7.4420000000000002</v>
      </c>
      <c r="K169" s="43" t="s">
        <v>739</v>
      </c>
      <c r="L169" s="9" t="str">
        <f t="shared" si="57"/>
        <v>Yes</v>
      </c>
    </row>
    <row r="170" spans="1:12" x14ac:dyDescent="0.25">
      <c r="A170" s="4" t="s">
        <v>432</v>
      </c>
      <c r="B170" s="35" t="s">
        <v>213</v>
      </c>
      <c r="C170" s="36">
        <v>40</v>
      </c>
      <c r="D170" s="11" t="str">
        <f>IF($B170="N/A","N/A",IF(C170&gt;10,"No",IF(C170&lt;-10,"No","Yes")))</f>
        <v>N/A</v>
      </c>
      <c r="E170" s="36">
        <v>50</v>
      </c>
      <c r="F170" s="11" t="str">
        <f>IF($B170="N/A","N/A",IF(E170&gt;10,"No",IF(E170&lt;-10,"No","Yes")))</f>
        <v>N/A</v>
      </c>
      <c r="G170" s="36">
        <v>64</v>
      </c>
      <c r="H170" s="11" t="str">
        <f>IF($B170="N/A","N/A",IF(G170&gt;10,"No",IF(G170&lt;-10,"No","Yes")))</f>
        <v>N/A</v>
      </c>
      <c r="I170" s="12">
        <v>25</v>
      </c>
      <c r="J170" s="12">
        <v>28</v>
      </c>
      <c r="K170" s="43" t="s">
        <v>739</v>
      </c>
      <c r="L170" s="9" t="str">
        <f t="shared" si="57"/>
        <v>Yes</v>
      </c>
    </row>
    <row r="171" spans="1:12" x14ac:dyDescent="0.25">
      <c r="A171" s="6" t="s">
        <v>1023</v>
      </c>
      <c r="B171" s="35" t="s">
        <v>213</v>
      </c>
      <c r="C171" s="36">
        <v>0</v>
      </c>
      <c r="D171" s="11" t="str">
        <f t="shared" si="54"/>
        <v>N/A</v>
      </c>
      <c r="E171" s="36">
        <v>0</v>
      </c>
      <c r="F171" s="11" t="str">
        <f t="shared" si="55"/>
        <v>N/A</v>
      </c>
      <c r="G171" s="36">
        <v>0</v>
      </c>
      <c r="H171" s="11" t="str">
        <f t="shared" si="56"/>
        <v>N/A</v>
      </c>
      <c r="I171" s="12" t="s">
        <v>1746</v>
      </c>
      <c r="J171" s="12" t="s">
        <v>1746</v>
      </c>
      <c r="K171" s="43" t="s">
        <v>739</v>
      </c>
      <c r="L171" s="9" t="str">
        <f t="shared" si="57"/>
        <v>N/A</v>
      </c>
    </row>
    <row r="172" spans="1:12" x14ac:dyDescent="0.25">
      <c r="A172" s="4" t="s">
        <v>1024</v>
      </c>
      <c r="B172" s="35" t="s">
        <v>213</v>
      </c>
      <c r="C172" s="36">
        <v>0</v>
      </c>
      <c r="D172" s="11" t="str">
        <f>IF($B172="N/A","N/A",IF(C172&gt;10,"No",IF(C172&lt;-10,"No","Yes")))</f>
        <v>N/A</v>
      </c>
      <c r="E172" s="36">
        <v>0</v>
      </c>
      <c r="F172" s="11" t="str">
        <f>IF($B172="N/A","N/A",IF(E172&gt;10,"No",IF(E172&lt;-10,"No","Yes")))</f>
        <v>N/A</v>
      </c>
      <c r="G172" s="36">
        <v>0</v>
      </c>
      <c r="H172" s="11" t="str">
        <f>IF($B172="N/A","N/A",IF(G172&gt;10,"No",IF(G172&lt;-10,"No","Yes")))</f>
        <v>N/A</v>
      </c>
      <c r="I172" s="12" t="s">
        <v>1746</v>
      </c>
      <c r="J172" s="12" t="s">
        <v>1746</v>
      </c>
      <c r="K172" s="43" t="s">
        <v>739</v>
      </c>
      <c r="L172" s="9" t="str">
        <f t="shared" si="57"/>
        <v>N/A</v>
      </c>
    </row>
    <row r="173" spans="1:12" x14ac:dyDescent="0.25">
      <c r="A173" s="4" t="s">
        <v>1025</v>
      </c>
      <c r="B173" s="35" t="s">
        <v>213</v>
      </c>
      <c r="C173" s="36">
        <v>0</v>
      </c>
      <c r="D173" s="11" t="str">
        <f>IF($B173="N/A","N/A",IF(C173&gt;10,"No",IF(C173&lt;-10,"No","Yes")))</f>
        <v>N/A</v>
      </c>
      <c r="E173" s="36">
        <v>0</v>
      </c>
      <c r="F173" s="11" t="str">
        <f>IF($B173="N/A","N/A",IF(E173&gt;10,"No",IF(E173&lt;-10,"No","Yes")))</f>
        <v>N/A</v>
      </c>
      <c r="G173" s="36">
        <v>0</v>
      </c>
      <c r="H173" s="11" t="str">
        <f>IF($B173="N/A","N/A",IF(G173&gt;10,"No",IF(G173&lt;-10,"No","Yes")))</f>
        <v>N/A</v>
      </c>
      <c r="I173" s="12" t="s">
        <v>1746</v>
      </c>
      <c r="J173" s="12" t="s">
        <v>1746</v>
      </c>
      <c r="K173" s="43" t="s">
        <v>739</v>
      </c>
      <c r="L173" s="9" t="str">
        <f t="shared" si="57"/>
        <v>N/A</v>
      </c>
    </row>
    <row r="174" spans="1:12" ht="25" x14ac:dyDescent="0.25">
      <c r="A174" s="4" t="s">
        <v>1026</v>
      </c>
      <c r="B174" s="35" t="s">
        <v>213</v>
      </c>
      <c r="C174" s="36">
        <v>0</v>
      </c>
      <c r="D174" s="11" t="str">
        <f>IF($B174="N/A","N/A",IF(C174&gt;10,"No",IF(C174&lt;-10,"No","Yes")))</f>
        <v>N/A</v>
      </c>
      <c r="E174" s="36">
        <v>0</v>
      </c>
      <c r="F174" s="11" t="str">
        <f>IF($B174="N/A","N/A",IF(E174&gt;10,"No",IF(E174&lt;-10,"No","Yes")))</f>
        <v>N/A</v>
      </c>
      <c r="G174" s="36">
        <v>0</v>
      </c>
      <c r="H174" s="11" t="str">
        <f>IF($B174="N/A","N/A",IF(G174&gt;10,"No",IF(G174&lt;-10,"No","Yes")))</f>
        <v>N/A</v>
      </c>
      <c r="I174" s="12" t="s">
        <v>1746</v>
      </c>
      <c r="J174" s="12" t="s">
        <v>1746</v>
      </c>
      <c r="K174" s="43" t="s">
        <v>739</v>
      </c>
      <c r="L174" s="9" t="str">
        <f t="shared" si="57"/>
        <v>N/A</v>
      </c>
    </row>
    <row r="175" spans="1:12" x14ac:dyDescent="0.25">
      <c r="A175" s="4" t="s">
        <v>1027</v>
      </c>
      <c r="B175" s="35" t="s">
        <v>213</v>
      </c>
      <c r="C175" s="36">
        <v>0</v>
      </c>
      <c r="D175" s="11" t="str">
        <f>IF($B175="N/A","N/A",IF(C175&gt;10,"No",IF(C175&lt;-10,"No","Yes")))</f>
        <v>N/A</v>
      </c>
      <c r="E175" s="36">
        <v>0</v>
      </c>
      <c r="F175" s="11" t="str">
        <f>IF($B175="N/A","N/A",IF(E175&gt;10,"No",IF(E175&lt;-10,"No","Yes")))</f>
        <v>N/A</v>
      </c>
      <c r="G175" s="36">
        <v>0</v>
      </c>
      <c r="H175" s="11" t="str">
        <f>IF($B175="N/A","N/A",IF(G175&gt;10,"No",IF(G175&lt;-10,"No","Yes")))</f>
        <v>N/A</v>
      </c>
      <c r="I175" s="12" t="s">
        <v>1746</v>
      </c>
      <c r="J175" s="12" t="s">
        <v>1746</v>
      </c>
      <c r="K175" s="43" t="s">
        <v>739</v>
      </c>
      <c r="L175" s="9" t="str">
        <f t="shared" si="57"/>
        <v>N/A</v>
      </c>
    </row>
    <row r="176" spans="1:12" ht="25" x14ac:dyDescent="0.25">
      <c r="A176" s="4" t="s">
        <v>1028</v>
      </c>
      <c r="B176" s="35" t="s">
        <v>213</v>
      </c>
      <c r="C176" s="36">
        <v>0</v>
      </c>
      <c r="D176" s="11" t="str">
        <f>IF($B176="N/A","N/A",IF(C176&gt;10,"No",IF(C176&lt;-10,"No","Yes")))</f>
        <v>N/A</v>
      </c>
      <c r="E176" s="36">
        <v>0</v>
      </c>
      <c r="F176" s="11" t="str">
        <f>IF($B176="N/A","N/A",IF(E176&gt;10,"No",IF(E176&lt;-10,"No","Yes")))</f>
        <v>N/A</v>
      </c>
      <c r="G176" s="36">
        <v>0</v>
      </c>
      <c r="H176" s="11" t="str">
        <f>IF($B176="N/A","N/A",IF(G176&gt;10,"No",IF(G176&lt;-10,"No","Yes")))</f>
        <v>N/A</v>
      </c>
      <c r="I176" s="12" t="s">
        <v>1746</v>
      </c>
      <c r="J176" s="12" t="s">
        <v>1746</v>
      </c>
      <c r="K176" s="43" t="s">
        <v>739</v>
      </c>
      <c r="L176" s="9" t="str">
        <f t="shared" si="57"/>
        <v>N/A</v>
      </c>
    </row>
    <row r="177" spans="1:12" x14ac:dyDescent="0.25">
      <c r="A177" s="6" t="s">
        <v>1029</v>
      </c>
      <c r="B177" s="35" t="s">
        <v>213</v>
      </c>
      <c r="C177" s="36">
        <v>1574</v>
      </c>
      <c r="D177" s="11" t="str">
        <f t="shared" si="54"/>
        <v>N/A</v>
      </c>
      <c r="E177" s="36">
        <v>1624</v>
      </c>
      <c r="F177" s="11" t="str">
        <f t="shared" si="55"/>
        <v>N/A</v>
      </c>
      <c r="G177" s="36">
        <v>1744</v>
      </c>
      <c r="H177" s="11" t="str">
        <f t="shared" si="56"/>
        <v>N/A</v>
      </c>
      <c r="I177" s="12">
        <v>3.177</v>
      </c>
      <c r="J177" s="12">
        <v>7.3890000000000002</v>
      </c>
      <c r="K177" s="43" t="s">
        <v>739</v>
      </c>
      <c r="L177" s="9" t="str">
        <f t="shared" si="57"/>
        <v>Yes</v>
      </c>
    </row>
    <row r="178" spans="1:12" x14ac:dyDescent="0.25">
      <c r="A178" s="4" t="s">
        <v>1030</v>
      </c>
      <c r="B178" s="35" t="s">
        <v>213</v>
      </c>
      <c r="C178" s="36">
        <v>1464</v>
      </c>
      <c r="D178" s="11" t="str">
        <f t="shared" si="54"/>
        <v>N/A</v>
      </c>
      <c r="E178" s="36">
        <v>1504</v>
      </c>
      <c r="F178" s="11" t="str">
        <f t="shared" si="55"/>
        <v>N/A</v>
      </c>
      <c r="G178" s="36">
        <v>1623</v>
      </c>
      <c r="H178" s="11" t="str">
        <f t="shared" si="56"/>
        <v>N/A</v>
      </c>
      <c r="I178" s="12">
        <v>2.7320000000000002</v>
      </c>
      <c r="J178" s="12">
        <v>7.9119999999999999</v>
      </c>
      <c r="K178" s="43" t="s">
        <v>739</v>
      </c>
      <c r="L178" s="9" t="str">
        <f t="shared" si="57"/>
        <v>Yes</v>
      </c>
    </row>
    <row r="179" spans="1:12" x14ac:dyDescent="0.25">
      <c r="A179" s="4" t="s">
        <v>1031</v>
      </c>
      <c r="B179" s="35" t="s">
        <v>213</v>
      </c>
      <c r="C179" s="36">
        <v>108</v>
      </c>
      <c r="D179" s="11" t="str">
        <f t="shared" si="54"/>
        <v>N/A</v>
      </c>
      <c r="E179" s="36">
        <v>118</v>
      </c>
      <c r="F179" s="11" t="str">
        <f t="shared" si="55"/>
        <v>N/A</v>
      </c>
      <c r="G179" s="36">
        <v>120</v>
      </c>
      <c r="H179" s="11" t="str">
        <f t="shared" si="56"/>
        <v>N/A</v>
      </c>
      <c r="I179" s="12">
        <v>9.2590000000000003</v>
      </c>
      <c r="J179" s="12">
        <v>1.6950000000000001</v>
      </c>
      <c r="K179" s="43" t="s">
        <v>739</v>
      </c>
      <c r="L179" s="9" t="str">
        <f t="shared" si="57"/>
        <v>Yes</v>
      </c>
    </row>
    <row r="180" spans="1:12" x14ac:dyDescent="0.25">
      <c r="A180" s="4" t="s">
        <v>1032</v>
      </c>
      <c r="B180" s="35" t="s">
        <v>213</v>
      </c>
      <c r="C180" s="36">
        <v>11</v>
      </c>
      <c r="D180" s="11" t="str">
        <f t="shared" si="54"/>
        <v>N/A</v>
      </c>
      <c r="E180" s="36">
        <v>11</v>
      </c>
      <c r="F180" s="11" t="str">
        <f t="shared" si="55"/>
        <v>N/A</v>
      </c>
      <c r="G180" s="36">
        <v>11</v>
      </c>
      <c r="H180" s="11" t="str">
        <f t="shared" si="56"/>
        <v>N/A</v>
      </c>
      <c r="I180" s="12">
        <v>0</v>
      </c>
      <c r="J180" s="12">
        <v>-50</v>
      </c>
      <c r="K180" s="43" t="s">
        <v>739</v>
      </c>
      <c r="L180" s="9" t="str">
        <f t="shared" si="57"/>
        <v>No</v>
      </c>
    </row>
    <row r="181" spans="1:12" x14ac:dyDescent="0.25">
      <c r="A181" s="4" t="s">
        <v>1033</v>
      </c>
      <c r="B181" s="35" t="s">
        <v>213</v>
      </c>
      <c r="C181" s="36">
        <v>0</v>
      </c>
      <c r="D181" s="11" t="str">
        <f t="shared" si="54"/>
        <v>N/A</v>
      </c>
      <c r="E181" s="36">
        <v>0</v>
      </c>
      <c r="F181" s="11" t="str">
        <f t="shared" si="55"/>
        <v>N/A</v>
      </c>
      <c r="G181" s="36">
        <v>0</v>
      </c>
      <c r="H181" s="11" t="str">
        <f t="shared" si="56"/>
        <v>N/A</v>
      </c>
      <c r="I181" s="12" t="s">
        <v>1746</v>
      </c>
      <c r="J181" s="12" t="s">
        <v>1746</v>
      </c>
      <c r="K181" s="43" t="s">
        <v>739</v>
      </c>
      <c r="L181" s="9" t="str">
        <f t="shared" si="57"/>
        <v>N/A</v>
      </c>
    </row>
    <row r="182" spans="1:12" x14ac:dyDescent="0.25">
      <c r="A182" s="4" t="s">
        <v>1034</v>
      </c>
      <c r="B182" s="35" t="s">
        <v>213</v>
      </c>
      <c r="C182" s="36">
        <v>0</v>
      </c>
      <c r="D182" s="11" t="str">
        <f t="shared" si="54"/>
        <v>N/A</v>
      </c>
      <c r="E182" s="36">
        <v>0</v>
      </c>
      <c r="F182" s="11" t="str">
        <f t="shared" si="55"/>
        <v>N/A</v>
      </c>
      <c r="G182" s="36">
        <v>0</v>
      </c>
      <c r="H182" s="11" t="str">
        <f t="shared" si="56"/>
        <v>N/A</v>
      </c>
      <c r="I182" s="12" t="s">
        <v>1746</v>
      </c>
      <c r="J182" s="12" t="s">
        <v>1746</v>
      </c>
      <c r="K182" s="43" t="s">
        <v>739</v>
      </c>
      <c r="L182" s="9" t="str">
        <f t="shared" si="57"/>
        <v>N/A</v>
      </c>
    </row>
    <row r="183" spans="1:12" x14ac:dyDescent="0.25">
      <c r="A183" s="6" t="s">
        <v>1035</v>
      </c>
      <c r="B183" s="43" t="s">
        <v>213</v>
      </c>
      <c r="C183" s="1">
        <v>1195</v>
      </c>
      <c r="D183" s="11" t="str">
        <f t="shared" si="54"/>
        <v>N/A</v>
      </c>
      <c r="E183" s="1">
        <v>1284</v>
      </c>
      <c r="F183" s="11" t="str">
        <f t="shared" si="55"/>
        <v>N/A</v>
      </c>
      <c r="G183" s="1">
        <v>1330</v>
      </c>
      <c r="H183" s="11" t="str">
        <f t="shared" si="56"/>
        <v>N/A</v>
      </c>
      <c r="I183" s="12">
        <v>7.4480000000000004</v>
      </c>
      <c r="J183" s="12">
        <v>3.5830000000000002</v>
      </c>
      <c r="K183" s="43" t="s">
        <v>739</v>
      </c>
      <c r="L183" s="11" t="str">
        <f t="shared" si="57"/>
        <v>Yes</v>
      </c>
    </row>
    <row r="184" spans="1:12" x14ac:dyDescent="0.25">
      <c r="A184" s="4" t="s">
        <v>1036</v>
      </c>
      <c r="B184" s="35" t="s">
        <v>213</v>
      </c>
      <c r="C184" s="36">
        <v>11</v>
      </c>
      <c r="D184" s="11" t="str">
        <f t="shared" si="54"/>
        <v>N/A</v>
      </c>
      <c r="E184" s="36">
        <v>11</v>
      </c>
      <c r="F184" s="11" t="str">
        <f t="shared" si="55"/>
        <v>N/A</v>
      </c>
      <c r="G184" s="36">
        <v>0</v>
      </c>
      <c r="H184" s="11" t="str">
        <f t="shared" si="56"/>
        <v>N/A</v>
      </c>
      <c r="I184" s="12">
        <v>200</v>
      </c>
      <c r="J184" s="12">
        <v>-100</v>
      </c>
      <c r="K184" s="43" t="s">
        <v>739</v>
      </c>
      <c r="L184" s="9" t="str">
        <f t="shared" si="57"/>
        <v>No</v>
      </c>
    </row>
    <row r="185" spans="1:12" x14ac:dyDescent="0.25">
      <c r="A185" s="4" t="s">
        <v>1037</v>
      </c>
      <c r="B185" s="35" t="s">
        <v>213</v>
      </c>
      <c r="C185" s="36">
        <v>0</v>
      </c>
      <c r="D185" s="11" t="str">
        <f t="shared" si="54"/>
        <v>N/A</v>
      </c>
      <c r="E185" s="36">
        <v>0</v>
      </c>
      <c r="F185" s="11" t="str">
        <f t="shared" si="55"/>
        <v>N/A</v>
      </c>
      <c r="G185" s="36">
        <v>0</v>
      </c>
      <c r="H185" s="11" t="str">
        <f t="shared" si="56"/>
        <v>N/A</v>
      </c>
      <c r="I185" s="12" t="s">
        <v>1746</v>
      </c>
      <c r="J185" s="12" t="s">
        <v>1746</v>
      </c>
      <c r="K185" s="43" t="s">
        <v>739</v>
      </c>
      <c r="L185" s="9" t="str">
        <f t="shared" si="57"/>
        <v>N/A</v>
      </c>
    </row>
    <row r="186" spans="1:12" x14ac:dyDescent="0.25">
      <c r="A186" s="4" t="s">
        <v>1038</v>
      </c>
      <c r="B186" s="35" t="s">
        <v>213</v>
      </c>
      <c r="C186" s="36">
        <v>707</v>
      </c>
      <c r="D186" s="11" t="str">
        <f t="shared" si="54"/>
        <v>N/A</v>
      </c>
      <c r="E186" s="36">
        <v>754</v>
      </c>
      <c r="F186" s="11" t="str">
        <f t="shared" si="55"/>
        <v>N/A</v>
      </c>
      <c r="G186" s="36">
        <v>780</v>
      </c>
      <c r="H186" s="11" t="str">
        <f t="shared" si="56"/>
        <v>N/A</v>
      </c>
      <c r="I186" s="12">
        <v>6.6479999999999997</v>
      </c>
      <c r="J186" s="12">
        <v>3.448</v>
      </c>
      <c r="K186" s="43" t="s">
        <v>739</v>
      </c>
      <c r="L186" s="9" t="str">
        <f t="shared" si="57"/>
        <v>Yes</v>
      </c>
    </row>
    <row r="187" spans="1:12" x14ac:dyDescent="0.25">
      <c r="A187" s="4" t="s">
        <v>1039</v>
      </c>
      <c r="B187" s="35" t="s">
        <v>213</v>
      </c>
      <c r="C187" s="36">
        <v>486</v>
      </c>
      <c r="D187" s="11" t="str">
        <f t="shared" si="54"/>
        <v>N/A</v>
      </c>
      <c r="E187" s="36">
        <v>527</v>
      </c>
      <c r="F187" s="11" t="str">
        <f t="shared" si="55"/>
        <v>N/A</v>
      </c>
      <c r="G187" s="36">
        <v>550</v>
      </c>
      <c r="H187" s="11" t="str">
        <f t="shared" si="56"/>
        <v>N/A</v>
      </c>
      <c r="I187" s="12">
        <v>8.4359999999999999</v>
      </c>
      <c r="J187" s="12">
        <v>4.3639999999999999</v>
      </c>
      <c r="K187" s="43" t="s">
        <v>739</v>
      </c>
      <c r="L187" s="9" t="str">
        <f t="shared" si="57"/>
        <v>Yes</v>
      </c>
    </row>
    <row r="188" spans="1:12" ht="25" x14ac:dyDescent="0.25">
      <c r="A188" s="4" t="s">
        <v>1040</v>
      </c>
      <c r="B188" s="35" t="s">
        <v>213</v>
      </c>
      <c r="C188" s="36">
        <v>11</v>
      </c>
      <c r="D188" s="11" t="str">
        <f t="shared" si="54"/>
        <v>N/A</v>
      </c>
      <c r="E188" s="36">
        <v>0</v>
      </c>
      <c r="F188" s="11" t="str">
        <f t="shared" si="55"/>
        <v>N/A</v>
      </c>
      <c r="G188" s="36">
        <v>0</v>
      </c>
      <c r="H188" s="11" t="str">
        <f t="shared" si="56"/>
        <v>N/A</v>
      </c>
      <c r="I188" s="12">
        <v>-100</v>
      </c>
      <c r="J188" s="12" t="s">
        <v>1746</v>
      </c>
      <c r="K188" s="43" t="s">
        <v>739</v>
      </c>
      <c r="L188" s="9" t="str">
        <f t="shared" si="57"/>
        <v>N/A</v>
      </c>
    </row>
    <row r="189" spans="1:12" x14ac:dyDescent="0.25">
      <c r="A189" s="6" t="s">
        <v>1041</v>
      </c>
      <c r="B189" s="43" t="s">
        <v>213</v>
      </c>
      <c r="C189" s="1">
        <v>0</v>
      </c>
      <c r="D189" s="11" t="str">
        <f t="shared" si="54"/>
        <v>N/A</v>
      </c>
      <c r="E189" s="1">
        <v>0</v>
      </c>
      <c r="F189" s="11" t="str">
        <f t="shared" si="55"/>
        <v>N/A</v>
      </c>
      <c r="G189" s="1">
        <v>0</v>
      </c>
      <c r="H189" s="11" t="str">
        <f t="shared" si="56"/>
        <v>N/A</v>
      </c>
      <c r="I189" s="12" t="s">
        <v>1746</v>
      </c>
      <c r="J189" s="12" t="s">
        <v>1746</v>
      </c>
      <c r="K189" s="43" t="s">
        <v>739</v>
      </c>
      <c r="L189" s="11" t="str">
        <f t="shared" si="57"/>
        <v>N/A</v>
      </c>
    </row>
    <row r="190" spans="1:12" ht="25" x14ac:dyDescent="0.25">
      <c r="A190" s="4" t="s">
        <v>1042</v>
      </c>
      <c r="B190" s="35" t="s">
        <v>213</v>
      </c>
      <c r="C190" s="36">
        <v>0</v>
      </c>
      <c r="D190" s="11" t="str">
        <f t="shared" si="54"/>
        <v>N/A</v>
      </c>
      <c r="E190" s="36">
        <v>0</v>
      </c>
      <c r="F190" s="11" t="str">
        <f t="shared" si="55"/>
        <v>N/A</v>
      </c>
      <c r="G190" s="36">
        <v>0</v>
      </c>
      <c r="H190" s="11" t="str">
        <f t="shared" si="56"/>
        <v>N/A</v>
      </c>
      <c r="I190" s="12" t="s">
        <v>1746</v>
      </c>
      <c r="J190" s="12" t="s">
        <v>1746</v>
      </c>
      <c r="K190" s="43" t="s">
        <v>739</v>
      </c>
      <c r="L190" s="9" t="str">
        <f t="shared" si="57"/>
        <v>N/A</v>
      </c>
    </row>
    <row r="191" spans="1:12" ht="25" x14ac:dyDescent="0.25">
      <c r="A191" s="4" t="s">
        <v>1043</v>
      </c>
      <c r="B191" s="35" t="s">
        <v>213</v>
      </c>
      <c r="C191" s="36">
        <v>0</v>
      </c>
      <c r="D191" s="11" t="str">
        <f t="shared" si="54"/>
        <v>N/A</v>
      </c>
      <c r="E191" s="36">
        <v>0</v>
      </c>
      <c r="F191" s="11" t="str">
        <f t="shared" si="55"/>
        <v>N/A</v>
      </c>
      <c r="G191" s="36">
        <v>0</v>
      </c>
      <c r="H191" s="11" t="str">
        <f t="shared" si="56"/>
        <v>N/A</v>
      </c>
      <c r="I191" s="12" t="s">
        <v>1746</v>
      </c>
      <c r="J191" s="12" t="s">
        <v>1746</v>
      </c>
      <c r="K191" s="43" t="s">
        <v>739</v>
      </c>
      <c r="L191" s="9" t="str">
        <f t="shared" si="57"/>
        <v>N/A</v>
      </c>
    </row>
    <row r="192" spans="1:12" ht="25" x14ac:dyDescent="0.25">
      <c r="A192" s="4" t="s">
        <v>1044</v>
      </c>
      <c r="B192" s="35" t="s">
        <v>213</v>
      </c>
      <c r="C192" s="36">
        <v>0</v>
      </c>
      <c r="D192" s="11" t="str">
        <f t="shared" si="54"/>
        <v>N/A</v>
      </c>
      <c r="E192" s="36">
        <v>0</v>
      </c>
      <c r="F192" s="11" t="str">
        <f t="shared" si="55"/>
        <v>N/A</v>
      </c>
      <c r="G192" s="36">
        <v>0</v>
      </c>
      <c r="H192" s="11" t="str">
        <f t="shared" si="56"/>
        <v>N/A</v>
      </c>
      <c r="I192" s="12" t="s">
        <v>1746</v>
      </c>
      <c r="J192" s="12" t="s">
        <v>1746</v>
      </c>
      <c r="K192" s="43" t="s">
        <v>739</v>
      </c>
      <c r="L192" s="9" t="str">
        <f t="shared" si="57"/>
        <v>N/A</v>
      </c>
    </row>
    <row r="193" spans="1:12" ht="25" x14ac:dyDescent="0.25">
      <c r="A193" s="4" t="s">
        <v>1045</v>
      </c>
      <c r="B193" s="35" t="s">
        <v>213</v>
      </c>
      <c r="C193" s="36">
        <v>0</v>
      </c>
      <c r="D193" s="11" t="str">
        <f t="shared" si="54"/>
        <v>N/A</v>
      </c>
      <c r="E193" s="36">
        <v>0</v>
      </c>
      <c r="F193" s="11" t="str">
        <f t="shared" si="55"/>
        <v>N/A</v>
      </c>
      <c r="G193" s="36">
        <v>0</v>
      </c>
      <c r="H193" s="11" t="str">
        <f t="shared" si="56"/>
        <v>N/A</v>
      </c>
      <c r="I193" s="12" t="s">
        <v>1746</v>
      </c>
      <c r="J193" s="12" t="s">
        <v>1746</v>
      </c>
      <c r="K193" s="43" t="s">
        <v>739</v>
      </c>
      <c r="L193" s="9" t="str">
        <f t="shared" si="57"/>
        <v>N/A</v>
      </c>
    </row>
    <row r="194" spans="1:12" ht="25" x14ac:dyDescent="0.25">
      <c r="A194" s="4" t="s">
        <v>1046</v>
      </c>
      <c r="B194" s="35" t="s">
        <v>213</v>
      </c>
      <c r="C194" s="36">
        <v>0</v>
      </c>
      <c r="D194" s="11" t="str">
        <f t="shared" si="54"/>
        <v>N/A</v>
      </c>
      <c r="E194" s="36">
        <v>0</v>
      </c>
      <c r="F194" s="11" t="str">
        <f t="shared" si="55"/>
        <v>N/A</v>
      </c>
      <c r="G194" s="36">
        <v>0</v>
      </c>
      <c r="H194" s="11" t="str">
        <f t="shared" si="56"/>
        <v>N/A</v>
      </c>
      <c r="I194" s="12" t="s">
        <v>1746</v>
      </c>
      <c r="J194" s="12" t="s">
        <v>1746</v>
      </c>
      <c r="K194" s="43" t="s">
        <v>739</v>
      </c>
      <c r="L194" s="9" t="str">
        <f t="shared" si="57"/>
        <v>N/A</v>
      </c>
    </row>
    <row r="195" spans="1:12" x14ac:dyDescent="0.25">
      <c r="A195" s="6" t="s">
        <v>1047</v>
      </c>
      <c r="B195" s="43" t="s">
        <v>213</v>
      </c>
      <c r="C195" s="1">
        <v>0</v>
      </c>
      <c r="D195" s="11" t="str">
        <f t="shared" si="54"/>
        <v>N/A</v>
      </c>
      <c r="E195" s="1">
        <v>0</v>
      </c>
      <c r="F195" s="11" t="str">
        <f t="shared" si="55"/>
        <v>N/A</v>
      </c>
      <c r="G195" s="1">
        <v>0</v>
      </c>
      <c r="H195" s="11" t="str">
        <f t="shared" si="56"/>
        <v>N/A</v>
      </c>
      <c r="I195" s="12" t="s">
        <v>1746</v>
      </c>
      <c r="J195" s="12" t="s">
        <v>1746</v>
      </c>
      <c r="K195" s="43" t="s">
        <v>739</v>
      </c>
      <c r="L195" s="11" t="str">
        <f t="shared" si="57"/>
        <v>N/A</v>
      </c>
    </row>
    <row r="196" spans="1:12" x14ac:dyDescent="0.25">
      <c r="A196" s="4" t="s">
        <v>1048</v>
      </c>
      <c r="B196" s="35" t="s">
        <v>213</v>
      </c>
      <c r="C196" s="36">
        <v>0</v>
      </c>
      <c r="D196" s="11" t="str">
        <f t="shared" si="54"/>
        <v>N/A</v>
      </c>
      <c r="E196" s="36">
        <v>0</v>
      </c>
      <c r="F196" s="11" t="str">
        <f t="shared" si="55"/>
        <v>N/A</v>
      </c>
      <c r="G196" s="36">
        <v>0</v>
      </c>
      <c r="H196" s="11" t="str">
        <f t="shared" si="56"/>
        <v>N/A</v>
      </c>
      <c r="I196" s="12" t="s">
        <v>1746</v>
      </c>
      <c r="J196" s="12" t="s">
        <v>1746</v>
      </c>
      <c r="K196" s="43" t="s">
        <v>739</v>
      </c>
      <c r="L196" s="9" t="str">
        <f t="shared" si="57"/>
        <v>N/A</v>
      </c>
    </row>
    <row r="197" spans="1:12" x14ac:dyDescent="0.25">
      <c r="A197" s="4" t="s">
        <v>1049</v>
      </c>
      <c r="B197" s="35" t="s">
        <v>213</v>
      </c>
      <c r="C197" s="36">
        <v>0</v>
      </c>
      <c r="D197" s="11" t="str">
        <f t="shared" si="54"/>
        <v>N/A</v>
      </c>
      <c r="E197" s="36">
        <v>0</v>
      </c>
      <c r="F197" s="11" t="str">
        <f t="shared" si="55"/>
        <v>N/A</v>
      </c>
      <c r="G197" s="36">
        <v>0</v>
      </c>
      <c r="H197" s="11" t="str">
        <f t="shared" si="56"/>
        <v>N/A</v>
      </c>
      <c r="I197" s="12" t="s">
        <v>1746</v>
      </c>
      <c r="J197" s="12" t="s">
        <v>1746</v>
      </c>
      <c r="K197" s="43" t="s">
        <v>739</v>
      </c>
      <c r="L197" s="9" t="str">
        <f t="shared" si="57"/>
        <v>N/A</v>
      </c>
    </row>
    <row r="198" spans="1:12" ht="25" x14ac:dyDescent="0.25">
      <c r="A198" s="4" t="s">
        <v>1050</v>
      </c>
      <c r="B198" s="35" t="s">
        <v>213</v>
      </c>
      <c r="C198" s="36">
        <v>0</v>
      </c>
      <c r="D198" s="11" t="str">
        <f t="shared" si="54"/>
        <v>N/A</v>
      </c>
      <c r="E198" s="36">
        <v>0</v>
      </c>
      <c r="F198" s="11" t="str">
        <f t="shared" si="55"/>
        <v>N/A</v>
      </c>
      <c r="G198" s="36">
        <v>0</v>
      </c>
      <c r="H198" s="11" t="str">
        <f t="shared" si="56"/>
        <v>N/A</v>
      </c>
      <c r="I198" s="12" t="s">
        <v>1746</v>
      </c>
      <c r="J198" s="12" t="s">
        <v>1746</v>
      </c>
      <c r="K198" s="43" t="s">
        <v>739</v>
      </c>
      <c r="L198" s="9" t="str">
        <f t="shared" si="57"/>
        <v>N/A</v>
      </c>
    </row>
    <row r="199" spans="1:12" ht="25" x14ac:dyDescent="0.25">
      <c r="A199" s="4" t="s">
        <v>1051</v>
      </c>
      <c r="B199" s="35" t="s">
        <v>213</v>
      </c>
      <c r="C199" s="36">
        <v>0</v>
      </c>
      <c r="D199" s="11" t="str">
        <f t="shared" si="54"/>
        <v>N/A</v>
      </c>
      <c r="E199" s="36">
        <v>0</v>
      </c>
      <c r="F199" s="11" t="str">
        <f t="shared" si="55"/>
        <v>N/A</v>
      </c>
      <c r="G199" s="36">
        <v>0</v>
      </c>
      <c r="H199" s="11" t="str">
        <f t="shared" si="56"/>
        <v>N/A</v>
      </c>
      <c r="I199" s="12" t="s">
        <v>1746</v>
      </c>
      <c r="J199" s="12" t="s">
        <v>1746</v>
      </c>
      <c r="K199" s="43" t="s">
        <v>739</v>
      </c>
      <c r="L199" s="9" t="str">
        <f t="shared" si="57"/>
        <v>N/A</v>
      </c>
    </row>
    <row r="200" spans="1:12" ht="25" x14ac:dyDescent="0.25">
      <c r="A200" s="4" t="s">
        <v>1052</v>
      </c>
      <c r="B200" s="35" t="s">
        <v>213</v>
      </c>
      <c r="C200" s="36">
        <v>0</v>
      </c>
      <c r="D200" s="11" t="str">
        <f t="shared" si="54"/>
        <v>N/A</v>
      </c>
      <c r="E200" s="36">
        <v>0</v>
      </c>
      <c r="F200" s="11" t="str">
        <f t="shared" si="55"/>
        <v>N/A</v>
      </c>
      <c r="G200" s="36">
        <v>0</v>
      </c>
      <c r="H200" s="11" t="str">
        <f t="shared" si="56"/>
        <v>N/A</v>
      </c>
      <c r="I200" s="12" t="s">
        <v>1746</v>
      </c>
      <c r="J200" s="12" t="s">
        <v>1746</v>
      </c>
      <c r="K200" s="43" t="s">
        <v>739</v>
      </c>
      <c r="L200" s="9" t="str">
        <f t="shared" si="57"/>
        <v>N/A</v>
      </c>
    </row>
    <row r="201" spans="1:12" x14ac:dyDescent="0.25">
      <c r="A201" s="6" t="s">
        <v>1053</v>
      </c>
      <c r="B201" s="43" t="s">
        <v>213</v>
      </c>
      <c r="C201" s="1">
        <v>1347</v>
      </c>
      <c r="D201" s="11" t="str">
        <f t="shared" si="54"/>
        <v>N/A</v>
      </c>
      <c r="E201" s="1">
        <v>1507</v>
      </c>
      <c r="F201" s="11" t="str">
        <f t="shared" si="55"/>
        <v>N/A</v>
      </c>
      <c r="G201" s="1">
        <v>1653</v>
      </c>
      <c r="H201" s="11" t="str">
        <f t="shared" si="56"/>
        <v>N/A</v>
      </c>
      <c r="I201" s="12">
        <v>11.88</v>
      </c>
      <c r="J201" s="12">
        <v>9.6880000000000006</v>
      </c>
      <c r="K201" s="43" t="s">
        <v>739</v>
      </c>
      <c r="L201" s="11" t="str">
        <f t="shared" si="57"/>
        <v>Yes</v>
      </c>
    </row>
    <row r="202" spans="1:12" x14ac:dyDescent="0.25">
      <c r="A202" s="4" t="s">
        <v>1054</v>
      </c>
      <c r="B202" s="35" t="s">
        <v>213</v>
      </c>
      <c r="C202" s="36">
        <v>11</v>
      </c>
      <c r="D202" s="11" t="str">
        <f t="shared" si="54"/>
        <v>N/A</v>
      </c>
      <c r="E202" s="36">
        <v>12</v>
      </c>
      <c r="F202" s="11" t="str">
        <f t="shared" si="55"/>
        <v>N/A</v>
      </c>
      <c r="G202" s="36">
        <v>15</v>
      </c>
      <c r="H202" s="11" t="str">
        <f t="shared" si="56"/>
        <v>N/A</v>
      </c>
      <c r="I202" s="12">
        <v>20</v>
      </c>
      <c r="J202" s="12">
        <v>25</v>
      </c>
      <c r="K202" s="43" t="s">
        <v>739</v>
      </c>
      <c r="L202" s="9" t="str">
        <f t="shared" si="57"/>
        <v>Yes</v>
      </c>
    </row>
    <row r="203" spans="1:12" x14ac:dyDescent="0.25">
      <c r="A203" s="4" t="s">
        <v>1055</v>
      </c>
      <c r="B203" s="35" t="s">
        <v>213</v>
      </c>
      <c r="C203" s="36">
        <v>11</v>
      </c>
      <c r="D203" s="11" t="str">
        <f t="shared" si="54"/>
        <v>N/A</v>
      </c>
      <c r="E203" s="36">
        <v>11</v>
      </c>
      <c r="F203" s="11" t="str">
        <f t="shared" si="55"/>
        <v>N/A</v>
      </c>
      <c r="G203" s="36">
        <v>11</v>
      </c>
      <c r="H203" s="11" t="str">
        <f t="shared" si="56"/>
        <v>N/A</v>
      </c>
      <c r="I203" s="12">
        <v>0</v>
      </c>
      <c r="J203" s="12">
        <v>0</v>
      </c>
      <c r="K203" s="43" t="s">
        <v>739</v>
      </c>
      <c r="L203" s="9" t="str">
        <f t="shared" si="57"/>
        <v>Yes</v>
      </c>
    </row>
    <row r="204" spans="1:12" x14ac:dyDescent="0.25">
      <c r="A204" s="4" t="s">
        <v>1056</v>
      </c>
      <c r="B204" s="35" t="s">
        <v>213</v>
      </c>
      <c r="C204" s="36">
        <v>586</v>
      </c>
      <c r="D204" s="11" t="str">
        <f t="shared" si="54"/>
        <v>N/A</v>
      </c>
      <c r="E204" s="36">
        <v>630</v>
      </c>
      <c r="F204" s="11" t="str">
        <f t="shared" si="55"/>
        <v>N/A</v>
      </c>
      <c r="G204" s="36">
        <v>682</v>
      </c>
      <c r="H204" s="11" t="str">
        <f t="shared" si="56"/>
        <v>N/A</v>
      </c>
      <c r="I204" s="12">
        <v>7.5090000000000003</v>
      </c>
      <c r="J204" s="12">
        <v>8.2539999999999996</v>
      </c>
      <c r="K204" s="43" t="s">
        <v>739</v>
      </c>
      <c r="L204" s="9" t="str">
        <f t="shared" si="57"/>
        <v>Yes</v>
      </c>
    </row>
    <row r="205" spans="1:12" x14ac:dyDescent="0.25">
      <c r="A205" s="4" t="s">
        <v>1057</v>
      </c>
      <c r="B205" s="35" t="s">
        <v>213</v>
      </c>
      <c r="C205" s="36">
        <v>725</v>
      </c>
      <c r="D205" s="11" t="str">
        <f t="shared" si="54"/>
        <v>N/A</v>
      </c>
      <c r="E205" s="36">
        <v>828</v>
      </c>
      <c r="F205" s="11" t="str">
        <f t="shared" si="55"/>
        <v>N/A</v>
      </c>
      <c r="G205" s="36">
        <v>919</v>
      </c>
      <c r="H205" s="11" t="str">
        <f t="shared" si="56"/>
        <v>N/A</v>
      </c>
      <c r="I205" s="12">
        <v>14.21</v>
      </c>
      <c r="J205" s="12">
        <v>10.99</v>
      </c>
      <c r="K205" s="43" t="s">
        <v>739</v>
      </c>
      <c r="L205" s="9" t="str">
        <f t="shared" si="57"/>
        <v>Yes</v>
      </c>
    </row>
    <row r="206" spans="1:12" ht="25" x14ac:dyDescent="0.25">
      <c r="A206" s="4" t="s">
        <v>1058</v>
      </c>
      <c r="B206" s="35" t="s">
        <v>213</v>
      </c>
      <c r="C206" s="36">
        <v>25</v>
      </c>
      <c r="D206" s="11" t="str">
        <f t="shared" si="54"/>
        <v>N/A</v>
      </c>
      <c r="E206" s="36">
        <v>36</v>
      </c>
      <c r="F206" s="11" t="str">
        <f t="shared" si="55"/>
        <v>N/A</v>
      </c>
      <c r="G206" s="36">
        <v>36</v>
      </c>
      <c r="H206" s="11" t="str">
        <f t="shared" si="56"/>
        <v>N/A</v>
      </c>
      <c r="I206" s="12">
        <v>44</v>
      </c>
      <c r="J206" s="12">
        <v>0</v>
      </c>
      <c r="K206" s="43" t="s">
        <v>739</v>
      </c>
      <c r="L206" s="9" t="str">
        <f t="shared" si="57"/>
        <v>Yes</v>
      </c>
    </row>
    <row r="207" spans="1:12" x14ac:dyDescent="0.25">
      <c r="A207" s="6" t="s">
        <v>1059</v>
      </c>
      <c r="B207" s="35" t="s">
        <v>213</v>
      </c>
      <c r="C207" s="36">
        <v>0</v>
      </c>
      <c r="D207" s="11" t="str">
        <f t="shared" si="54"/>
        <v>N/A</v>
      </c>
      <c r="E207" s="36">
        <v>0</v>
      </c>
      <c r="F207" s="11" t="str">
        <f t="shared" si="55"/>
        <v>N/A</v>
      </c>
      <c r="G207" s="36">
        <v>0</v>
      </c>
      <c r="H207" s="11" t="str">
        <f t="shared" si="56"/>
        <v>N/A</v>
      </c>
      <c r="I207" s="12" t="s">
        <v>1746</v>
      </c>
      <c r="J207" s="12" t="s">
        <v>1746</v>
      </c>
      <c r="K207" s="43" t="s">
        <v>739</v>
      </c>
      <c r="L207" s="9" t="str">
        <f t="shared" si="57"/>
        <v>N/A</v>
      </c>
    </row>
    <row r="208" spans="1:12" x14ac:dyDescent="0.25">
      <c r="A208" s="4" t="s">
        <v>1060</v>
      </c>
      <c r="B208" s="35" t="s">
        <v>213</v>
      </c>
      <c r="C208" s="36">
        <v>0</v>
      </c>
      <c r="D208" s="11" t="str">
        <f t="shared" si="54"/>
        <v>N/A</v>
      </c>
      <c r="E208" s="36">
        <v>0</v>
      </c>
      <c r="F208" s="11" t="str">
        <f t="shared" si="55"/>
        <v>N/A</v>
      </c>
      <c r="G208" s="36">
        <v>0</v>
      </c>
      <c r="H208" s="11" t="str">
        <f t="shared" si="56"/>
        <v>N/A</v>
      </c>
      <c r="I208" s="12" t="s">
        <v>1746</v>
      </c>
      <c r="J208" s="12" t="s">
        <v>1746</v>
      </c>
      <c r="K208" s="43" t="s">
        <v>739</v>
      </c>
      <c r="L208" s="9" t="str">
        <f t="shared" si="57"/>
        <v>N/A</v>
      </c>
    </row>
    <row r="209" spans="1:12" x14ac:dyDescent="0.25">
      <c r="A209" s="4" t="s">
        <v>1061</v>
      </c>
      <c r="B209" s="35" t="s">
        <v>213</v>
      </c>
      <c r="C209" s="36">
        <v>0</v>
      </c>
      <c r="D209" s="11" t="str">
        <f t="shared" si="54"/>
        <v>N/A</v>
      </c>
      <c r="E209" s="36">
        <v>0</v>
      </c>
      <c r="F209" s="11" t="str">
        <f t="shared" si="55"/>
        <v>N/A</v>
      </c>
      <c r="G209" s="36">
        <v>0</v>
      </c>
      <c r="H209" s="11" t="str">
        <f t="shared" si="56"/>
        <v>N/A</v>
      </c>
      <c r="I209" s="12" t="s">
        <v>1746</v>
      </c>
      <c r="J209" s="12" t="s">
        <v>1746</v>
      </c>
      <c r="K209" s="43" t="s">
        <v>739</v>
      </c>
      <c r="L209" s="9" t="str">
        <f t="shared" si="57"/>
        <v>N/A</v>
      </c>
    </row>
    <row r="210" spans="1:12" ht="25" x14ac:dyDescent="0.25">
      <c r="A210" s="4" t="s">
        <v>1062</v>
      </c>
      <c r="B210" s="35" t="s">
        <v>213</v>
      </c>
      <c r="C210" s="36">
        <v>0</v>
      </c>
      <c r="D210" s="11" t="str">
        <f t="shared" si="54"/>
        <v>N/A</v>
      </c>
      <c r="E210" s="36">
        <v>0</v>
      </c>
      <c r="F210" s="11" t="str">
        <f t="shared" si="55"/>
        <v>N/A</v>
      </c>
      <c r="G210" s="36">
        <v>0</v>
      </c>
      <c r="H210" s="11" t="str">
        <f t="shared" si="56"/>
        <v>N/A</v>
      </c>
      <c r="I210" s="12" t="s">
        <v>1746</v>
      </c>
      <c r="J210" s="12" t="s">
        <v>1746</v>
      </c>
      <c r="K210" s="43" t="s">
        <v>739</v>
      </c>
      <c r="L210" s="9" t="str">
        <f t="shared" si="57"/>
        <v>N/A</v>
      </c>
    </row>
    <row r="211" spans="1:12" ht="25" x14ac:dyDescent="0.25">
      <c r="A211" s="4" t="s">
        <v>1063</v>
      </c>
      <c r="B211" s="35" t="s">
        <v>213</v>
      </c>
      <c r="C211" s="36">
        <v>0</v>
      </c>
      <c r="D211" s="11" t="str">
        <f t="shared" si="54"/>
        <v>N/A</v>
      </c>
      <c r="E211" s="36">
        <v>0</v>
      </c>
      <c r="F211" s="11" t="str">
        <f t="shared" si="55"/>
        <v>N/A</v>
      </c>
      <c r="G211" s="36">
        <v>0</v>
      </c>
      <c r="H211" s="11" t="str">
        <f t="shared" si="56"/>
        <v>N/A</v>
      </c>
      <c r="I211" s="12" t="s">
        <v>1746</v>
      </c>
      <c r="J211" s="12" t="s">
        <v>1746</v>
      </c>
      <c r="K211" s="43" t="s">
        <v>739</v>
      </c>
      <c r="L211" s="9" t="str">
        <f t="shared" si="57"/>
        <v>N/A</v>
      </c>
    </row>
    <row r="212" spans="1:12" ht="25" x14ac:dyDescent="0.25">
      <c r="A212" s="4" t="s">
        <v>1064</v>
      </c>
      <c r="B212" s="35" t="s">
        <v>213</v>
      </c>
      <c r="C212" s="36">
        <v>0</v>
      </c>
      <c r="D212" s="11" t="str">
        <f t="shared" si="54"/>
        <v>N/A</v>
      </c>
      <c r="E212" s="36">
        <v>0</v>
      </c>
      <c r="F212" s="11" t="str">
        <f t="shared" si="55"/>
        <v>N/A</v>
      </c>
      <c r="G212" s="36">
        <v>0</v>
      </c>
      <c r="H212" s="11" t="str">
        <f t="shared" si="56"/>
        <v>N/A</v>
      </c>
      <c r="I212" s="12" t="s">
        <v>1746</v>
      </c>
      <c r="J212" s="12" t="s">
        <v>1746</v>
      </c>
      <c r="K212" s="43" t="s">
        <v>739</v>
      </c>
      <c r="L212" s="9" t="str">
        <f t="shared" si="57"/>
        <v>N/A</v>
      </c>
    </row>
    <row r="213" spans="1:12" x14ac:dyDescent="0.25">
      <c r="A213" s="6" t="s">
        <v>1065</v>
      </c>
      <c r="B213" s="35" t="s">
        <v>213</v>
      </c>
      <c r="C213" s="36">
        <v>244</v>
      </c>
      <c r="D213" s="11" t="str">
        <f t="shared" si="54"/>
        <v>N/A</v>
      </c>
      <c r="E213" s="36">
        <v>262</v>
      </c>
      <c r="F213" s="11" t="str">
        <f t="shared" si="55"/>
        <v>N/A</v>
      </c>
      <c r="G213" s="36">
        <v>281</v>
      </c>
      <c r="H213" s="11" t="str">
        <f t="shared" si="56"/>
        <v>N/A</v>
      </c>
      <c r="I213" s="12">
        <v>7.3769999999999998</v>
      </c>
      <c r="J213" s="12">
        <v>7.2519999999999998</v>
      </c>
      <c r="K213" s="43" t="s">
        <v>739</v>
      </c>
      <c r="L213" s="9" t="str">
        <f t="shared" si="57"/>
        <v>Yes</v>
      </c>
    </row>
    <row r="214" spans="1:12" ht="25" x14ac:dyDescent="0.25">
      <c r="A214" s="4" t="s">
        <v>1066</v>
      </c>
      <c r="B214" s="35" t="s">
        <v>213</v>
      </c>
      <c r="C214" s="36">
        <v>0</v>
      </c>
      <c r="D214" s="11" t="str">
        <f t="shared" si="54"/>
        <v>N/A</v>
      </c>
      <c r="E214" s="36">
        <v>0</v>
      </c>
      <c r="F214" s="11" t="str">
        <f t="shared" si="55"/>
        <v>N/A</v>
      </c>
      <c r="G214" s="36">
        <v>0</v>
      </c>
      <c r="H214" s="11" t="str">
        <f t="shared" si="56"/>
        <v>N/A</v>
      </c>
      <c r="I214" s="12" t="s">
        <v>1746</v>
      </c>
      <c r="J214" s="12" t="s">
        <v>1746</v>
      </c>
      <c r="K214" s="43" t="s">
        <v>739</v>
      </c>
      <c r="L214" s="9" t="str">
        <f t="shared" si="57"/>
        <v>N/A</v>
      </c>
    </row>
    <row r="215" spans="1:12" ht="25" x14ac:dyDescent="0.25">
      <c r="A215" s="4" t="s">
        <v>1067</v>
      </c>
      <c r="B215" s="35" t="s">
        <v>213</v>
      </c>
      <c r="C215" s="36">
        <v>0</v>
      </c>
      <c r="D215" s="11" t="str">
        <f t="shared" si="54"/>
        <v>N/A</v>
      </c>
      <c r="E215" s="36">
        <v>0</v>
      </c>
      <c r="F215" s="11" t="str">
        <f t="shared" si="55"/>
        <v>N/A</v>
      </c>
      <c r="G215" s="36">
        <v>0</v>
      </c>
      <c r="H215" s="11" t="str">
        <f t="shared" si="56"/>
        <v>N/A</v>
      </c>
      <c r="I215" s="12" t="s">
        <v>1746</v>
      </c>
      <c r="J215" s="12" t="s">
        <v>1746</v>
      </c>
      <c r="K215" s="43" t="s">
        <v>739</v>
      </c>
      <c r="L215" s="9" t="str">
        <f t="shared" si="57"/>
        <v>N/A</v>
      </c>
    </row>
    <row r="216" spans="1:12" ht="25" x14ac:dyDescent="0.25">
      <c r="A216" s="4" t="s">
        <v>1068</v>
      </c>
      <c r="B216" s="35" t="s">
        <v>213</v>
      </c>
      <c r="C216" s="36">
        <v>11</v>
      </c>
      <c r="D216" s="11" t="str">
        <f t="shared" si="54"/>
        <v>N/A</v>
      </c>
      <c r="E216" s="36">
        <v>11</v>
      </c>
      <c r="F216" s="11" t="str">
        <f t="shared" si="55"/>
        <v>N/A</v>
      </c>
      <c r="G216" s="36">
        <v>11</v>
      </c>
      <c r="H216" s="11" t="str">
        <f t="shared" si="56"/>
        <v>N/A</v>
      </c>
      <c r="I216" s="12">
        <v>-33.299999999999997</v>
      </c>
      <c r="J216" s="12">
        <v>0</v>
      </c>
      <c r="K216" s="43" t="s">
        <v>739</v>
      </c>
      <c r="L216" s="9" t="str">
        <f t="shared" si="57"/>
        <v>Yes</v>
      </c>
    </row>
    <row r="217" spans="1:12" ht="25" x14ac:dyDescent="0.25">
      <c r="A217" s="4" t="s">
        <v>1069</v>
      </c>
      <c r="B217" s="35" t="s">
        <v>213</v>
      </c>
      <c r="C217" s="36">
        <v>224</v>
      </c>
      <c r="D217" s="11" t="str">
        <f t="shared" si="54"/>
        <v>N/A</v>
      </c>
      <c r="E217" s="36">
        <v>244</v>
      </c>
      <c r="F217" s="11" t="str">
        <f t="shared" si="55"/>
        <v>N/A</v>
      </c>
      <c r="G217" s="36">
        <v>249</v>
      </c>
      <c r="H217" s="11" t="str">
        <f t="shared" si="56"/>
        <v>N/A</v>
      </c>
      <c r="I217" s="12">
        <v>8.9290000000000003</v>
      </c>
      <c r="J217" s="12">
        <v>2.0489999999999999</v>
      </c>
      <c r="K217" s="43" t="s">
        <v>739</v>
      </c>
      <c r="L217" s="9" t="str">
        <f t="shared" si="57"/>
        <v>Yes</v>
      </c>
    </row>
    <row r="218" spans="1:12" ht="25" x14ac:dyDescent="0.25">
      <c r="A218" s="4" t="s">
        <v>1070</v>
      </c>
      <c r="B218" s="35" t="s">
        <v>213</v>
      </c>
      <c r="C218" s="36">
        <v>14</v>
      </c>
      <c r="D218" s="11" t="str">
        <f t="shared" si="54"/>
        <v>N/A</v>
      </c>
      <c r="E218" s="36">
        <v>14</v>
      </c>
      <c r="F218" s="11" t="str">
        <f t="shared" si="55"/>
        <v>N/A</v>
      </c>
      <c r="G218" s="36">
        <v>28</v>
      </c>
      <c r="H218" s="11" t="str">
        <f t="shared" si="56"/>
        <v>N/A</v>
      </c>
      <c r="I218" s="12">
        <v>0</v>
      </c>
      <c r="J218" s="12">
        <v>100</v>
      </c>
      <c r="K218" s="43" t="s">
        <v>739</v>
      </c>
      <c r="L218" s="9" t="str">
        <f t="shared" si="57"/>
        <v>No</v>
      </c>
    </row>
    <row r="219" spans="1:12" x14ac:dyDescent="0.25">
      <c r="A219" s="6" t="s">
        <v>1071</v>
      </c>
      <c r="B219" s="35" t="s">
        <v>213</v>
      </c>
      <c r="C219" s="36">
        <v>0</v>
      </c>
      <c r="D219" s="11" t="str">
        <f t="shared" si="54"/>
        <v>N/A</v>
      </c>
      <c r="E219" s="36">
        <v>0</v>
      </c>
      <c r="F219" s="11" t="str">
        <f t="shared" si="55"/>
        <v>N/A</v>
      </c>
      <c r="G219" s="36">
        <v>0</v>
      </c>
      <c r="H219" s="11" t="str">
        <f t="shared" si="56"/>
        <v>N/A</v>
      </c>
      <c r="I219" s="12" t="s">
        <v>1746</v>
      </c>
      <c r="J219" s="12" t="s">
        <v>1746</v>
      </c>
      <c r="K219" s="43" t="s">
        <v>739</v>
      </c>
      <c r="L219" s="9" t="str">
        <f t="shared" si="57"/>
        <v>N/A</v>
      </c>
    </row>
    <row r="220" spans="1:12" ht="25" x14ac:dyDescent="0.25">
      <c r="A220" s="18" t="s">
        <v>1072</v>
      </c>
      <c r="B220" s="35" t="s">
        <v>213</v>
      </c>
      <c r="C220" s="36">
        <v>0</v>
      </c>
      <c r="D220" s="11" t="str">
        <f t="shared" si="54"/>
        <v>N/A</v>
      </c>
      <c r="E220" s="36">
        <v>0</v>
      </c>
      <c r="F220" s="11" t="str">
        <f t="shared" si="55"/>
        <v>N/A</v>
      </c>
      <c r="G220" s="36">
        <v>0</v>
      </c>
      <c r="H220" s="11" t="str">
        <f t="shared" si="56"/>
        <v>N/A</v>
      </c>
      <c r="I220" s="12" t="s">
        <v>1746</v>
      </c>
      <c r="J220" s="12" t="s">
        <v>1746</v>
      </c>
      <c r="K220" s="43" t="s">
        <v>739</v>
      </c>
      <c r="L220" s="9" t="str">
        <f t="shared" si="57"/>
        <v>N/A</v>
      </c>
    </row>
    <row r="221" spans="1:12" ht="25" x14ac:dyDescent="0.25">
      <c r="A221" s="18" t="s">
        <v>1073</v>
      </c>
      <c r="B221" s="35" t="s">
        <v>213</v>
      </c>
      <c r="C221" s="36">
        <v>0</v>
      </c>
      <c r="D221" s="11" t="str">
        <f t="shared" si="54"/>
        <v>N/A</v>
      </c>
      <c r="E221" s="36">
        <v>0</v>
      </c>
      <c r="F221" s="11" t="str">
        <f t="shared" si="55"/>
        <v>N/A</v>
      </c>
      <c r="G221" s="36">
        <v>0</v>
      </c>
      <c r="H221" s="11" t="str">
        <f t="shared" si="56"/>
        <v>N/A</v>
      </c>
      <c r="I221" s="12" t="s">
        <v>1746</v>
      </c>
      <c r="J221" s="12" t="s">
        <v>1746</v>
      </c>
      <c r="K221" s="43" t="s">
        <v>739</v>
      </c>
      <c r="L221" s="9" t="str">
        <f t="shared" si="57"/>
        <v>N/A</v>
      </c>
    </row>
    <row r="222" spans="1:12" ht="25" x14ac:dyDescent="0.25">
      <c r="A222" s="18" t="s">
        <v>1074</v>
      </c>
      <c r="B222" s="35" t="s">
        <v>213</v>
      </c>
      <c r="C222" s="36">
        <v>0</v>
      </c>
      <c r="D222" s="11" t="str">
        <f t="shared" si="54"/>
        <v>N/A</v>
      </c>
      <c r="E222" s="36">
        <v>0</v>
      </c>
      <c r="F222" s="11" t="str">
        <f t="shared" si="55"/>
        <v>N/A</v>
      </c>
      <c r="G222" s="36">
        <v>0</v>
      </c>
      <c r="H222" s="11" t="str">
        <f t="shared" si="56"/>
        <v>N/A</v>
      </c>
      <c r="I222" s="12" t="s">
        <v>1746</v>
      </c>
      <c r="J222" s="12" t="s">
        <v>1746</v>
      </c>
      <c r="K222" s="43" t="s">
        <v>739</v>
      </c>
      <c r="L222" s="9" t="str">
        <f t="shared" si="57"/>
        <v>N/A</v>
      </c>
    </row>
    <row r="223" spans="1:12" ht="25" x14ac:dyDescent="0.25">
      <c r="A223" s="18" t="s">
        <v>1075</v>
      </c>
      <c r="B223" s="35" t="s">
        <v>213</v>
      </c>
      <c r="C223" s="36">
        <v>0</v>
      </c>
      <c r="D223" s="11" t="str">
        <f t="shared" si="54"/>
        <v>N/A</v>
      </c>
      <c r="E223" s="36">
        <v>0</v>
      </c>
      <c r="F223" s="11" t="str">
        <f t="shared" si="55"/>
        <v>N/A</v>
      </c>
      <c r="G223" s="36">
        <v>0</v>
      </c>
      <c r="H223" s="11" t="str">
        <f t="shared" si="56"/>
        <v>N/A</v>
      </c>
      <c r="I223" s="12" t="s">
        <v>1746</v>
      </c>
      <c r="J223" s="12" t="s">
        <v>1746</v>
      </c>
      <c r="K223" s="43" t="s">
        <v>739</v>
      </c>
      <c r="L223" s="9" t="str">
        <f t="shared" si="57"/>
        <v>N/A</v>
      </c>
    </row>
    <row r="224" spans="1:12" ht="25" x14ac:dyDescent="0.25">
      <c r="A224" s="18" t="s">
        <v>1076</v>
      </c>
      <c r="B224" s="35" t="s">
        <v>213</v>
      </c>
      <c r="C224" s="36">
        <v>0</v>
      </c>
      <c r="D224" s="11" t="str">
        <f t="shared" si="54"/>
        <v>N/A</v>
      </c>
      <c r="E224" s="36">
        <v>0</v>
      </c>
      <c r="F224" s="11" t="str">
        <f t="shared" si="55"/>
        <v>N/A</v>
      </c>
      <c r="G224" s="36">
        <v>0</v>
      </c>
      <c r="H224" s="11" t="str">
        <f t="shared" ref="H224:H230" si="58">IF($B224="N/A","N/A",IF(G224&gt;10,"No",IF(G224&lt;-10,"No","Yes")))</f>
        <v>N/A</v>
      </c>
      <c r="I224" s="12" t="s">
        <v>1746</v>
      </c>
      <c r="J224" s="12" t="s">
        <v>1746</v>
      </c>
      <c r="K224" s="43" t="s">
        <v>739</v>
      </c>
      <c r="L224" s="9" t="str">
        <f t="shared" ref="L224:L235" si="59">IF(J224="Div by 0", "N/A", IF(K224="N/A","N/A", IF(J224&gt;VALUE(MID(K224,1,2)), "No", IF(J224&lt;-1*VALUE(MID(K224,1,2)), "No", "Yes"))))</f>
        <v>N/A</v>
      </c>
    </row>
    <row r="225" spans="1:12" x14ac:dyDescent="0.25">
      <c r="A225" s="6" t="s">
        <v>1077</v>
      </c>
      <c r="B225" s="35" t="s">
        <v>213</v>
      </c>
      <c r="C225" s="36">
        <v>0</v>
      </c>
      <c r="D225" s="11" t="str">
        <f t="shared" si="54"/>
        <v>N/A</v>
      </c>
      <c r="E225" s="36">
        <v>0</v>
      </c>
      <c r="F225" s="11" t="str">
        <f t="shared" si="55"/>
        <v>N/A</v>
      </c>
      <c r="G225" s="36">
        <v>0</v>
      </c>
      <c r="H225" s="11" t="str">
        <f t="shared" si="58"/>
        <v>N/A</v>
      </c>
      <c r="I225" s="12" t="s">
        <v>1746</v>
      </c>
      <c r="J225" s="12" t="s">
        <v>1746</v>
      </c>
      <c r="K225" s="43" t="s">
        <v>739</v>
      </c>
      <c r="L225" s="9" t="str">
        <f t="shared" si="59"/>
        <v>N/A</v>
      </c>
    </row>
    <row r="226" spans="1:12" ht="25" x14ac:dyDescent="0.25">
      <c r="A226" s="18" t="s">
        <v>1078</v>
      </c>
      <c r="B226" s="35" t="s">
        <v>213</v>
      </c>
      <c r="C226" s="36">
        <v>0</v>
      </c>
      <c r="D226" s="11" t="str">
        <f t="shared" si="54"/>
        <v>N/A</v>
      </c>
      <c r="E226" s="36">
        <v>0</v>
      </c>
      <c r="F226" s="11" t="str">
        <f t="shared" si="55"/>
        <v>N/A</v>
      </c>
      <c r="G226" s="36">
        <v>0</v>
      </c>
      <c r="H226" s="11" t="str">
        <f t="shared" si="58"/>
        <v>N/A</v>
      </c>
      <c r="I226" s="12" t="s">
        <v>1746</v>
      </c>
      <c r="J226" s="12" t="s">
        <v>1746</v>
      </c>
      <c r="K226" s="43" t="s">
        <v>739</v>
      </c>
      <c r="L226" s="9" t="str">
        <f t="shared" si="59"/>
        <v>N/A</v>
      </c>
    </row>
    <row r="227" spans="1:12" ht="25" x14ac:dyDescent="0.25">
      <c r="A227" s="18" t="s">
        <v>1079</v>
      </c>
      <c r="B227" s="35" t="s">
        <v>213</v>
      </c>
      <c r="C227" s="36">
        <v>0</v>
      </c>
      <c r="D227" s="11" t="str">
        <f t="shared" si="54"/>
        <v>N/A</v>
      </c>
      <c r="E227" s="36">
        <v>0</v>
      </c>
      <c r="F227" s="11" t="str">
        <f t="shared" si="55"/>
        <v>N/A</v>
      </c>
      <c r="G227" s="36">
        <v>0</v>
      </c>
      <c r="H227" s="11" t="str">
        <f t="shared" si="58"/>
        <v>N/A</v>
      </c>
      <c r="I227" s="12" t="s">
        <v>1746</v>
      </c>
      <c r="J227" s="12" t="s">
        <v>1746</v>
      </c>
      <c r="K227" s="43" t="s">
        <v>739</v>
      </c>
      <c r="L227" s="9" t="str">
        <f t="shared" si="59"/>
        <v>N/A</v>
      </c>
    </row>
    <row r="228" spans="1:12" ht="25" x14ac:dyDescent="0.25">
      <c r="A228" s="18" t="s">
        <v>1080</v>
      </c>
      <c r="B228" s="35" t="s">
        <v>213</v>
      </c>
      <c r="C228" s="36">
        <v>0</v>
      </c>
      <c r="D228" s="11" t="str">
        <f t="shared" si="54"/>
        <v>N/A</v>
      </c>
      <c r="E228" s="36">
        <v>0</v>
      </c>
      <c r="F228" s="11" t="str">
        <f t="shared" si="55"/>
        <v>N/A</v>
      </c>
      <c r="G228" s="36">
        <v>0</v>
      </c>
      <c r="H228" s="11" t="str">
        <f t="shared" si="58"/>
        <v>N/A</v>
      </c>
      <c r="I228" s="12" t="s">
        <v>1746</v>
      </c>
      <c r="J228" s="12" t="s">
        <v>1746</v>
      </c>
      <c r="K228" s="43" t="s">
        <v>739</v>
      </c>
      <c r="L228" s="9" t="str">
        <f t="shared" si="59"/>
        <v>N/A</v>
      </c>
    </row>
    <row r="229" spans="1:12" ht="25" x14ac:dyDescent="0.25">
      <c r="A229" s="18" t="s">
        <v>1081</v>
      </c>
      <c r="B229" s="35" t="s">
        <v>213</v>
      </c>
      <c r="C229" s="36">
        <v>0</v>
      </c>
      <c r="D229" s="11" t="str">
        <f t="shared" si="54"/>
        <v>N/A</v>
      </c>
      <c r="E229" s="36">
        <v>0</v>
      </c>
      <c r="F229" s="11" t="str">
        <f t="shared" si="55"/>
        <v>N/A</v>
      </c>
      <c r="G229" s="36">
        <v>0</v>
      </c>
      <c r="H229" s="11" t="str">
        <f t="shared" si="58"/>
        <v>N/A</v>
      </c>
      <c r="I229" s="12" t="s">
        <v>1746</v>
      </c>
      <c r="J229" s="12" t="s">
        <v>1746</v>
      </c>
      <c r="K229" s="43" t="s">
        <v>739</v>
      </c>
      <c r="L229" s="9" t="str">
        <f t="shared" si="59"/>
        <v>N/A</v>
      </c>
    </row>
    <row r="230" spans="1:12" ht="25" x14ac:dyDescent="0.25">
      <c r="A230" s="18" t="s">
        <v>1082</v>
      </c>
      <c r="B230" s="35" t="s">
        <v>213</v>
      </c>
      <c r="C230" s="36">
        <v>0</v>
      </c>
      <c r="D230" s="11" t="str">
        <f t="shared" si="54"/>
        <v>N/A</v>
      </c>
      <c r="E230" s="36">
        <v>0</v>
      </c>
      <c r="F230" s="11" t="str">
        <f t="shared" si="55"/>
        <v>N/A</v>
      </c>
      <c r="G230" s="36">
        <v>0</v>
      </c>
      <c r="H230" s="11" t="str">
        <f t="shared" si="58"/>
        <v>N/A</v>
      </c>
      <c r="I230" s="12" t="s">
        <v>1746</v>
      </c>
      <c r="J230" s="12" t="s">
        <v>1746</v>
      </c>
      <c r="K230" s="43" t="s">
        <v>739</v>
      </c>
      <c r="L230" s="9" t="str">
        <f t="shared" si="59"/>
        <v>N/A</v>
      </c>
    </row>
    <row r="231" spans="1:12" x14ac:dyDescent="0.25">
      <c r="A231" s="18" t="s">
        <v>1083</v>
      </c>
      <c r="B231" s="35" t="s">
        <v>289</v>
      </c>
      <c r="C231" s="8">
        <v>3.5550458716</v>
      </c>
      <c r="D231" s="11" t="str">
        <f>IF($B231="N/A","N/A",IF(C231&lt;15,"Yes","No"))</f>
        <v>Yes</v>
      </c>
      <c r="E231" s="8">
        <v>2.3091725465000001</v>
      </c>
      <c r="F231" s="11" t="str">
        <f>IF($B231="N/A","N/A",IF(E231&lt;15,"Yes","No"))</f>
        <v>Yes</v>
      </c>
      <c r="G231" s="8">
        <v>2.8154952077000002</v>
      </c>
      <c r="H231" s="11" t="str">
        <f>IF($B231="N/A","N/A",IF(G231&lt;15,"Yes","No"))</f>
        <v>Yes</v>
      </c>
      <c r="I231" s="12">
        <v>-35</v>
      </c>
      <c r="J231" s="12">
        <v>21.93</v>
      </c>
      <c r="K231" s="43" t="s">
        <v>739</v>
      </c>
      <c r="L231" s="9" t="str">
        <f t="shared" si="59"/>
        <v>Yes</v>
      </c>
    </row>
    <row r="232" spans="1:12" x14ac:dyDescent="0.25">
      <c r="A232" s="18" t="s">
        <v>1084</v>
      </c>
      <c r="B232" s="35" t="s">
        <v>213</v>
      </c>
      <c r="C232" s="36" t="s">
        <v>213</v>
      </c>
      <c r="D232" s="11" t="str">
        <f t="shared" ref="D232" si="60">IF($B232="N/A","N/A",IF(C232&gt;10,"No",IF(C232&lt;-10,"No","Yes")))</f>
        <v>N/A</v>
      </c>
      <c r="E232" s="36">
        <v>918</v>
      </c>
      <c r="F232" s="11" t="str">
        <f t="shared" ref="F232" si="61">IF($B232="N/A","N/A",IF(E232&gt;10,"No",IF(E232&lt;-10,"No","Yes")))</f>
        <v>N/A</v>
      </c>
      <c r="G232" s="36">
        <v>976</v>
      </c>
      <c r="H232" s="11" t="str">
        <f t="shared" ref="H232" si="62">IF($B232="N/A","N/A",IF(G232&gt;10,"No",IF(G232&lt;-10,"No","Yes")))</f>
        <v>N/A</v>
      </c>
      <c r="I232" s="12" t="s">
        <v>213</v>
      </c>
      <c r="J232" s="12">
        <v>6.3179999999999996</v>
      </c>
      <c r="K232" s="43" t="s">
        <v>739</v>
      </c>
      <c r="L232" s="9" t="str">
        <f t="shared" si="59"/>
        <v>Yes</v>
      </c>
    </row>
    <row r="233" spans="1:12" x14ac:dyDescent="0.25">
      <c r="A233" s="18" t="s">
        <v>1085</v>
      </c>
      <c r="B233" s="35" t="s">
        <v>279</v>
      </c>
      <c r="C233" s="8">
        <v>17.41948154</v>
      </c>
      <c r="D233" s="11" t="str">
        <f>IF($B233="N/A","N/A",IF(C233&lt;10,"Yes","No"))</f>
        <v>No</v>
      </c>
      <c r="E233" s="8">
        <v>16.730453799999999</v>
      </c>
      <c r="F233" s="11" t="str">
        <f>IF($B233="N/A","N/A",IF(E233&lt;10,"Yes","No"))</f>
        <v>No</v>
      </c>
      <c r="G233" s="8">
        <v>16.703748075</v>
      </c>
      <c r="H233" s="11" t="str">
        <f>IF($B233="N/A","N/A",IF(G233&lt;10,"Yes","No"))</f>
        <v>No</v>
      </c>
      <c r="I233" s="12">
        <v>-3.96</v>
      </c>
      <c r="J233" s="12">
        <v>-0.16</v>
      </c>
      <c r="K233" s="43" t="s">
        <v>739</v>
      </c>
      <c r="L233" s="9" t="str">
        <f t="shared" si="59"/>
        <v>Yes</v>
      </c>
    </row>
    <row r="234" spans="1:12" x14ac:dyDescent="0.25">
      <c r="A234" s="2" t="s">
        <v>72</v>
      </c>
      <c r="B234" s="35" t="s">
        <v>213</v>
      </c>
      <c r="C234" s="8">
        <v>0</v>
      </c>
      <c r="D234" s="11" t="str">
        <f t="shared" si="54"/>
        <v>N/A</v>
      </c>
      <c r="E234" s="8">
        <v>0</v>
      </c>
      <c r="F234" s="11" t="str">
        <f t="shared" si="55"/>
        <v>N/A</v>
      </c>
      <c r="G234" s="8">
        <v>0</v>
      </c>
      <c r="H234" s="11" t="str">
        <f>IF($B234="N/A","N/A",IF(G234&gt;10,"No",IF(G234&lt;-10,"No","Yes")))</f>
        <v>N/A</v>
      </c>
      <c r="I234" s="12" t="s">
        <v>1746</v>
      </c>
      <c r="J234" s="12" t="s">
        <v>1746</v>
      </c>
      <c r="K234" s="43" t="s">
        <v>739</v>
      </c>
      <c r="L234" s="9" t="str">
        <f t="shared" si="59"/>
        <v>N/A</v>
      </c>
    </row>
    <row r="235" spans="1:12" ht="25" x14ac:dyDescent="0.25">
      <c r="A235" s="18" t="s">
        <v>1086</v>
      </c>
      <c r="B235" s="35" t="s">
        <v>289</v>
      </c>
      <c r="C235" s="9">
        <v>3.5550458716</v>
      </c>
      <c r="D235" s="11" t="str">
        <f>IF($B235="N/A","N/A",IF(C235&lt;15,"Yes","No"))</f>
        <v>Yes</v>
      </c>
      <c r="E235" s="9">
        <v>2.3091725465000001</v>
      </c>
      <c r="F235" s="11" t="str">
        <f>IF($B235="N/A","N/A",IF(E235&lt;15,"Yes","No"))</f>
        <v>Yes</v>
      </c>
      <c r="G235" s="9">
        <v>2.8154952077000002</v>
      </c>
      <c r="H235" s="11" t="str">
        <f>IF($B235="N/A","N/A",IF(G235&lt;15,"Yes","No"))</f>
        <v>Yes</v>
      </c>
      <c r="I235" s="12">
        <v>-35</v>
      </c>
      <c r="J235" s="12">
        <v>21.93</v>
      </c>
      <c r="K235" s="43" t="s">
        <v>739</v>
      </c>
      <c r="L235" s="9" t="str">
        <f t="shared" si="59"/>
        <v>Yes</v>
      </c>
    </row>
    <row r="236" spans="1:12" ht="25" x14ac:dyDescent="0.25">
      <c r="A236" s="18" t="s">
        <v>152</v>
      </c>
      <c r="B236" s="35" t="s">
        <v>213</v>
      </c>
      <c r="C236" s="36">
        <v>28</v>
      </c>
      <c r="D236" s="11" t="str">
        <f>IF($B236="N/A","N/A",IF(C236&gt;10,"No",IF(C236&lt;-10,"No","Yes")))</f>
        <v>N/A</v>
      </c>
      <c r="E236" s="36">
        <v>38</v>
      </c>
      <c r="F236" s="11" t="str">
        <f>IF($B236="N/A","N/A",IF(E236&gt;10,"No",IF(E236&lt;-10,"No","Yes")))</f>
        <v>N/A</v>
      </c>
      <c r="G236" s="36">
        <v>45</v>
      </c>
      <c r="H236" s="11" t="str">
        <f>IF($B236="N/A","N/A",IF(G236&gt;10,"No",IF(G236&lt;-10,"No","Yes")))</f>
        <v>N/A</v>
      </c>
      <c r="I236" s="12">
        <v>35.71</v>
      </c>
      <c r="J236" s="12">
        <v>18.420000000000002</v>
      </c>
      <c r="K236" s="43" t="s">
        <v>739</v>
      </c>
      <c r="L236" s="9" t="str">
        <f>IF(J236="Div by 0", "N/A", IF(K236="N/A","N/A", IF(J236&gt;VALUE(MID(K236,1,2)), "No", IF(J236&lt;-1*VALUE(MID(K236,1,2)), "No", "Yes"))))</f>
        <v>Yes</v>
      </c>
    </row>
    <row r="237" spans="1:12" x14ac:dyDescent="0.25">
      <c r="A237" s="18" t="s">
        <v>1087</v>
      </c>
      <c r="B237" s="35" t="s">
        <v>213</v>
      </c>
      <c r="C237" s="36">
        <v>5092</v>
      </c>
      <c r="D237" s="11" t="str">
        <f t="shared" ref="D237:D242" si="63">IF($B237="N/A","N/A",IF(C237&gt;10,"No",IF(C237&lt;-10,"No","Yes")))</f>
        <v>N/A</v>
      </c>
      <c r="E237" s="36">
        <v>5487</v>
      </c>
      <c r="F237" s="11" t="str">
        <f t="shared" ref="F237:F242" si="64">IF($B237="N/A","N/A",IF(E237&gt;10,"No",IF(E237&lt;-10,"No","Yes")))</f>
        <v>N/A</v>
      </c>
      <c r="G237" s="36">
        <v>5843</v>
      </c>
      <c r="H237" s="11" t="str">
        <f>IF($B237="N/A","N/A",IF(G237&gt;10,"No",IF(G237&lt;-10,"No","Yes")))</f>
        <v>N/A</v>
      </c>
      <c r="I237" s="12">
        <v>7.7569999999999997</v>
      </c>
      <c r="J237" s="12">
        <v>6.4880000000000004</v>
      </c>
      <c r="K237" s="43" t="s">
        <v>739</v>
      </c>
      <c r="L237" s="9" t="str">
        <f>IF(J237="Div by 0", "N/A", IF(OR(J237="N/A",K237="N/A"),"N/A", IF(J237&gt;VALUE(MID(K237,1,2)), "No", IF(J237&lt;-1*VALUE(MID(K237,1,2)), "No", "Yes"))))</f>
        <v>Yes</v>
      </c>
    </row>
    <row r="238" spans="1:12" ht="25" x14ac:dyDescent="0.25">
      <c r="A238" s="18" t="s">
        <v>1088</v>
      </c>
      <c r="B238" s="35" t="s">
        <v>213</v>
      </c>
      <c r="C238" s="8" t="s">
        <v>213</v>
      </c>
      <c r="D238" s="11" t="str">
        <f t="shared" si="63"/>
        <v>N/A</v>
      </c>
      <c r="E238" s="8" t="s">
        <v>213</v>
      </c>
      <c r="F238" s="11" t="str">
        <f t="shared" si="64"/>
        <v>N/A</v>
      </c>
      <c r="G238" s="8">
        <v>100</v>
      </c>
      <c r="H238" s="11" t="str">
        <f t="shared" ref="H238:H242" si="65">IF($B238="N/A","N/A",IF(G238&gt;10,"No",IF(G238&lt;-10,"No","Yes")))</f>
        <v>N/A</v>
      </c>
      <c r="I238" s="12" t="s">
        <v>213</v>
      </c>
      <c r="J238" s="12" t="s">
        <v>213</v>
      </c>
      <c r="K238" s="43" t="s">
        <v>213</v>
      </c>
      <c r="L238" s="9" t="str">
        <f t="shared" ref="L238:L242" si="66">IF(J238="Div by 0", "N/A", IF(OR(J238="N/A",K238="N/A"),"N/A", IF(J238&gt;VALUE(MID(K238,1,2)), "No", IF(J238&lt;-1*VALUE(MID(K238,1,2)), "No", "Yes"))))</f>
        <v>N/A</v>
      </c>
    </row>
    <row r="239" spans="1:12" ht="25" x14ac:dyDescent="0.25">
      <c r="A239" s="2" t="s">
        <v>1089</v>
      </c>
      <c r="B239" s="35" t="s">
        <v>213</v>
      </c>
      <c r="C239" s="36" t="s">
        <v>213</v>
      </c>
      <c r="D239" s="11" t="str">
        <f t="shared" si="63"/>
        <v>N/A</v>
      </c>
      <c r="E239" s="36" t="s">
        <v>213</v>
      </c>
      <c r="F239" s="11" t="str">
        <f t="shared" si="64"/>
        <v>N/A</v>
      </c>
      <c r="G239" s="36">
        <v>0</v>
      </c>
      <c r="H239" s="11" t="str">
        <f t="shared" si="65"/>
        <v>N/A</v>
      </c>
      <c r="I239" s="12" t="s">
        <v>213</v>
      </c>
      <c r="J239" s="12" t="s">
        <v>213</v>
      </c>
      <c r="K239" s="43" t="s">
        <v>213</v>
      </c>
      <c r="L239" s="9" t="str">
        <f t="shared" si="66"/>
        <v>N/A</v>
      </c>
    </row>
    <row r="240" spans="1:12" ht="25" x14ac:dyDescent="0.25">
      <c r="A240" s="18" t="s">
        <v>1090</v>
      </c>
      <c r="B240" s="35" t="s">
        <v>213</v>
      </c>
      <c r="C240" s="8" t="s">
        <v>213</v>
      </c>
      <c r="D240" s="11" t="str">
        <f t="shared" si="63"/>
        <v>N/A</v>
      </c>
      <c r="E240" s="8" t="s">
        <v>213</v>
      </c>
      <c r="F240" s="11" t="str">
        <f t="shared" si="64"/>
        <v>N/A</v>
      </c>
      <c r="G240" s="8" t="s">
        <v>1746</v>
      </c>
      <c r="H240" s="11" t="str">
        <f t="shared" si="65"/>
        <v>N/A</v>
      </c>
      <c r="I240" s="12" t="s">
        <v>213</v>
      </c>
      <c r="J240" s="12" t="s">
        <v>213</v>
      </c>
      <c r="K240" s="43" t="s">
        <v>213</v>
      </c>
      <c r="L240" s="9" t="str">
        <f t="shared" si="66"/>
        <v>N/A</v>
      </c>
    </row>
    <row r="241" spans="1:12" x14ac:dyDescent="0.25">
      <c r="A241" s="18" t="s">
        <v>1091</v>
      </c>
      <c r="B241" s="35" t="s">
        <v>213</v>
      </c>
      <c r="C241" s="36" t="s">
        <v>213</v>
      </c>
      <c r="D241" s="11" t="str">
        <f t="shared" si="63"/>
        <v>N/A</v>
      </c>
      <c r="E241" s="36" t="s">
        <v>213</v>
      </c>
      <c r="F241" s="11" t="str">
        <f t="shared" si="64"/>
        <v>N/A</v>
      </c>
      <c r="G241" s="36">
        <v>0</v>
      </c>
      <c r="H241" s="11" t="str">
        <f t="shared" si="65"/>
        <v>N/A</v>
      </c>
      <c r="I241" s="12" t="s">
        <v>213</v>
      </c>
      <c r="J241" s="12" t="s">
        <v>213</v>
      </c>
      <c r="K241" s="43" t="s">
        <v>213</v>
      </c>
      <c r="L241" s="9" t="str">
        <f t="shared" si="66"/>
        <v>N/A</v>
      </c>
    </row>
    <row r="242" spans="1:12" ht="25" x14ac:dyDescent="0.25">
      <c r="A242" s="18" t="s">
        <v>1092</v>
      </c>
      <c r="B242" s="35" t="s">
        <v>213</v>
      </c>
      <c r="C242" s="8" t="s">
        <v>213</v>
      </c>
      <c r="D242" s="11" t="str">
        <f t="shared" si="63"/>
        <v>N/A</v>
      </c>
      <c r="E242" s="8" t="s">
        <v>213</v>
      </c>
      <c r="F242" s="11" t="str">
        <f t="shared" si="64"/>
        <v>N/A</v>
      </c>
      <c r="G242" s="8">
        <v>2.8154952077000002</v>
      </c>
      <c r="H242" s="11" t="str">
        <f t="shared" si="65"/>
        <v>N/A</v>
      </c>
      <c r="I242" s="12" t="s">
        <v>213</v>
      </c>
      <c r="J242" s="12" t="s">
        <v>213</v>
      </c>
      <c r="K242" s="43" t="s">
        <v>213</v>
      </c>
      <c r="L242" s="9" t="str">
        <f t="shared" si="66"/>
        <v>N/A</v>
      </c>
    </row>
    <row r="243" spans="1:12" x14ac:dyDescent="0.25">
      <c r="A243" s="6" t="s">
        <v>1093</v>
      </c>
      <c r="B243" s="35" t="s">
        <v>213</v>
      </c>
      <c r="C243" s="36">
        <v>5388</v>
      </c>
      <c r="D243" s="11" t="str">
        <f>IF($B243="N/A","N/A",IF(C243&gt;10,"No",IF(C243&lt;-10,"No","Yes")))</f>
        <v>N/A</v>
      </c>
      <c r="E243" s="36">
        <v>0</v>
      </c>
      <c r="F243" s="11" t="str">
        <f>IF($B243="N/A","N/A",IF(E243&gt;10,"No",IF(E243&lt;-10,"No","Yes")))</f>
        <v>N/A</v>
      </c>
      <c r="G243" s="36">
        <v>0</v>
      </c>
      <c r="H243" s="11" t="str">
        <f>IF($B243="N/A","N/A",IF(G243&gt;10,"No",IF(G243&lt;-10,"No","Yes")))</f>
        <v>N/A</v>
      </c>
      <c r="I243" s="12">
        <v>-100</v>
      </c>
      <c r="J243" s="12" t="s">
        <v>1746</v>
      </c>
      <c r="K243" s="43" t="s">
        <v>739</v>
      </c>
      <c r="L243" s="9" t="str">
        <f t="shared" ref="L243:L276" si="67">IF(J243="Div by 0", "N/A", IF(K243="N/A","N/A", IF(J243&gt;VALUE(MID(K243,1,2)), "No", IF(J243&lt;-1*VALUE(MID(K243,1,2)), "No", "Yes"))))</f>
        <v>N/A</v>
      </c>
    </row>
    <row r="244" spans="1:12" x14ac:dyDescent="0.25">
      <c r="A244" s="2" t="s">
        <v>1094</v>
      </c>
      <c r="B244" s="35" t="s">
        <v>213</v>
      </c>
      <c r="C244" s="8">
        <v>0</v>
      </c>
      <c r="D244" s="11" t="str">
        <f>IF($B244="N/A","N/A",IF(C244&gt;10,"No",IF(C244&lt;-10,"No","Yes")))</f>
        <v>N/A</v>
      </c>
      <c r="E244" s="8">
        <v>0</v>
      </c>
      <c r="F244" s="11" t="str">
        <f>IF($B244="N/A","N/A",IF(E244&gt;10,"No",IF(E244&lt;-10,"No","Yes")))</f>
        <v>N/A</v>
      </c>
      <c r="G244" s="8">
        <v>0</v>
      </c>
      <c r="H244" s="11" t="str">
        <f>IF($B244="N/A","N/A",IF(G244&gt;10,"No",IF(G244&lt;-10,"No","Yes")))</f>
        <v>N/A</v>
      </c>
      <c r="I244" s="12" t="s">
        <v>1746</v>
      </c>
      <c r="J244" s="12" t="s">
        <v>1746</v>
      </c>
      <c r="K244" s="43" t="s">
        <v>739</v>
      </c>
      <c r="L244" s="9" t="str">
        <f t="shared" si="67"/>
        <v>N/A</v>
      </c>
    </row>
    <row r="245" spans="1:12" x14ac:dyDescent="0.25">
      <c r="A245" s="2" t="s">
        <v>1095</v>
      </c>
      <c r="B245" s="35" t="s">
        <v>213</v>
      </c>
      <c r="C245" s="8">
        <v>9.2405428799999995E-2</v>
      </c>
      <c r="D245" s="11" t="str">
        <f>IF($B245="N/A","N/A",IF(C245&gt;10,"No",IF(C245&lt;-10,"No","Yes")))</f>
        <v>N/A</v>
      </c>
      <c r="E245" s="8">
        <v>0</v>
      </c>
      <c r="F245" s="11" t="str">
        <f>IF($B245="N/A","N/A",IF(E245&gt;10,"No",IF(E245&lt;-10,"No","Yes")))</f>
        <v>N/A</v>
      </c>
      <c r="G245" s="8">
        <v>0</v>
      </c>
      <c r="H245" s="11" t="str">
        <f>IF($B245="N/A","N/A",IF(G245&gt;10,"No",IF(G245&lt;-10,"No","Yes")))</f>
        <v>N/A</v>
      </c>
      <c r="I245" s="12">
        <v>-100</v>
      </c>
      <c r="J245" s="12" t="s">
        <v>1746</v>
      </c>
      <c r="K245" s="43" t="s">
        <v>739</v>
      </c>
      <c r="L245" s="9" t="str">
        <f t="shared" si="67"/>
        <v>N/A</v>
      </c>
    </row>
    <row r="246" spans="1:12" x14ac:dyDescent="0.25">
      <c r="A246" s="2" t="s">
        <v>1096</v>
      </c>
      <c r="B246" s="35" t="s">
        <v>213</v>
      </c>
      <c r="C246" s="8">
        <v>6.6985342597999997</v>
      </c>
      <c r="D246" s="11" t="str">
        <f t="shared" ref="D246:D274" si="68">IF($B246="N/A","N/A",IF(C246&gt;10,"No",IF(C246&lt;-10,"No","Yes")))</f>
        <v>N/A</v>
      </c>
      <c r="E246" s="8">
        <v>0</v>
      </c>
      <c r="F246" s="11" t="str">
        <f t="shared" ref="F246:F274" si="69">IF($B246="N/A","N/A",IF(E246&gt;10,"No",IF(E246&lt;-10,"No","Yes")))</f>
        <v>N/A</v>
      </c>
      <c r="G246" s="8">
        <v>0</v>
      </c>
      <c r="H246" s="11" t="str">
        <f t="shared" ref="H246:H274" si="70">IF($B246="N/A","N/A",IF(G246&gt;10,"No",IF(G246&lt;-10,"No","Yes")))</f>
        <v>N/A</v>
      </c>
      <c r="I246" s="12">
        <v>-100</v>
      </c>
      <c r="J246" s="12" t="s">
        <v>1746</v>
      </c>
      <c r="K246" s="43" t="s">
        <v>739</v>
      </c>
      <c r="L246" s="9" t="str">
        <f t="shared" si="67"/>
        <v>N/A</v>
      </c>
    </row>
    <row r="247" spans="1:12" x14ac:dyDescent="0.25">
      <c r="A247" s="2" t="s">
        <v>1097</v>
      </c>
      <c r="B247" s="35" t="s">
        <v>213</v>
      </c>
      <c r="C247" s="8">
        <v>0.3086098686</v>
      </c>
      <c r="D247" s="11" t="str">
        <f t="shared" si="68"/>
        <v>N/A</v>
      </c>
      <c r="E247" s="8">
        <v>0</v>
      </c>
      <c r="F247" s="11" t="str">
        <f t="shared" si="69"/>
        <v>N/A</v>
      </c>
      <c r="G247" s="8">
        <v>0</v>
      </c>
      <c r="H247" s="11" t="str">
        <f t="shared" si="70"/>
        <v>N/A</v>
      </c>
      <c r="I247" s="12">
        <v>-100</v>
      </c>
      <c r="J247" s="12" t="s">
        <v>1746</v>
      </c>
      <c r="K247" s="43" t="s">
        <v>739</v>
      </c>
      <c r="L247" s="9" t="str">
        <f t="shared" si="67"/>
        <v>N/A</v>
      </c>
    </row>
    <row r="248" spans="1:12" x14ac:dyDescent="0.25">
      <c r="A248" s="2" t="s">
        <v>1098</v>
      </c>
      <c r="B248" s="35" t="s">
        <v>213</v>
      </c>
      <c r="C248" s="8">
        <v>0</v>
      </c>
      <c r="D248" s="11" t="str">
        <f t="shared" si="68"/>
        <v>N/A</v>
      </c>
      <c r="E248" s="8" t="s">
        <v>1746</v>
      </c>
      <c r="F248" s="11" t="str">
        <f t="shared" si="69"/>
        <v>N/A</v>
      </c>
      <c r="G248" s="8" t="s">
        <v>1746</v>
      </c>
      <c r="H248" s="11" t="str">
        <f t="shared" si="70"/>
        <v>N/A</v>
      </c>
      <c r="I248" s="12" t="s">
        <v>1746</v>
      </c>
      <c r="J248" s="12" t="s">
        <v>1746</v>
      </c>
      <c r="K248" s="43" t="s">
        <v>739</v>
      </c>
      <c r="L248" s="9" t="str">
        <f t="shared" si="67"/>
        <v>N/A</v>
      </c>
    </row>
    <row r="249" spans="1:12" x14ac:dyDescent="0.25">
      <c r="A249" s="6" t="s">
        <v>1099</v>
      </c>
      <c r="B249" s="35" t="s">
        <v>213</v>
      </c>
      <c r="C249" s="36">
        <v>0</v>
      </c>
      <c r="D249" s="11" t="str">
        <f t="shared" si="68"/>
        <v>N/A</v>
      </c>
      <c r="E249" s="36">
        <v>0</v>
      </c>
      <c r="F249" s="11" t="str">
        <f t="shared" si="69"/>
        <v>N/A</v>
      </c>
      <c r="G249" s="36">
        <v>0</v>
      </c>
      <c r="H249" s="11" t="str">
        <f t="shared" si="70"/>
        <v>N/A</v>
      </c>
      <c r="I249" s="12" t="s">
        <v>1746</v>
      </c>
      <c r="J249" s="12" t="s">
        <v>1746</v>
      </c>
      <c r="K249" s="43" t="s">
        <v>739</v>
      </c>
      <c r="L249" s="9" t="str">
        <f t="shared" si="67"/>
        <v>N/A</v>
      </c>
    </row>
    <row r="250" spans="1:12" x14ac:dyDescent="0.25">
      <c r="A250" s="2" t="s">
        <v>1100</v>
      </c>
      <c r="B250" s="35" t="s">
        <v>213</v>
      </c>
      <c r="C250" s="8">
        <v>0</v>
      </c>
      <c r="D250" s="11" t="str">
        <f t="shared" si="68"/>
        <v>N/A</v>
      </c>
      <c r="E250" s="8">
        <v>0</v>
      </c>
      <c r="F250" s="11" t="str">
        <f t="shared" si="69"/>
        <v>N/A</v>
      </c>
      <c r="G250" s="8">
        <v>0</v>
      </c>
      <c r="H250" s="11" t="str">
        <f t="shared" si="70"/>
        <v>N/A</v>
      </c>
      <c r="I250" s="12" t="s">
        <v>1746</v>
      </c>
      <c r="J250" s="12" t="s">
        <v>1746</v>
      </c>
      <c r="K250" s="43" t="s">
        <v>739</v>
      </c>
      <c r="L250" s="9" t="str">
        <f t="shared" si="67"/>
        <v>N/A</v>
      </c>
    </row>
    <row r="251" spans="1:12" x14ac:dyDescent="0.25">
      <c r="A251" s="2" t="s">
        <v>1101</v>
      </c>
      <c r="B251" s="35" t="s">
        <v>213</v>
      </c>
      <c r="C251" s="8">
        <v>0</v>
      </c>
      <c r="D251" s="11" t="str">
        <f t="shared" si="68"/>
        <v>N/A</v>
      </c>
      <c r="E251" s="8">
        <v>0</v>
      </c>
      <c r="F251" s="11" t="str">
        <f t="shared" si="69"/>
        <v>N/A</v>
      </c>
      <c r="G251" s="8">
        <v>0</v>
      </c>
      <c r="H251" s="11" t="str">
        <f t="shared" si="70"/>
        <v>N/A</v>
      </c>
      <c r="I251" s="12" t="s">
        <v>1746</v>
      </c>
      <c r="J251" s="12" t="s">
        <v>1746</v>
      </c>
      <c r="K251" s="43" t="s">
        <v>739</v>
      </c>
      <c r="L251" s="9" t="str">
        <f t="shared" si="67"/>
        <v>N/A</v>
      </c>
    </row>
    <row r="252" spans="1:12" x14ac:dyDescent="0.25">
      <c r="A252" s="2" t="s">
        <v>1102</v>
      </c>
      <c r="B252" s="35" t="s">
        <v>213</v>
      </c>
      <c r="C252" s="8">
        <v>0</v>
      </c>
      <c r="D252" s="11" t="str">
        <f t="shared" si="68"/>
        <v>N/A</v>
      </c>
      <c r="E252" s="8">
        <v>0</v>
      </c>
      <c r="F252" s="11" t="str">
        <f t="shared" si="69"/>
        <v>N/A</v>
      </c>
      <c r="G252" s="8">
        <v>0</v>
      </c>
      <c r="H252" s="11" t="str">
        <f t="shared" si="70"/>
        <v>N/A</v>
      </c>
      <c r="I252" s="12" t="s">
        <v>1746</v>
      </c>
      <c r="J252" s="12" t="s">
        <v>1746</v>
      </c>
      <c r="K252" s="43" t="s">
        <v>739</v>
      </c>
      <c r="L252" s="9" t="str">
        <f t="shared" si="67"/>
        <v>N/A</v>
      </c>
    </row>
    <row r="253" spans="1:12" x14ac:dyDescent="0.25">
      <c r="A253" s="2" t="s">
        <v>1103</v>
      </c>
      <c r="B253" s="35" t="s">
        <v>213</v>
      </c>
      <c r="C253" s="8">
        <v>0</v>
      </c>
      <c r="D253" s="11" t="str">
        <f t="shared" si="68"/>
        <v>N/A</v>
      </c>
      <c r="E253" s="8">
        <v>0</v>
      </c>
      <c r="F253" s="11" t="str">
        <f t="shared" si="69"/>
        <v>N/A</v>
      </c>
      <c r="G253" s="8">
        <v>0</v>
      </c>
      <c r="H253" s="11" t="str">
        <f t="shared" si="70"/>
        <v>N/A</v>
      </c>
      <c r="I253" s="12" t="s">
        <v>1746</v>
      </c>
      <c r="J253" s="12" t="s">
        <v>1746</v>
      </c>
      <c r="K253" s="43" t="s">
        <v>739</v>
      </c>
      <c r="L253" s="9" t="str">
        <f t="shared" si="67"/>
        <v>N/A</v>
      </c>
    </row>
    <row r="254" spans="1:12" x14ac:dyDescent="0.25">
      <c r="A254" s="2" t="s">
        <v>1104</v>
      </c>
      <c r="B254" s="35" t="s">
        <v>213</v>
      </c>
      <c r="C254" s="8" t="s">
        <v>1746</v>
      </c>
      <c r="D254" s="11" t="str">
        <f t="shared" si="68"/>
        <v>N/A</v>
      </c>
      <c r="E254" s="8" t="s">
        <v>1746</v>
      </c>
      <c r="F254" s="11" t="str">
        <f t="shared" si="69"/>
        <v>N/A</v>
      </c>
      <c r="G254" s="8" t="s">
        <v>1746</v>
      </c>
      <c r="H254" s="11" t="str">
        <f t="shared" si="70"/>
        <v>N/A</v>
      </c>
      <c r="I254" s="12" t="s">
        <v>1746</v>
      </c>
      <c r="J254" s="12" t="s">
        <v>1746</v>
      </c>
      <c r="K254" s="43" t="s">
        <v>739</v>
      </c>
      <c r="L254" s="9" t="str">
        <f t="shared" si="67"/>
        <v>N/A</v>
      </c>
    </row>
    <row r="255" spans="1:12" x14ac:dyDescent="0.25">
      <c r="A255" s="2" t="s">
        <v>1105</v>
      </c>
      <c r="B255" s="35" t="s">
        <v>213</v>
      </c>
      <c r="C255" s="8" t="s">
        <v>1746</v>
      </c>
      <c r="D255" s="11" t="str">
        <f t="shared" si="68"/>
        <v>N/A</v>
      </c>
      <c r="E255" s="8" t="s">
        <v>1746</v>
      </c>
      <c r="F255" s="11" t="str">
        <f t="shared" si="69"/>
        <v>N/A</v>
      </c>
      <c r="G255" s="8" t="s">
        <v>1746</v>
      </c>
      <c r="H255" s="11" t="str">
        <f t="shared" si="70"/>
        <v>N/A</v>
      </c>
      <c r="I255" s="12" t="s">
        <v>1746</v>
      </c>
      <c r="J255" s="12" t="s">
        <v>1746</v>
      </c>
      <c r="K255" s="43" t="s">
        <v>739</v>
      </c>
      <c r="L255" s="9" t="str">
        <f>IF(J255="Div by 0", "N/A", IF(OR(J255="N/A",K255="N/A"),"N/A", IF(J255&gt;VALUE(MID(K255,1,2)), "No", IF(J255&lt;-1*VALUE(MID(K255,1,2)), "No", "Yes"))))</f>
        <v>N/A</v>
      </c>
    </row>
    <row r="256" spans="1:12" x14ac:dyDescent="0.25">
      <c r="A256" s="6" t="s">
        <v>1106</v>
      </c>
      <c r="B256" s="35" t="s">
        <v>213</v>
      </c>
      <c r="C256" s="36">
        <v>0</v>
      </c>
      <c r="D256" s="11" t="str">
        <f t="shared" si="68"/>
        <v>N/A</v>
      </c>
      <c r="E256" s="36">
        <v>0</v>
      </c>
      <c r="F256" s="11" t="str">
        <f t="shared" si="69"/>
        <v>N/A</v>
      </c>
      <c r="G256" s="36">
        <v>0</v>
      </c>
      <c r="H256" s="11" t="str">
        <f t="shared" si="70"/>
        <v>N/A</v>
      </c>
      <c r="I256" s="12" t="s">
        <v>1746</v>
      </c>
      <c r="J256" s="12" t="s">
        <v>1746</v>
      </c>
      <c r="K256" s="43" t="s">
        <v>739</v>
      </c>
      <c r="L256" s="9" t="str">
        <f t="shared" si="67"/>
        <v>N/A</v>
      </c>
    </row>
    <row r="257" spans="1:12" x14ac:dyDescent="0.25">
      <c r="A257" s="2" t="s">
        <v>1107</v>
      </c>
      <c r="B257" s="35" t="s">
        <v>213</v>
      </c>
      <c r="C257" s="8">
        <v>0</v>
      </c>
      <c r="D257" s="11" t="str">
        <f t="shared" si="68"/>
        <v>N/A</v>
      </c>
      <c r="E257" s="8">
        <v>0</v>
      </c>
      <c r="F257" s="11" t="str">
        <f t="shared" si="69"/>
        <v>N/A</v>
      </c>
      <c r="G257" s="8">
        <v>0</v>
      </c>
      <c r="H257" s="11" t="str">
        <f t="shared" si="70"/>
        <v>N/A</v>
      </c>
      <c r="I257" s="12" t="s">
        <v>1746</v>
      </c>
      <c r="J257" s="12" t="s">
        <v>1746</v>
      </c>
      <c r="K257" s="43" t="s">
        <v>739</v>
      </c>
      <c r="L257" s="9" t="str">
        <f t="shared" si="67"/>
        <v>N/A</v>
      </c>
    </row>
    <row r="258" spans="1:12" x14ac:dyDescent="0.25">
      <c r="A258" s="2" t="s">
        <v>1108</v>
      </c>
      <c r="B258" s="35" t="s">
        <v>213</v>
      </c>
      <c r="C258" s="8">
        <v>0</v>
      </c>
      <c r="D258" s="11" t="str">
        <f t="shared" si="68"/>
        <v>N/A</v>
      </c>
      <c r="E258" s="8">
        <v>0</v>
      </c>
      <c r="F258" s="11" t="str">
        <f t="shared" si="69"/>
        <v>N/A</v>
      </c>
      <c r="G258" s="8">
        <v>0</v>
      </c>
      <c r="H258" s="11" t="str">
        <f t="shared" si="70"/>
        <v>N/A</v>
      </c>
      <c r="I258" s="12" t="s">
        <v>1746</v>
      </c>
      <c r="J258" s="12" t="s">
        <v>1746</v>
      </c>
      <c r="K258" s="43" t="s">
        <v>739</v>
      </c>
      <c r="L258" s="9" t="str">
        <f t="shared" si="67"/>
        <v>N/A</v>
      </c>
    </row>
    <row r="259" spans="1:12" x14ac:dyDescent="0.25">
      <c r="A259" s="2" t="s">
        <v>1109</v>
      </c>
      <c r="B259" s="35" t="s">
        <v>213</v>
      </c>
      <c r="C259" s="8">
        <v>0</v>
      </c>
      <c r="D259" s="11" t="str">
        <f t="shared" si="68"/>
        <v>N/A</v>
      </c>
      <c r="E259" s="8">
        <v>0</v>
      </c>
      <c r="F259" s="11" t="str">
        <f t="shared" si="69"/>
        <v>N/A</v>
      </c>
      <c r="G259" s="8">
        <v>0</v>
      </c>
      <c r="H259" s="11" t="str">
        <f t="shared" si="70"/>
        <v>N/A</v>
      </c>
      <c r="I259" s="12" t="s">
        <v>1746</v>
      </c>
      <c r="J259" s="12" t="s">
        <v>1746</v>
      </c>
      <c r="K259" s="43" t="s">
        <v>739</v>
      </c>
      <c r="L259" s="9" t="str">
        <f t="shared" si="67"/>
        <v>N/A</v>
      </c>
    </row>
    <row r="260" spans="1:12" x14ac:dyDescent="0.25">
      <c r="A260" s="2" t="s">
        <v>1110</v>
      </c>
      <c r="B260" s="35" t="s">
        <v>213</v>
      </c>
      <c r="C260" s="8">
        <v>0</v>
      </c>
      <c r="D260" s="11" t="str">
        <f t="shared" si="68"/>
        <v>N/A</v>
      </c>
      <c r="E260" s="8">
        <v>0</v>
      </c>
      <c r="F260" s="11" t="str">
        <f t="shared" si="69"/>
        <v>N/A</v>
      </c>
      <c r="G260" s="8">
        <v>0</v>
      </c>
      <c r="H260" s="11" t="str">
        <f t="shared" si="70"/>
        <v>N/A</v>
      </c>
      <c r="I260" s="12" t="s">
        <v>1746</v>
      </c>
      <c r="J260" s="12" t="s">
        <v>1746</v>
      </c>
      <c r="K260" s="43" t="s">
        <v>739</v>
      </c>
      <c r="L260" s="9" t="str">
        <f t="shared" si="67"/>
        <v>N/A</v>
      </c>
    </row>
    <row r="261" spans="1:12" x14ac:dyDescent="0.25">
      <c r="A261" s="2" t="s">
        <v>1111</v>
      </c>
      <c r="B261" s="35" t="s">
        <v>213</v>
      </c>
      <c r="C261" s="8" t="s">
        <v>1746</v>
      </c>
      <c r="D261" s="11" t="str">
        <f t="shared" si="68"/>
        <v>N/A</v>
      </c>
      <c r="E261" s="8" t="s">
        <v>1746</v>
      </c>
      <c r="F261" s="11" t="str">
        <f t="shared" si="69"/>
        <v>N/A</v>
      </c>
      <c r="G261" s="8" t="s">
        <v>1746</v>
      </c>
      <c r="H261" s="11" t="str">
        <f t="shared" si="70"/>
        <v>N/A</v>
      </c>
      <c r="I261" s="12" t="s">
        <v>1746</v>
      </c>
      <c r="J261" s="12" t="s">
        <v>1746</v>
      </c>
      <c r="K261" s="43" t="s">
        <v>739</v>
      </c>
      <c r="L261" s="9" t="str">
        <f t="shared" si="67"/>
        <v>N/A</v>
      </c>
    </row>
    <row r="262" spans="1:12" x14ac:dyDescent="0.25">
      <c r="A262" s="2" t="s">
        <v>1112</v>
      </c>
      <c r="B262" s="35" t="s">
        <v>213</v>
      </c>
      <c r="C262" s="8" t="s">
        <v>1746</v>
      </c>
      <c r="D262" s="11" t="str">
        <f t="shared" si="68"/>
        <v>N/A</v>
      </c>
      <c r="E262" s="8" t="s">
        <v>1746</v>
      </c>
      <c r="F262" s="11" t="str">
        <f t="shared" si="69"/>
        <v>N/A</v>
      </c>
      <c r="G262" s="8" t="s">
        <v>1746</v>
      </c>
      <c r="H262" s="11" t="str">
        <f t="shared" si="70"/>
        <v>N/A</v>
      </c>
      <c r="I262" s="12" t="s">
        <v>1746</v>
      </c>
      <c r="J262" s="12" t="s">
        <v>1746</v>
      </c>
      <c r="K262" s="43" t="s">
        <v>739</v>
      </c>
      <c r="L262" s="9" t="str">
        <f>IF(J262="Div by 0", "N/A", IF(OR(J262="N/A",K262="N/A"),"N/A", IF(J262&gt;VALUE(MID(K262,1,2)), "No", IF(J262&lt;-1*VALUE(MID(K262,1,2)), "No", "Yes"))))</f>
        <v>N/A</v>
      </c>
    </row>
    <row r="263" spans="1:12" x14ac:dyDescent="0.25">
      <c r="A263" s="2" t="s">
        <v>1113</v>
      </c>
      <c r="B263" s="35" t="s">
        <v>213</v>
      </c>
      <c r="C263" s="36">
        <v>0</v>
      </c>
      <c r="D263" s="11" t="str">
        <f t="shared" si="68"/>
        <v>N/A</v>
      </c>
      <c r="E263" s="36">
        <v>0</v>
      </c>
      <c r="F263" s="11" t="str">
        <f t="shared" si="69"/>
        <v>N/A</v>
      </c>
      <c r="G263" s="36">
        <v>0</v>
      </c>
      <c r="H263" s="11" t="str">
        <f t="shared" si="70"/>
        <v>N/A</v>
      </c>
      <c r="I263" s="12" t="s">
        <v>1746</v>
      </c>
      <c r="J263" s="12" t="s">
        <v>1746</v>
      </c>
      <c r="K263" s="43" t="s">
        <v>739</v>
      </c>
      <c r="L263" s="9" t="str">
        <f t="shared" si="67"/>
        <v>N/A</v>
      </c>
    </row>
    <row r="264" spans="1:12" x14ac:dyDescent="0.25">
      <c r="A264" s="6" t="s">
        <v>1114</v>
      </c>
      <c r="B264" s="35" t="s">
        <v>213</v>
      </c>
      <c r="C264" s="36">
        <v>0</v>
      </c>
      <c r="D264" s="11" t="str">
        <f t="shared" si="68"/>
        <v>N/A</v>
      </c>
      <c r="E264" s="36">
        <v>0</v>
      </c>
      <c r="F264" s="11" t="str">
        <f t="shared" si="69"/>
        <v>N/A</v>
      </c>
      <c r="G264" s="36">
        <v>0</v>
      </c>
      <c r="H264" s="11" t="str">
        <f t="shared" si="70"/>
        <v>N/A</v>
      </c>
      <c r="I264" s="12" t="s">
        <v>1746</v>
      </c>
      <c r="J264" s="12" t="s">
        <v>1746</v>
      </c>
      <c r="K264" s="43" t="s">
        <v>739</v>
      </c>
      <c r="L264" s="9" t="str">
        <f t="shared" si="67"/>
        <v>N/A</v>
      </c>
    </row>
    <row r="265" spans="1:12" x14ac:dyDescent="0.25">
      <c r="A265" s="2" t="s">
        <v>1115</v>
      </c>
      <c r="B265" s="35" t="s">
        <v>213</v>
      </c>
      <c r="C265" s="8">
        <v>0</v>
      </c>
      <c r="D265" s="11" t="str">
        <f t="shared" si="68"/>
        <v>N/A</v>
      </c>
      <c r="E265" s="8">
        <v>0</v>
      </c>
      <c r="F265" s="11" t="str">
        <f t="shared" si="69"/>
        <v>N/A</v>
      </c>
      <c r="G265" s="8">
        <v>0</v>
      </c>
      <c r="H265" s="11" t="str">
        <f t="shared" si="70"/>
        <v>N/A</v>
      </c>
      <c r="I265" s="12" t="s">
        <v>1746</v>
      </c>
      <c r="J265" s="12" t="s">
        <v>1746</v>
      </c>
      <c r="K265" s="43" t="s">
        <v>739</v>
      </c>
      <c r="L265" s="9" t="str">
        <f t="shared" si="67"/>
        <v>N/A</v>
      </c>
    </row>
    <row r="266" spans="1:12" x14ac:dyDescent="0.25">
      <c r="A266" s="2" t="s">
        <v>1116</v>
      </c>
      <c r="B266" s="35" t="s">
        <v>213</v>
      </c>
      <c r="C266" s="8">
        <v>0</v>
      </c>
      <c r="D266" s="11" t="str">
        <f t="shared" si="68"/>
        <v>N/A</v>
      </c>
      <c r="E266" s="8">
        <v>0</v>
      </c>
      <c r="F266" s="11" t="str">
        <f t="shared" si="69"/>
        <v>N/A</v>
      </c>
      <c r="G266" s="8">
        <v>0</v>
      </c>
      <c r="H266" s="11" t="str">
        <f t="shared" si="70"/>
        <v>N/A</v>
      </c>
      <c r="I266" s="12" t="s">
        <v>1746</v>
      </c>
      <c r="J266" s="12" t="s">
        <v>1746</v>
      </c>
      <c r="K266" s="43" t="s">
        <v>739</v>
      </c>
      <c r="L266" s="9" t="str">
        <f t="shared" si="67"/>
        <v>N/A</v>
      </c>
    </row>
    <row r="267" spans="1:12" x14ac:dyDescent="0.25">
      <c r="A267" s="2" t="s">
        <v>1117</v>
      </c>
      <c r="B267" s="35" t="s">
        <v>213</v>
      </c>
      <c r="C267" s="8">
        <v>0</v>
      </c>
      <c r="D267" s="11" t="str">
        <f t="shared" si="68"/>
        <v>N/A</v>
      </c>
      <c r="E267" s="8">
        <v>0</v>
      </c>
      <c r="F267" s="11" t="str">
        <f t="shared" si="69"/>
        <v>N/A</v>
      </c>
      <c r="G267" s="8">
        <v>0</v>
      </c>
      <c r="H267" s="11" t="str">
        <f t="shared" si="70"/>
        <v>N/A</v>
      </c>
      <c r="I267" s="12" t="s">
        <v>1746</v>
      </c>
      <c r="J267" s="12" t="s">
        <v>1746</v>
      </c>
      <c r="K267" s="43" t="s">
        <v>739</v>
      </c>
      <c r="L267" s="9" t="str">
        <f t="shared" si="67"/>
        <v>N/A</v>
      </c>
    </row>
    <row r="268" spans="1:12" x14ac:dyDescent="0.25">
      <c r="A268" s="2" t="s">
        <v>1118</v>
      </c>
      <c r="B268" s="35" t="s">
        <v>213</v>
      </c>
      <c r="C268" s="8">
        <v>0</v>
      </c>
      <c r="D268" s="11" t="str">
        <f t="shared" si="68"/>
        <v>N/A</v>
      </c>
      <c r="E268" s="8">
        <v>0</v>
      </c>
      <c r="F268" s="11" t="str">
        <f t="shared" si="69"/>
        <v>N/A</v>
      </c>
      <c r="G268" s="8">
        <v>0</v>
      </c>
      <c r="H268" s="11" t="str">
        <f t="shared" si="70"/>
        <v>N/A</v>
      </c>
      <c r="I268" s="12" t="s">
        <v>1746</v>
      </c>
      <c r="J268" s="12" t="s">
        <v>1746</v>
      </c>
      <c r="K268" s="43" t="s">
        <v>739</v>
      </c>
      <c r="L268" s="9" t="str">
        <f t="shared" si="67"/>
        <v>N/A</v>
      </c>
    </row>
    <row r="269" spans="1:12" x14ac:dyDescent="0.25">
      <c r="A269" s="2" t="s">
        <v>1119</v>
      </c>
      <c r="B269" s="35" t="s">
        <v>213</v>
      </c>
      <c r="C269" s="8" t="s">
        <v>1746</v>
      </c>
      <c r="D269" s="11" t="str">
        <f t="shared" si="68"/>
        <v>N/A</v>
      </c>
      <c r="E269" s="8" t="s">
        <v>1746</v>
      </c>
      <c r="F269" s="11" t="str">
        <f t="shared" si="69"/>
        <v>N/A</v>
      </c>
      <c r="G269" s="8" t="s">
        <v>1746</v>
      </c>
      <c r="H269" s="11" t="str">
        <f t="shared" si="70"/>
        <v>N/A</v>
      </c>
      <c r="I269" s="12" t="s">
        <v>1746</v>
      </c>
      <c r="J269" s="12" t="s">
        <v>1746</v>
      </c>
      <c r="K269" s="43" t="s">
        <v>739</v>
      </c>
      <c r="L269" s="9" t="str">
        <f t="shared" si="67"/>
        <v>N/A</v>
      </c>
    </row>
    <row r="270" spans="1:12" x14ac:dyDescent="0.25">
      <c r="A270" s="2" t="s">
        <v>1120</v>
      </c>
      <c r="B270" s="35" t="s">
        <v>213</v>
      </c>
      <c r="C270" s="36">
        <v>0</v>
      </c>
      <c r="D270" s="11" t="str">
        <f t="shared" si="68"/>
        <v>N/A</v>
      </c>
      <c r="E270" s="36">
        <v>0</v>
      </c>
      <c r="F270" s="11" t="str">
        <f t="shared" si="69"/>
        <v>N/A</v>
      </c>
      <c r="G270" s="36">
        <v>0</v>
      </c>
      <c r="H270" s="11" t="str">
        <f t="shared" si="70"/>
        <v>N/A</v>
      </c>
      <c r="I270" s="12" t="s">
        <v>1746</v>
      </c>
      <c r="J270" s="12" t="s">
        <v>1746</v>
      </c>
      <c r="K270" s="43" t="s">
        <v>739</v>
      </c>
      <c r="L270" s="9" t="str">
        <f t="shared" si="67"/>
        <v>N/A</v>
      </c>
    </row>
    <row r="271" spans="1:12" x14ac:dyDescent="0.25">
      <c r="A271" s="2" t="s">
        <v>1121</v>
      </c>
      <c r="B271" s="35" t="s">
        <v>213</v>
      </c>
      <c r="C271" s="36">
        <v>0</v>
      </c>
      <c r="D271" s="11" t="str">
        <f t="shared" si="68"/>
        <v>N/A</v>
      </c>
      <c r="E271" s="36">
        <v>0</v>
      </c>
      <c r="F271" s="11" t="str">
        <f t="shared" si="69"/>
        <v>N/A</v>
      </c>
      <c r="G271" s="36">
        <v>0</v>
      </c>
      <c r="H271" s="11" t="str">
        <f t="shared" si="70"/>
        <v>N/A</v>
      </c>
      <c r="I271" s="12" t="s">
        <v>1746</v>
      </c>
      <c r="J271" s="12" t="s">
        <v>1746</v>
      </c>
      <c r="K271" s="43" t="s">
        <v>739</v>
      </c>
      <c r="L271" s="9" t="str">
        <f t="shared" si="67"/>
        <v>N/A</v>
      </c>
    </row>
    <row r="272" spans="1:12" x14ac:dyDescent="0.25">
      <c r="A272" s="2" t="s">
        <v>1122</v>
      </c>
      <c r="B272" s="35" t="s">
        <v>213</v>
      </c>
      <c r="C272" s="36">
        <v>0</v>
      </c>
      <c r="D272" s="11" t="str">
        <f t="shared" si="68"/>
        <v>N/A</v>
      </c>
      <c r="E272" s="36">
        <v>0</v>
      </c>
      <c r="F272" s="11" t="str">
        <f t="shared" si="69"/>
        <v>N/A</v>
      </c>
      <c r="G272" s="36">
        <v>0</v>
      </c>
      <c r="H272" s="11" t="str">
        <f t="shared" si="70"/>
        <v>N/A</v>
      </c>
      <c r="I272" s="12" t="s">
        <v>1746</v>
      </c>
      <c r="J272" s="12" t="s">
        <v>1746</v>
      </c>
      <c r="K272" s="43" t="s">
        <v>739</v>
      </c>
      <c r="L272" s="9" t="str">
        <f t="shared" si="67"/>
        <v>N/A</v>
      </c>
    </row>
    <row r="273" spans="1:12" x14ac:dyDescent="0.25">
      <c r="A273" s="2" t="s">
        <v>1123</v>
      </c>
      <c r="B273" s="35" t="s">
        <v>213</v>
      </c>
      <c r="C273" s="36">
        <v>0</v>
      </c>
      <c r="D273" s="11" t="str">
        <f t="shared" si="68"/>
        <v>N/A</v>
      </c>
      <c r="E273" s="36">
        <v>0</v>
      </c>
      <c r="F273" s="11" t="str">
        <f t="shared" si="69"/>
        <v>N/A</v>
      </c>
      <c r="G273" s="36">
        <v>0</v>
      </c>
      <c r="H273" s="11" t="str">
        <f t="shared" si="70"/>
        <v>N/A</v>
      </c>
      <c r="I273" s="12" t="s">
        <v>1746</v>
      </c>
      <c r="J273" s="12" t="s">
        <v>1746</v>
      </c>
      <c r="K273" s="43" t="s">
        <v>739</v>
      </c>
      <c r="L273" s="9" t="str">
        <f t="shared" si="67"/>
        <v>N/A</v>
      </c>
    </row>
    <row r="274" spans="1:12" x14ac:dyDescent="0.25">
      <c r="A274" s="66" t="s">
        <v>153</v>
      </c>
      <c r="B274" s="35" t="s">
        <v>213</v>
      </c>
      <c r="C274" s="36">
        <v>0</v>
      </c>
      <c r="D274" s="11" t="str">
        <f t="shared" si="68"/>
        <v>N/A</v>
      </c>
      <c r="E274" s="36">
        <v>0</v>
      </c>
      <c r="F274" s="11" t="str">
        <f t="shared" si="69"/>
        <v>N/A</v>
      </c>
      <c r="G274" s="36">
        <v>0</v>
      </c>
      <c r="H274" s="11" t="str">
        <f t="shared" si="70"/>
        <v>N/A</v>
      </c>
      <c r="I274" s="12" t="s">
        <v>1746</v>
      </c>
      <c r="J274" s="12" t="s">
        <v>1746</v>
      </c>
      <c r="K274" s="43" t="s">
        <v>739</v>
      </c>
      <c r="L274" s="9" t="str">
        <f t="shared" si="67"/>
        <v>N/A</v>
      </c>
    </row>
    <row r="275" spans="1:12" x14ac:dyDescent="0.25">
      <c r="A275" s="2" t="s">
        <v>154</v>
      </c>
      <c r="B275" s="43" t="s">
        <v>217</v>
      </c>
      <c r="C275" s="1">
        <v>1</v>
      </c>
      <c r="D275" s="11" t="str">
        <f t="shared" ref="D275:D276" si="71">IF($B275="N/A","N/A",IF(C275&gt;0,"No",IF(C275&lt;0,"No","Yes")))</f>
        <v>No</v>
      </c>
      <c r="E275" s="1">
        <v>0</v>
      </c>
      <c r="F275" s="11" t="str">
        <f t="shared" ref="F275:F276" si="72">IF($B275="N/A","N/A",IF(E275&gt;0,"No",IF(E275&lt;0,"No","Yes")))</f>
        <v>Yes</v>
      </c>
      <c r="G275" s="1">
        <v>0</v>
      </c>
      <c r="H275" s="11" t="str">
        <f t="shared" ref="H275:H276" si="73">IF($B275="N/A","N/A",IF(G275&gt;0,"No",IF(G275&lt;0,"No","Yes")))</f>
        <v>Yes</v>
      </c>
      <c r="I275" s="12">
        <v>-100</v>
      </c>
      <c r="J275" s="12" t="s">
        <v>1746</v>
      </c>
      <c r="K275" s="43" t="s">
        <v>739</v>
      </c>
      <c r="L275" s="9" t="str">
        <f t="shared" si="67"/>
        <v>N/A</v>
      </c>
    </row>
    <row r="276" spans="1:12" x14ac:dyDescent="0.25">
      <c r="A276" s="2" t="s">
        <v>155</v>
      </c>
      <c r="B276" s="43" t="s">
        <v>217</v>
      </c>
      <c r="C276" s="1">
        <v>0</v>
      </c>
      <c r="D276" s="11" t="str">
        <f t="shared" si="71"/>
        <v>Yes</v>
      </c>
      <c r="E276" s="1">
        <v>0</v>
      </c>
      <c r="F276" s="11" t="str">
        <f t="shared" si="72"/>
        <v>Yes</v>
      </c>
      <c r="G276" s="1">
        <v>0</v>
      </c>
      <c r="H276" s="11" t="str">
        <f t="shared" si="73"/>
        <v>Yes</v>
      </c>
      <c r="I276" s="12" t="s">
        <v>1746</v>
      </c>
      <c r="J276" s="12" t="s">
        <v>1746</v>
      </c>
      <c r="K276" s="43" t="s">
        <v>739</v>
      </c>
      <c r="L276" s="9" t="str">
        <f t="shared" si="67"/>
        <v>N/A</v>
      </c>
    </row>
    <row r="277" spans="1:12" x14ac:dyDescent="0.25">
      <c r="A277" s="18" t="s">
        <v>693</v>
      </c>
      <c r="B277" s="1" t="s">
        <v>213</v>
      </c>
      <c r="C277" s="1">
        <v>132021</v>
      </c>
      <c r="D277" s="11" t="str">
        <f t="shared" ref="D277:D284" si="74">IF($B277="N/A","N/A",IF(C277&gt;10,"No",IF(C277&lt;-10,"No","Yes")))</f>
        <v>N/A</v>
      </c>
      <c r="E277" s="1">
        <v>142040</v>
      </c>
      <c r="F277" s="11" t="str">
        <f t="shared" ref="F277:F278" si="75">IF($B277="N/A","N/A",IF(E277&gt;10,"No",IF(E277&lt;-10,"No","Yes")))</f>
        <v>N/A</v>
      </c>
      <c r="G277" s="1">
        <v>149292</v>
      </c>
      <c r="H277" s="11" t="str">
        <f t="shared" ref="H277:H278" si="76">IF($B277="N/A","N/A",IF(G277&gt;10,"No",IF(G277&lt;-10,"No","Yes")))</f>
        <v>N/A</v>
      </c>
      <c r="I277" s="12">
        <v>7.5890000000000004</v>
      </c>
      <c r="J277" s="12">
        <v>5.1059999999999999</v>
      </c>
      <c r="K277" s="1" t="s">
        <v>213</v>
      </c>
      <c r="L277" s="9" t="str">
        <f t="shared" ref="L277:L278" si="77">IF(J277="Div by 0", "N/A", IF(K277="N/A","N/A", IF(J277&gt;VALUE(MID(K277,1,2)), "No", IF(J277&lt;-1*VALUE(MID(K277,1,2)), "No", "Yes"))))</f>
        <v>N/A</v>
      </c>
    </row>
    <row r="278" spans="1:12" x14ac:dyDescent="0.25">
      <c r="A278" s="18" t="s">
        <v>694</v>
      </c>
      <c r="B278" s="1" t="s">
        <v>213</v>
      </c>
      <c r="C278" s="1">
        <v>101930.08332999999</v>
      </c>
      <c r="D278" s="11" t="str">
        <f t="shared" si="74"/>
        <v>N/A</v>
      </c>
      <c r="E278" s="1">
        <v>112948.25</v>
      </c>
      <c r="F278" s="11" t="str">
        <f t="shared" si="75"/>
        <v>N/A</v>
      </c>
      <c r="G278" s="1">
        <v>119480.08332999999</v>
      </c>
      <c r="H278" s="11" t="str">
        <f t="shared" si="76"/>
        <v>N/A</v>
      </c>
      <c r="I278" s="12">
        <v>10.81</v>
      </c>
      <c r="J278" s="12">
        <v>5.7830000000000004</v>
      </c>
      <c r="K278" s="1" t="s">
        <v>213</v>
      </c>
      <c r="L278" s="9" t="str">
        <f t="shared" si="77"/>
        <v>N/A</v>
      </c>
    </row>
    <row r="279" spans="1:12" x14ac:dyDescent="0.25">
      <c r="A279" s="18" t="s">
        <v>695</v>
      </c>
      <c r="B279" s="1" t="s">
        <v>213</v>
      </c>
      <c r="C279" s="1">
        <v>17</v>
      </c>
      <c r="D279" s="11" t="str">
        <f t="shared" si="74"/>
        <v>N/A</v>
      </c>
      <c r="E279" s="1">
        <v>16</v>
      </c>
      <c r="F279" s="11" t="str">
        <f t="shared" ref="F279:F284" si="78">IF($B279="N/A","N/A",IF(E279&gt;10,"No",IF(E279&lt;-10,"No","Yes")))</f>
        <v>N/A</v>
      </c>
      <c r="G279" s="1">
        <v>11</v>
      </c>
      <c r="H279" s="11" t="str">
        <f t="shared" ref="H279:H284" si="79">IF($B279="N/A","N/A",IF(G279&gt;10,"No",IF(G279&lt;-10,"No","Yes")))</f>
        <v>N/A</v>
      </c>
      <c r="I279" s="12">
        <v>-5.88</v>
      </c>
      <c r="J279" s="12">
        <v>-43.8</v>
      </c>
      <c r="K279" s="1" t="s">
        <v>213</v>
      </c>
      <c r="L279" s="9" t="str">
        <f t="shared" ref="L279:L285" si="80">IF(J279="Div by 0", "N/A", IF(K279="N/A","N/A", IF(J279&gt;VALUE(MID(K279,1,2)), "No", IF(J279&lt;-1*VALUE(MID(K279,1,2)), "No", "Yes"))))</f>
        <v>N/A</v>
      </c>
    </row>
    <row r="280" spans="1:12" x14ac:dyDescent="0.25">
      <c r="A280" s="18" t="s">
        <v>696</v>
      </c>
      <c r="B280" s="1" t="s">
        <v>213</v>
      </c>
      <c r="C280" s="1">
        <v>19</v>
      </c>
      <c r="D280" s="11" t="str">
        <f t="shared" si="74"/>
        <v>N/A</v>
      </c>
      <c r="E280" s="1">
        <v>17</v>
      </c>
      <c r="F280" s="11" t="str">
        <f t="shared" si="78"/>
        <v>N/A</v>
      </c>
      <c r="G280" s="1">
        <v>11</v>
      </c>
      <c r="H280" s="11" t="str">
        <f t="shared" si="79"/>
        <v>N/A</v>
      </c>
      <c r="I280" s="12">
        <v>-10.5</v>
      </c>
      <c r="J280" s="12">
        <v>-47.1</v>
      </c>
      <c r="K280" s="1" t="s">
        <v>213</v>
      </c>
      <c r="L280" s="9" t="str">
        <f t="shared" si="80"/>
        <v>N/A</v>
      </c>
    </row>
    <row r="281" spans="1:12" x14ac:dyDescent="0.25">
      <c r="A281" s="18" t="s">
        <v>697</v>
      </c>
      <c r="B281" s="1" t="s">
        <v>213</v>
      </c>
      <c r="C281" s="1">
        <v>1.8333333332999999</v>
      </c>
      <c r="D281" s="11" t="str">
        <f t="shared" si="74"/>
        <v>N/A</v>
      </c>
      <c r="E281" s="1">
        <v>1.6666666667000001</v>
      </c>
      <c r="F281" s="11" t="str">
        <f t="shared" si="78"/>
        <v>N/A</v>
      </c>
      <c r="G281" s="1">
        <v>1.0833333332999999</v>
      </c>
      <c r="H281" s="11" t="str">
        <f t="shared" si="79"/>
        <v>N/A</v>
      </c>
      <c r="I281" s="12">
        <v>-9.09</v>
      </c>
      <c r="J281" s="12">
        <v>-35</v>
      </c>
      <c r="K281" s="1" t="s">
        <v>213</v>
      </c>
      <c r="L281" s="9" t="str">
        <f t="shared" si="80"/>
        <v>N/A</v>
      </c>
    </row>
    <row r="282" spans="1:12" x14ac:dyDescent="0.25">
      <c r="A282" s="18" t="s">
        <v>698</v>
      </c>
      <c r="B282" s="1" t="s">
        <v>213</v>
      </c>
      <c r="C282" s="1">
        <v>296</v>
      </c>
      <c r="D282" s="11" t="str">
        <f t="shared" si="74"/>
        <v>N/A</v>
      </c>
      <c r="E282" s="1">
        <v>350</v>
      </c>
      <c r="F282" s="11" t="str">
        <f t="shared" si="78"/>
        <v>N/A</v>
      </c>
      <c r="G282" s="1">
        <v>484</v>
      </c>
      <c r="H282" s="11" t="str">
        <f t="shared" si="79"/>
        <v>N/A</v>
      </c>
      <c r="I282" s="12">
        <v>18.239999999999998</v>
      </c>
      <c r="J282" s="12">
        <v>38.29</v>
      </c>
      <c r="K282" s="1" t="s">
        <v>213</v>
      </c>
      <c r="L282" s="9" t="str">
        <f t="shared" si="80"/>
        <v>N/A</v>
      </c>
    </row>
    <row r="283" spans="1:12" x14ac:dyDescent="0.25">
      <c r="A283" s="18" t="s">
        <v>699</v>
      </c>
      <c r="B283" s="1" t="s">
        <v>213</v>
      </c>
      <c r="C283" s="1">
        <v>373</v>
      </c>
      <c r="D283" s="11" t="str">
        <f t="shared" si="74"/>
        <v>N/A</v>
      </c>
      <c r="E283" s="1">
        <v>437</v>
      </c>
      <c r="F283" s="11" t="str">
        <f t="shared" si="78"/>
        <v>N/A</v>
      </c>
      <c r="G283" s="1">
        <v>615</v>
      </c>
      <c r="H283" s="11" t="str">
        <f t="shared" si="79"/>
        <v>N/A</v>
      </c>
      <c r="I283" s="12">
        <v>17.16</v>
      </c>
      <c r="J283" s="12">
        <v>40.729999999999997</v>
      </c>
      <c r="K283" s="1" t="s">
        <v>213</v>
      </c>
      <c r="L283" s="9" t="str">
        <f t="shared" si="80"/>
        <v>N/A</v>
      </c>
    </row>
    <row r="284" spans="1:12" x14ac:dyDescent="0.25">
      <c r="A284" s="18" t="s">
        <v>700</v>
      </c>
      <c r="B284" s="1" t="s">
        <v>213</v>
      </c>
      <c r="C284" s="1">
        <v>258.5</v>
      </c>
      <c r="D284" s="11" t="str">
        <f t="shared" si="74"/>
        <v>N/A</v>
      </c>
      <c r="E284" s="1">
        <v>295.58333333000002</v>
      </c>
      <c r="F284" s="11" t="str">
        <f t="shared" si="78"/>
        <v>N/A</v>
      </c>
      <c r="G284" s="1">
        <v>424.83333333000002</v>
      </c>
      <c r="H284" s="11" t="str">
        <f t="shared" si="79"/>
        <v>N/A</v>
      </c>
      <c r="I284" s="12">
        <v>14.35</v>
      </c>
      <c r="J284" s="12">
        <v>43.73</v>
      </c>
      <c r="K284" s="1" t="s">
        <v>213</v>
      </c>
      <c r="L284" s="9" t="str">
        <f t="shared" si="80"/>
        <v>N/A</v>
      </c>
    </row>
    <row r="285" spans="1:12" x14ac:dyDescent="0.25">
      <c r="A285" s="18" t="s">
        <v>404</v>
      </c>
      <c r="B285" s="35" t="s">
        <v>290</v>
      </c>
      <c r="C285" s="8">
        <v>2.0467431889999999</v>
      </c>
      <c r="D285" s="11" t="str">
        <f>IF($B285="N/A","N/A",IF(C285&lt;=40,"Yes","No"))</f>
        <v>Yes</v>
      </c>
      <c r="E285" s="8">
        <v>2.3050579557000002</v>
      </c>
      <c r="F285" s="11" t="str">
        <f>IF($B285="N/A","N/A",IF(E285&lt;=40,"Yes","No"))</f>
        <v>Yes</v>
      </c>
      <c r="G285" s="8">
        <v>2.9655045646999998</v>
      </c>
      <c r="H285" s="11" t="str">
        <f>IF($B285="N/A","N/A",IF(G285&lt;=40,"Yes","No"))</f>
        <v>Yes</v>
      </c>
      <c r="I285" s="12">
        <v>12.62</v>
      </c>
      <c r="J285" s="12">
        <v>28.65</v>
      </c>
      <c r="K285" s="43" t="s">
        <v>741</v>
      </c>
      <c r="L285" s="9" t="str">
        <f t="shared" si="80"/>
        <v>No</v>
      </c>
    </row>
    <row r="286" spans="1:12" x14ac:dyDescent="0.25">
      <c r="A286" s="18" t="s">
        <v>701</v>
      </c>
      <c r="B286" s="1" t="s">
        <v>213</v>
      </c>
      <c r="C286" s="1">
        <v>89</v>
      </c>
      <c r="D286" s="11" t="str">
        <f t="shared" ref="D286:D304" si="81">IF($B286="N/A","N/A",IF(C286&gt;10,"No",IF(C286&lt;-10,"No","Yes")))</f>
        <v>N/A</v>
      </c>
      <c r="E286" s="1">
        <v>106</v>
      </c>
      <c r="F286" s="11" t="str">
        <f t="shared" ref="F286:F287" si="82">IF($B286="N/A","N/A",IF(E286&gt;10,"No",IF(E286&lt;-10,"No","Yes")))</f>
        <v>N/A</v>
      </c>
      <c r="G286" s="1">
        <v>93</v>
      </c>
      <c r="H286" s="11" t="str">
        <f t="shared" ref="H286:H287" si="83">IF($B286="N/A","N/A",IF(G286&gt;10,"No",IF(G286&lt;-10,"No","Yes")))</f>
        <v>N/A</v>
      </c>
      <c r="I286" s="12">
        <v>19.100000000000001</v>
      </c>
      <c r="J286" s="12">
        <v>-12.3</v>
      </c>
      <c r="K286" s="1" t="s">
        <v>213</v>
      </c>
      <c r="L286" s="9" t="str">
        <f t="shared" ref="L286:L287" si="84">IF(J286="Div by 0", "N/A", IF(K286="N/A","N/A", IF(J286&gt;VALUE(MID(K286,1,2)), "No", IF(J286&lt;-1*VALUE(MID(K286,1,2)), "No", "Yes"))))</f>
        <v>N/A</v>
      </c>
    </row>
    <row r="287" spans="1:12" x14ac:dyDescent="0.25">
      <c r="A287" s="18" t="s">
        <v>702</v>
      </c>
      <c r="B287" s="1" t="s">
        <v>213</v>
      </c>
      <c r="C287" s="1">
        <v>7.6666666667000003</v>
      </c>
      <c r="D287" s="11" t="str">
        <f t="shared" si="81"/>
        <v>N/A</v>
      </c>
      <c r="E287" s="1">
        <v>9.5</v>
      </c>
      <c r="F287" s="11" t="str">
        <f t="shared" si="82"/>
        <v>N/A</v>
      </c>
      <c r="G287" s="1">
        <v>8.8333333333000006</v>
      </c>
      <c r="H287" s="11" t="str">
        <f t="shared" si="83"/>
        <v>N/A</v>
      </c>
      <c r="I287" s="12">
        <v>23.91</v>
      </c>
      <c r="J287" s="12">
        <v>-7.02</v>
      </c>
      <c r="K287" s="1" t="s">
        <v>213</v>
      </c>
      <c r="L287" s="9" t="str">
        <f t="shared" si="84"/>
        <v>N/A</v>
      </c>
    </row>
    <row r="288" spans="1:12" x14ac:dyDescent="0.25">
      <c r="A288" s="18" t="s">
        <v>703</v>
      </c>
      <c r="B288" s="1" t="s">
        <v>213</v>
      </c>
      <c r="C288" s="1">
        <v>0</v>
      </c>
      <c r="D288" s="11" t="str">
        <f t="shared" si="81"/>
        <v>N/A</v>
      </c>
      <c r="E288" s="1">
        <v>0</v>
      </c>
      <c r="F288" s="11" t="str">
        <f t="shared" ref="F288:F289" si="85">IF($B288="N/A","N/A",IF(E288&gt;10,"No",IF(E288&lt;-10,"No","Yes")))</f>
        <v>N/A</v>
      </c>
      <c r="G288" s="1">
        <v>0</v>
      </c>
      <c r="H288" s="11" t="str">
        <f t="shared" ref="H288:H289" si="86">IF($B288="N/A","N/A",IF(G288&gt;10,"No",IF(G288&lt;-10,"No","Yes")))</f>
        <v>N/A</v>
      </c>
      <c r="I288" s="12" t="s">
        <v>1746</v>
      </c>
      <c r="J288" s="12" t="s">
        <v>1746</v>
      </c>
      <c r="K288" s="1" t="s">
        <v>213</v>
      </c>
      <c r="L288" s="9" t="str">
        <f t="shared" ref="L288:L289" si="87">IF(J288="Div by 0", "N/A", IF(K288="N/A","N/A", IF(J288&gt;VALUE(MID(K288,1,2)), "No", IF(J288&lt;-1*VALUE(MID(K288,1,2)), "No", "Yes"))))</f>
        <v>N/A</v>
      </c>
    </row>
    <row r="289" spans="1:12" x14ac:dyDescent="0.25">
      <c r="A289" s="18" t="s">
        <v>715</v>
      </c>
      <c r="B289" s="1" t="s">
        <v>213</v>
      </c>
      <c r="C289" s="1">
        <v>0</v>
      </c>
      <c r="D289" s="11" t="str">
        <f t="shared" si="81"/>
        <v>N/A</v>
      </c>
      <c r="E289" s="1">
        <v>0</v>
      </c>
      <c r="F289" s="11" t="str">
        <f t="shared" si="85"/>
        <v>N/A</v>
      </c>
      <c r="G289" s="1">
        <v>0</v>
      </c>
      <c r="H289" s="11" t="str">
        <f t="shared" si="86"/>
        <v>N/A</v>
      </c>
      <c r="I289" s="12" t="s">
        <v>1746</v>
      </c>
      <c r="J289" s="12" t="s">
        <v>1746</v>
      </c>
      <c r="K289" s="1" t="s">
        <v>213</v>
      </c>
      <c r="L289" s="9" t="str">
        <f t="shared" si="87"/>
        <v>N/A</v>
      </c>
    </row>
    <row r="290" spans="1:12" x14ac:dyDescent="0.25">
      <c r="A290" s="18" t="s">
        <v>704</v>
      </c>
      <c r="B290" s="1" t="s">
        <v>213</v>
      </c>
      <c r="C290" s="1">
        <v>0</v>
      </c>
      <c r="D290" s="11" t="str">
        <f t="shared" si="81"/>
        <v>N/A</v>
      </c>
      <c r="E290" s="1">
        <v>0</v>
      </c>
      <c r="F290" s="11" t="str">
        <f t="shared" ref="F290:F304" si="88">IF($B290="N/A","N/A",IF(E290&gt;10,"No",IF(E290&lt;-10,"No","Yes")))</f>
        <v>N/A</v>
      </c>
      <c r="G290" s="1">
        <v>0</v>
      </c>
      <c r="H290" s="11" t="str">
        <f t="shared" ref="H290:H304" si="89">IF($B290="N/A","N/A",IF(G290&gt;10,"No",IF(G290&lt;-10,"No","Yes")))</f>
        <v>N/A</v>
      </c>
      <c r="I290" s="12" t="s">
        <v>1746</v>
      </c>
      <c r="J290" s="12" t="s">
        <v>1746</v>
      </c>
      <c r="K290" s="1" t="s">
        <v>213</v>
      </c>
      <c r="L290" s="9" t="str">
        <f t="shared" ref="L290:L301" si="90">IF(J290="Div by 0", "N/A", IF(K290="N/A","N/A", IF(J290&gt;VALUE(MID(K290,1,2)), "No", IF(J290&lt;-1*VALUE(MID(K290,1,2)), "No", "Yes"))))</f>
        <v>N/A</v>
      </c>
    </row>
    <row r="291" spans="1:12" x14ac:dyDescent="0.25">
      <c r="A291" s="18" t="s">
        <v>705</v>
      </c>
      <c r="B291" s="1" t="s">
        <v>213</v>
      </c>
      <c r="C291" s="1">
        <v>0</v>
      </c>
      <c r="D291" s="11" t="str">
        <f t="shared" si="81"/>
        <v>N/A</v>
      </c>
      <c r="E291" s="1">
        <v>0</v>
      </c>
      <c r="F291" s="11" t="str">
        <f t="shared" si="88"/>
        <v>N/A</v>
      </c>
      <c r="G291" s="1">
        <v>0</v>
      </c>
      <c r="H291" s="11" t="str">
        <f t="shared" si="89"/>
        <v>N/A</v>
      </c>
      <c r="I291" s="12" t="s">
        <v>1746</v>
      </c>
      <c r="J291" s="12" t="s">
        <v>1746</v>
      </c>
      <c r="K291" s="1" t="s">
        <v>213</v>
      </c>
      <c r="L291" s="9" t="str">
        <f t="shared" si="90"/>
        <v>N/A</v>
      </c>
    </row>
    <row r="292" spans="1:12" x14ac:dyDescent="0.25">
      <c r="A292" s="18" t="s">
        <v>723</v>
      </c>
      <c r="B292" s="35" t="s">
        <v>213</v>
      </c>
      <c r="C292" s="13" t="s">
        <v>1746</v>
      </c>
      <c r="D292" s="11" t="str">
        <f t="shared" si="81"/>
        <v>N/A</v>
      </c>
      <c r="E292" s="13" t="s">
        <v>1746</v>
      </c>
      <c r="F292" s="11" t="str">
        <f t="shared" si="88"/>
        <v>N/A</v>
      </c>
      <c r="G292" s="13" t="s">
        <v>1746</v>
      </c>
      <c r="H292" s="11" t="str">
        <f t="shared" si="89"/>
        <v>N/A</v>
      </c>
      <c r="I292" s="12" t="s">
        <v>1746</v>
      </c>
      <c r="J292" s="12" t="s">
        <v>1746</v>
      </c>
      <c r="K292" s="35" t="s">
        <v>213</v>
      </c>
      <c r="L292" s="9" t="str">
        <f t="shared" si="90"/>
        <v>N/A</v>
      </c>
    </row>
    <row r="293" spans="1:12" x14ac:dyDescent="0.25">
      <c r="A293" s="18" t="s">
        <v>716</v>
      </c>
      <c r="B293" s="1" t="s">
        <v>213</v>
      </c>
      <c r="C293" s="1">
        <v>0</v>
      </c>
      <c r="D293" s="11" t="str">
        <f t="shared" si="81"/>
        <v>N/A</v>
      </c>
      <c r="E293" s="1">
        <v>0</v>
      </c>
      <c r="F293" s="11" t="str">
        <f t="shared" si="88"/>
        <v>N/A</v>
      </c>
      <c r="G293" s="1">
        <v>0</v>
      </c>
      <c r="H293" s="11" t="str">
        <f t="shared" si="89"/>
        <v>N/A</v>
      </c>
      <c r="I293" s="12" t="s">
        <v>1746</v>
      </c>
      <c r="J293" s="12" t="s">
        <v>1746</v>
      </c>
      <c r="K293" s="1" t="s">
        <v>213</v>
      </c>
      <c r="L293" s="9" t="str">
        <f t="shared" si="90"/>
        <v>N/A</v>
      </c>
    </row>
    <row r="294" spans="1:12" x14ac:dyDescent="0.25">
      <c r="A294" s="18" t="s">
        <v>706</v>
      </c>
      <c r="B294" s="1" t="s">
        <v>213</v>
      </c>
      <c r="C294" s="1">
        <v>0</v>
      </c>
      <c r="D294" s="11" t="str">
        <f t="shared" si="81"/>
        <v>N/A</v>
      </c>
      <c r="E294" s="1">
        <v>0</v>
      </c>
      <c r="F294" s="11" t="str">
        <f t="shared" si="88"/>
        <v>N/A</v>
      </c>
      <c r="G294" s="1">
        <v>0</v>
      </c>
      <c r="H294" s="11" t="str">
        <f t="shared" si="89"/>
        <v>N/A</v>
      </c>
      <c r="I294" s="12" t="s">
        <v>1746</v>
      </c>
      <c r="J294" s="12" t="s">
        <v>1746</v>
      </c>
      <c r="K294" s="1" t="s">
        <v>213</v>
      </c>
      <c r="L294" s="9" t="str">
        <f t="shared" si="90"/>
        <v>N/A</v>
      </c>
    </row>
    <row r="295" spans="1:12" x14ac:dyDescent="0.25">
      <c r="A295" s="18" t="s">
        <v>717</v>
      </c>
      <c r="B295" s="1" t="s">
        <v>213</v>
      </c>
      <c r="C295" s="1">
        <v>0</v>
      </c>
      <c r="D295" s="11" t="str">
        <f t="shared" si="81"/>
        <v>N/A</v>
      </c>
      <c r="E295" s="1">
        <v>0</v>
      </c>
      <c r="F295" s="11" t="str">
        <f t="shared" si="88"/>
        <v>N/A</v>
      </c>
      <c r="G295" s="1">
        <v>0</v>
      </c>
      <c r="H295" s="11" t="str">
        <f t="shared" si="89"/>
        <v>N/A</v>
      </c>
      <c r="I295" s="12" t="s">
        <v>1746</v>
      </c>
      <c r="J295" s="12" t="s">
        <v>1746</v>
      </c>
      <c r="K295" s="1" t="s">
        <v>213</v>
      </c>
      <c r="L295" s="9" t="str">
        <f t="shared" si="90"/>
        <v>N/A</v>
      </c>
    </row>
    <row r="296" spans="1:12" x14ac:dyDescent="0.25">
      <c r="A296" s="18" t="s">
        <v>707</v>
      </c>
      <c r="B296" s="1" t="s">
        <v>213</v>
      </c>
      <c r="C296" s="1">
        <v>0</v>
      </c>
      <c r="D296" s="11" t="str">
        <f t="shared" si="81"/>
        <v>N/A</v>
      </c>
      <c r="E296" s="1">
        <v>0</v>
      </c>
      <c r="F296" s="11" t="str">
        <f t="shared" si="88"/>
        <v>N/A</v>
      </c>
      <c r="G296" s="1">
        <v>0</v>
      </c>
      <c r="H296" s="11" t="str">
        <f t="shared" si="89"/>
        <v>N/A</v>
      </c>
      <c r="I296" s="12" t="s">
        <v>1746</v>
      </c>
      <c r="J296" s="12" t="s">
        <v>1746</v>
      </c>
      <c r="K296" s="1" t="s">
        <v>213</v>
      </c>
      <c r="L296" s="9" t="str">
        <f t="shared" si="90"/>
        <v>N/A</v>
      </c>
    </row>
    <row r="297" spans="1:12" x14ac:dyDescent="0.25">
      <c r="A297" s="18" t="s">
        <v>718</v>
      </c>
      <c r="B297" s="1" t="s">
        <v>213</v>
      </c>
      <c r="C297" s="1">
        <v>0</v>
      </c>
      <c r="D297" s="11" t="str">
        <f t="shared" si="81"/>
        <v>N/A</v>
      </c>
      <c r="E297" s="1">
        <v>0</v>
      </c>
      <c r="F297" s="11" t="str">
        <f t="shared" si="88"/>
        <v>N/A</v>
      </c>
      <c r="G297" s="1">
        <v>0</v>
      </c>
      <c r="H297" s="11" t="str">
        <f t="shared" si="89"/>
        <v>N/A</v>
      </c>
      <c r="I297" s="12" t="s">
        <v>1746</v>
      </c>
      <c r="J297" s="12" t="s">
        <v>1746</v>
      </c>
      <c r="K297" s="1" t="s">
        <v>213</v>
      </c>
      <c r="L297" s="9" t="str">
        <f t="shared" si="90"/>
        <v>N/A</v>
      </c>
    </row>
    <row r="298" spans="1:12" x14ac:dyDescent="0.25">
      <c r="A298" s="18" t="s">
        <v>708</v>
      </c>
      <c r="B298" s="1" t="s">
        <v>213</v>
      </c>
      <c r="C298" s="1">
        <v>0</v>
      </c>
      <c r="D298" s="11" t="str">
        <f t="shared" si="81"/>
        <v>N/A</v>
      </c>
      <c r="E298" s="1">
        <v>0</v>
      </c>
      <c r="F298" s="11" t="str">
        <f t="shared" si="88"/>
        <v>N/A</v>
      </c>
      <c r="G298" s="1">
        <v>74</v>
      </c>
      <c r="H298" s="11" t="str">
        <f t="shared" si="89"/>
        <v>N/A</v>
      </c>
      <c r="I298" s="12" t="s">
        <v>1746</v>
      </c>
      <c r="J298" s="12" t="s">
        <v>1746</v>
      </c>
      <c r="K298" s="1" t="s">
        <v>213</v>
      </c>
      <c r="L298" s="9" t="str">
        <f t="shared" si="90"/>
        <v>N/A</v>
      </c>
    </row>
    <row r="299" spans="1:12" x14ac:dyDescent="0.25">
      <c r="A299" s="18" t="s">
        <v>719</v>
      </c>
      <c r="B299" s="1" t="s">
        <v>213</v>
      </c>
      <c r="C299" s="1">
        <v>0</v>
      </c>
      <c r="D299" s="11" t="str">
        <f t="shared" si="81"/>
        <v>N/A</v>
      </c>
      <c r="E299" s="1">
        <v>0</v>
      </c>
      <c r="F299" s="11" t="str">
        <f t="shared" si="88"/>
        <v>N/A</v>
      </c>
      <c r="G299" s="1">
        <v>53.25</v>
      </c>
      <c r="H299" s="11" t="str">
        <f t="shared" si="89"/>
        <v>N/A</v>
      </c>
      <c r="I299" s="12" t="s">
        <v>1746</v>
      </c>
      <c r="J299" s="12" t="s">
        <v>1746</v>
      </c>
      <c r="K299" s="1" t="s">
        <v>213</v>
      </c>
      <c r="L299" s="9" t="str">
        <f t="shared" si="90"/>
        <v>N/A</v>
      </c>
    </row>
    <row r="300" spans="1:12" x14ac:dyDescent="0.25">
      <c r="A300" s="18" t="s">
        <v>405</v>
      </c>
      <c r="B300" s="1" t="s">
        <v>213</v>
      </c>
      <c r="C300" s="1">
        <v>0</v>
      </c>
      <c r="D300" s="11" t="str">
        <f t="shared" si="81"/>
        <v>N/A</v>
      </c>
      <c r="E300" s="1">
        <v>0</v>
      </c>
      <c r="F300" s="11" t="str">
        <f t="shared" si="88"/>
        <v>N/A</v>
      </c>
      <c r="G300" s="1">
        <v>0</v>
      </c>
      <c r="H300" s="11" t="str">
        <f t="shared" si="89"/>
        <v>N/A</v>
      </c>
      <c r="I300" s="12" t="s">
        <v>1746</v>
      </c>
      <c r="J300" s="12" t="s">
        <v>1746</v>
      </c>
      <c r="K300" s="1" t="s">
        <v>213</v>
      </c>
      <c r="L300" s="9" t="str">
        <f t="shared" si="90"/>
        <v>N/A</v>
      </c>
    </row>
    <row r="301" spans="1:12" x14ac:dyDescent="0.25">
      <c r="A301" s="18" t="s">
        <v>720</v>
      </c>
      <c r="B301" s="1" t="s">
        <v>213</v>
      </c>
      <c r="C301" s="1">
        <v>0</v>
      </c>
      <c r="D301" s="11" t="str">
        <f t="shared" si="81"/>
        <v>N/A</v>
      </c>
      <c r="E301" s="1">
        <v>0</v>
      </c>
      <c r="F301" s="11" t="str">
        <f t="shared" si="88"/>
        <v>N/A</v>
      </c>
      <c r="G301" s="1">
        <v>0</v>
      </c>
      <c r="H301" s="11" t="str">
        <f t="shared" si="89"/>
        <v>N/A</v>
      </c>
      <c r="I301" s="12" t="s">
        <v>1746</v>
      </c>
      <c r="J301" s="12" t="s">
        <v>1746</v>
      </c>
      <c r="K301" s="1" t="s">
        <v>213</v>
      </c>
      <c r="L301" s="9" t="str">
        <f t="shared" si="90"/>
        <v>N/A</v>
      </c>
    </row>
    <row r="302" spans="1:12" x14ac:dyDescent="0.25">
      <c r="A302" s="18" t="s">
        <v>709</v>
      </c>
      <c r="B302" s="1" t="s">
        <v>213</v>
      </c>
      <c r="C302" s="1">
        <v>0</v>
      </c>
      <c r="D302" s="11" t="str">
        <f t="shared" si="81"/>
        <v>N/A</v>
      </c>
      <c r="E302" s="1">
        <v>0</v>
      </c>
      <c r="F302" s="11" t="str">
        <f t="shared" si="88"/>
        <v>N/A</v>
      </c>
      <c r="G302" s="1">
        <v>0</v>
      </c>
      <c r="H302" s="11" t="str">
        <f t="shared" si="89"/>
        <v>N/A</v>
      </c>
      <c r="I302" s="12" t="s">
        <v>1746</v>
      </c>
      <c r="J302" s="12" t="s">
        <v>1746</v>
      </c>
      <c r="K302" s="1" t="s">
        <v>213</v>
      </c>
      <c r="L302" s="9" t="str">
        <f t="shared" ref="L302:L304" si="91">IF(J302="Div by 0", "N/A", IF(K302="N/A","N/A", IF(J302&gt;VALUE(MID(K302,1,2)), "No", IF(J302&lt;-1*VALUE(MID(K302,1,2)), "No", "Yes"))))</f>
        <v>N/A</v>
      </c>
    </row>
    <row r="303" spans="1:12" x14ac:dyDescent="0.25">
      <c r="A303" s="18" t="s">
        <v>710</v>
      </c>
      <c r="B303" s="1" t="s">
        <v>213</v>
      </c>
      <c r="C303" s="1">
        <v>0</v>
      </c>
      <c r="D303" s="11" t="str">
        <f t="shared" si="81"/>
        <v>N/A</v>
      </c>
      <c r="E303" s="1">
        <v>0</v>
      </c>
      <c r="F303" s="11" t="str">
        <f t="shared" si="88"/>
        <v>N/A</v>
      </c>
      <c r="G303" s="1">
        <v>0</v>
      </c>
      <c r="H303" s="11" t="str">
        <f t="shared" si="89"/>
        <v>N/A</v>
      </c>
      <c r="I303" s="12" t="s">
        <v>1746</v>
      </c>
      <c r="J303" s="12" t="s">
        <v>1746</v>
      </c>
      <c r="K303" s="1" t="s">
        <v>213</v>
      </c>
      <c r="L303" s="9" t="str">
        <f t="shared" si="91"/>
        <v>N/A</v>
      </c>
    </row>
    <row r="304" spans="1:12" x14ac:dyDescent="0.25">
      <c r="A304" s="18" t="s">
        <v>721</v>
      </c>
      <c r="B304" s="1" t="s">
        <v>213</v>
      </c>
      <c r="C304" s="1">
        <v>0</v>
      </c>
      <c r="D304" s="11" t="str">
        <f t="shared" si="81"/>
        <v>N/A</v>
      </c>
      <c r="E304" s="1">
        <v>0</v>
      </c>
      <c r="F304" s="11" t="str">
        <f t="shared" si="88"/>
        <v>N/A</v>
      </c>
      <c r="G304" s="1">
        <v>0</v>
      </c>
      <c r="H304" s="11" t="str">
        <f t="shared" si="89"/>
        <v>N/A</v>
      </c>
      <c r="I304" s="12" t="s">
        <v>1746</v>
      </c>
      <c r="J304" s="12" t="s">
        <v>1746</v>
      </c>
      <c r="K304" s="1" t="s">
        <v>213</v>
      </c>
      <c r="L304" s="9" t="str">
        <f t="shared" si="91"/>
        <v>N/A</v>
      </c>
    </row>
    <row r="305" spans="1:12" ht="25" x14ac:dyDescent="0.25">
      <c r="A305" s="50" t="s">
        <v>711</v>
      </c>
      <c r="B305" s="1" t="s">
        <v>213</v>
      </c>
      <c r="C305" s="1">
        <v>0</v>
      </c>
      <c r="D305" s="1" t="s">
        <v>213</v>
      </c>
      <c r="E305" s="1">
        <v>0</v>
      </c>
      <c r="F305" s="1" t="s">
        <v>213</v>
      </c>
      <c r="G305" s="1">
        <v>0</v>
      </c>
      <c r="H305" s="1" t="s">
        <v>213</v>
      </c>
      <c r="I305" s="12" t="s">
        <v>1746</v>
      </c>
      <c r="J305" s="12" t="s">
        <v>1746</v>
      </c>
      <c r="K305" s="1" t="s">
        <v>213</v>
      </c>
      <c r="L305" s="9" t="str">
        <f>IF(J305="Div by 0", "N/A", IF(K305="N/A","N/A", IF(J305&gt;VALUE(MID(K305,1,2)), "No", IF(J305&lt;-1*VALUE(MID(K305,1,2)), "No", "Yes"))))</f>
        <v>N/A</v>
      </c>
    </row>
    <row r="306" spans="1:12" x14ac:dyDescent="0.25">
      <c r="A306" s="50" t="s">
        <v>712</v>
      </c>
      <c r="B306" s="1" t="s">
        <v>213</v>
      </c>
      <c r="C306" s="1">
        <v>0</v>
      </c>
      <c r="D306" s="1" t="s">
        <v>213</v>
      </c>
      <c r="E306" s="1">
        <v>0</v>
      </c>
      <c r="F306" s="1" t="s">
        <v>213</v>
      </c>
      <c r="G306" s="1">
        <v>0</v>
      </c>
      <c r="H306" s="1" t="s">
        <v>213</v>
      </c>
      <c r="I306" s="12" t="s">
        <v>1746</v>
      </c>
      <c r="J306" s="12" t="s">
        <v>1746</v>
      </c>
      <c r="K306" s="1" t="s">
        <v>213</v>
      </c>
      <c r="L306" s="9" t="str">
        <f>IF(J306="Div by 0", "N/A", IF(K306="N/A","N/A", IF(J306&gt;VALUE(MID(K306,1,2)), "No", IF(J306&lt;-1*VALUE(MID(K306,1,2)), "No", "Yes"))))</f>
        <v>N/A</v>
      </c>
    </row>
    <row r="307" spans="1:12" x14ac:dyDescent="0.25">
      <c r="A307" s="50" t="s">
        <v>722</v>
      </c>
      <c r="B307" s="1" t="s">
        <v>213</v>
      </c>
      <c r="C307" s="1">
        <v>0</v>
      </c>
      <c r="D307" s="1" t="s">
        <v>213</v>
      </c>
      <c r="E307" s="1">
        <v>0</v>
      </c>
      <c r="F307" s="1" t="s">
        <v>213</v>
      </c>
      <c r="G307" s="1">
        <v>0</v>
      </c>
      <c r="H307" s="1" t="s">
        <v>213</v>
      </c>
      <c r="I307" s="12" t="s">
        <v>1746</v>
      </c>
      <c r="J307" s="12" t="s">
        <v>1746</v>
      </c>
      <c r="K307" s="1" t="s">
        <v>213</v>
      </c>
      <c r="L307" s="9" t="str">
        <f>IF(J307="Div by 0", "N/A", IF(K307="N/A","N/A", IF(J307&gt;VALUE(MID(K307,1,2)), "No", IF(J307&lt;-1*VALUE(MID(K307,1,2)), "No", "Yes"))))</f>
        <v>N/A</v>
      </c>
    </row>
    <row r="308" spans="1:12" x14ac:dyDescent="0.25">
      <c r="A308" s="50" t="s">
        <v>713</v>
      </c>
      <c r="B308" s="1" t="s">
        <v>213</v>
      </c>
      <c r="C308" s="1">
        <v>0</v>
      </c>
      <c r="D308" s="1" t="s">
        <v>213</v>
      </c>
      <c r="E308" s="1">
        <v>0</v>
      </c>
      <c r="F308" s="1" t="s">
        <v>213</v>
      </c>
      <c r="G308" s="1">
        <v>0</v>
      </c>
      <c r="H308" s="1" t="s">
        <v>213</v>
      </c>
      <c r="I308" s="12" t="s">
        <v>1746</v>
      </c>
      <c r="J308" s="12" t="s">
        <v>1746</v>
      </c>
      <c r="K308" s="1" t="s">
        <v>213</v>
      </c>
      <c r="L308" s="9" t="str">
        <f>IF(J308="Div by 0", "N/A", IF(K308="N/A","N/A", IF(J308&gt;VALUE(MID(K308,1,2)), "No", IF(J308&lt;-1*VALUE(MID(K308,1,2)), "No", "Yes"))))</f>
        <v>N/A</v>
      </c>
    </row>
    <row r="309" spans="1:12" x14ac:dyDescent="0.25">
      <c r="A309" s="50" t="s">
        <v>714</v>
      </c>
      <c r="B309" s="1" t="s">
        <v>213</v>
      </c>
      <c r="C309" s="1">
        <v>317</v>
      </c>
      <c r="D309" s="1" t="s">
        <v>213</v>
      </c>
      <c r="E309" s="1">
        <v>367</v>
      </c>
      <c r="F309" s="1" t="s">
        <v>213</v>
      </c>
      <c r="G309" s="1">
        <v>494</v>
      </c>
      <c r="H309" s="1" t="s">
        <v>213</v>
      </c>
      <c r="I309" s="12">
        <v>15.77</v>
      </c>
      <c r="J309" s="12">
        <v>34.6</v>
      </c>
      <c r="K309" s="1" t="s">
        <v>213</v>
      </c>
      <c r="L309" s="9" t="str">
        <f>IF(J309="Div by 0", "N/A", IF(K309="N/A","N/A", IF(J309&gt;VALUE(MID(K309,1,2)), "No", IF(J309&lt;-1*VALUE(MID(K309,1,2)), "No", "Yes"))))</f>
        <v>N/A</v>
      </c>
    </row>
    <row r="310" spans="1:12" x14ac:dyDescent="0.25">
      <c r="A310" s="67" t="s">
        <v>73</v>
      </c>
      <c r="B310" s="35" t="s">
        <v>213</v>
      </c>
      <c r="C310" s="36">
        <v>101952</v>
      </c>
      <c r="D310" s="11" t="str">
        <f>IF($B310="N/A","N/A",IF(C310&gt;10,"No",IF(C310&lt;-10,"No","Yes")))</f>
        <v>N/A</v>
      </c>
      <c r="E310" s="36">
        <v>113218</v>
      </c>
      <c r="F310" s="11" t="str">
        <f>IF($B310="N/A","N/A",IF(E310&gt;10,"No",IF(E310&lt;-10,"No","Yes")))</f>
        <v>N/A</v>
      </c>
      <c r="G310" s="36">
        <v>120144</v>
      </c>
      <c r="H310" s="11" t="str">
        <f>IF($B310="N/A","N/A",IF(G310&gt;10,"No",IF(G310&lt;-10,"No","Yes")))</f>
        <v>N/A</v>
      </c>
      <c r="I310" s="12">
        <v>11.05</v>
      </c>
      <c r="J310" s="12">
        <v>6.117</v>
      </c>
      <c r="K310" s="43" t="s">
        <v>741</v>
      </c>
      <c r="L310" s="9" t="str">
        <f t="shared" ref="L310:L339" si="92">IF(J310="Div by 0", "N/A", IF(K310="N/A","N/A", IF(J310&gt;VALUE(MID(K310,1,2)), "No", IF(J310&lt;-1*VALUE(MID(K310,1,2)), "No", "Yes"))))</f>
        <v>Yes</v>
      </c>
    </row>
    <row r="311" spans="1:12" x14ac:dyDescent="0.25">
      <c r="A311" s="50" t="s">
        <v>182</v>
      </c>
      <c r="B311" s="35" t="s">
        <v>213</v>
      </c>
      <c r="C311" s="36">
        <v>6433</v>
      </c>
      <c r="D311" s="11" t="str">
        <f t="shared" ref="D311:D314" si="93">IF($B311="N/A","N/A",IF(C311&gt;10,"No",IF(C311&lt;-10,"No","Yes")))</f>
        <v>N/A</v>
      </c>
      <c r="E311" s="36">
        <v>6627</v>
      </c>
      <c r="F311" s="11" t="str">
        <f t="shared" ref="F311:F314" si="94">IF($B311="N/A","N/A",IF(E311&gt;10,"No",IF(E311&lt;-10,"No","Yes")))</f>
        <v>N/A</v>
      </c>
      <c r="G311" s="36">
        <v>7000</v>
      </c>
      <c r="H311" s="11" t="str">
        <f t="shared" ref="H311:H314" si="95">IF($B311="N/A","N/A",IF(G311&gt;10,"No",IF(G311&lt;-10,"No","Yes")))</f>
        <v>N/A</v>
      </c>
      <c r="I311" s="12">
        <v>3.016</v>
      </c>
      <c r="J311" s="12">
        <v>5.6280000000000001</v>
      </c>
      <c r="K311" s="43" t="s">
        <v>741</v>
      </c>
      <c r="L311" s="9" t="str">
        <f>IF(J311="Div by 0", "N/A", IF(OR(J311="N/A",K311="N/A"),"N/A", IF(J311&gt;VALUE(MID(K311,1,2)), "No", IF(J311&lt;-1*VALUE(MID(K311,1,2)), "No", "Yes"))))</f>
        <v>Yes</v>
      </c>
    </row>
    <row r="312" spans="1:12" x14ac:dyDescent="0.25">
      <c r="A312" s="50" t="s">
        <v>183</v>
      </c>
      <c r="B312" s="35" t="s">
        <v>213</v>
      </c>
      <c r="C312" s="36">
        <v>15227</v>
      </c>
      <c r="D312" s="11" t="str">
        <f t="shared" si="93"/>
        <v>N/A</v>
      </c>
      <c r="E312" s="36">
        <v>16162</v>
      </c>
      <c r="F312" s="11" t="str">
        <f t="shared" si="94"/>
        <v>N/A</v>
      </c>
      <c r="G312" s="36">
        <v>17300</v>
      </c>
      <c r="H312" s="11" t="str">
        <f t="shared" si="95"/>
        <v>N/A</v>
      </c>
      <c r="I312" s="12">
        <v>6.14</v>
      </c>
      <c r="J312" s="12">
        <v>7.0410000000000004</v>
      </c>
      <c r="K312" s="43" t="s">
        <v>741</v>
      </c>
      <c r="L312" s="9" t="str">
        <f t="shared" ref="L312:L314" si="96">IF(J312="Div by 0", "N/A", IF(OR(J312="N/A",K312="N/A"),"N/A", IF(J312&gt;VALUE(MID(K312,1,2)), "No", IF(J312&lt;-1*VALUE(MID(K312,1,2)), "No", "Yes"))))</f>
        <v>Yes</v>
      </c>
    </row>
    <row r="313" spans="1:12" x14ac:dyDescent="0.25">
      <c r="A313" s="50" t="s">
        <v>184</v>
      </c>
      <c r="B313" s="35" t="s">
        <v>213</v>
      </c>
      <c r="C313" s="36">
        <v>62197</v>
      </c>
      <c r="D313" s="11" t="str">
        <f t="shared" si="93"/>
        <v>N/A</v>
      </c>
      <c r="E313" s="36">
        <v>69392</v>
      </c>
      <c r="F313" s="11" t="str">
        <f t="shared" si="94"/>
        <v>N/A</v>
      </c>
      <c r="G313" s="36">
        <v>72819</v>
      </c>
      <c r="H313" s="11" t="str">
        <f t="shared" si="95"/>
        <v>N/A</v>
      </c>
      <c r="I313" s="12">
        <v>11.57</v>
      </c>
      <c r="J313" s="12">
        <v>4.9390000000000001</v>
      </c>
      <c r="K313" s="43" t="s">
        <v>741</v>
      </c>
      <c r="L313" s="9" t="str">
        <f t="shared" si="96"/>
        <v>Yes</v>
      </c>
    </row>
    <row r="314" spans="1:12" x14ac:dyDescent="0.25">
      <c r="A314" s="7" t="s">
        <v>185</v>
      </c>
      <c r="B314" s="35" t="s">
        <v>213</v>
      </c>
      <c r="C314" s="36">
        <v>18095</v>
      </c>
      <c r="D314" s="11" t="str">
        <f t="shared" si="93"/>
        <v>N/A</v>
      </c>
      <c r="E314" s="36">
        <v>21037</v>
      </c>
      <c r="F314" s="11" t="str">
        <f t="shared" si="94"/>
        <v>N/A</v>
      </c>
      <c r="G314" s="36">
        <v>23025</v>
      </c>
      <c r="H314" s="11" t="str">
        <f t="shared" si="95"/>
        <v>N/A</v>
      </c>
      <c r="I314" s="12">
        <v>16.260000000000002</v>
      </c>
      <c r="J314" s="12">
        <v>9.4499999999999993</v>
      </c>
      <c r="K314" s="43" t="s">
        <v>741</v>
      </c>
      <c r="L314" s="9" t="str">
        <f t="shared" si="96"/>
        <v>Yes</v>
      </c>
    </row>
    <row r="315" spans="1:12" x14ac:dyDescent="0.25">
      <c r="A315" s="50" t="s">
        <v>1124</v>
      </c>
      <c r="B315" s="13" t="s">
        <v>213</v>
      </c>
      <c r="C315" s="36">
        <v>62955</v>
      </c>
      <c r="D315" s="9" t="str">
        <f t="shared" ref="D315:F318" si="97">IF($B315="N/A","N/A",IF(C315&lt;0,"No","Yes"))</f>
        <v>N/A</v>
      </c>
      <c r="E315" s="36">
        <v>70160</v>
      </c>
      <c r="F315" s="9" t="str">
        <f t="shared" si="97"/>
        <v>N/A</v>
      </c>
      <c r="G315" s="36">
        <v>73254</v>
      </c>
      <c r="H315" s="9" t="str">
        <f t="shared" ref="H315:H318" si="98">IF($B315="N/A","N/A",IF(G315&lt;0,"No","Yes"))</f>
        <v>N/A</v>
      </c>
      <c r="I315" s="12">
        <v>11.44</v>
      </c>
      <c r="J315" s="12">
        <v>4.41</v>
      </c>
      <c r="K315" s="1" t="s">
        <v>740</v>
      </c>
      <c r="L315" s="9" t="str">
        <f>IF(J315="Div by 0", "N/A", IF(OR(J315="N/A",K315="N/A"),"N/A", IF(J315&gt;VALUE(MID(K315,1,2)), "No", IF(J315&lt;-1*VALUE(MID(K315,1,2)), "No", "Yes"))))</f>
        <v>Yes</v>
      </c>
    </row>
    <row r="316" spans="1:12" x14ac:dyDescent="0.25">
      <c r="A316" s="50" t="s">
        <v>433</v>
      </c>
      <c r="B316" s="13" t="s">
        <v>213</v>
      </c>
      <c r="C316" s="36">
        <v>2851</v>
      </c>
      <c r="D316" s="9" t="str">
        <f t="shared" si="97"/>
        <v>N/A</v>
      </c>
      <c r="E316" s="36">
        <v>3377</v>
      </c>
      <c r="F316" s="9" t="str">
        <f t="shared" si="97"/>
        <v>N/A</v>
      </c>
      <c r="G316" s="36">
        <v>3631</v>
      </c>
      <c r="H316" s="9" t="str">
        <f t="shared" si="98"/>
        <v>N/A</v>
      </c>
      <c r="I316" s="12">
        <v>18.45</v>
      </c>
      <c r="J316" s="12">
        <v>7.5209999999999999</v>
      </c>
      <c r="K316" s="1" t="s">
        <v>740</v>
      </c>
      <c r="L316" s="9" t="str">
        <f t="shared" ref="L316:L318" si="99">IF(J316="Div by 0", "N/A", IF(OR(J316="N/A",K316="N/A"),"N/A", IF(J316&gt;VALUE(MID(K316,1,2)), "No", IF(J316&lt;-1*VALUE(MID(K316,1,2)), "No", "Yes"))))</f>
        <v>Yes</v>
      </c>
    </row>
    <row r="317" spans="1:12" x14ac:dyDescent="0.25">
      <c r="A317" s="50" t="s">
        <v>434</v>
      </c>
      <c r="B317" s="13" t="s">
        <v>213</v>
      </c>
      <c r="C317" s="36">
        <v>27204</v>
      </c>
      <c r="D317" s="9" t="str">
        <f t="shared" si="97"/>
        <v>N/A</v>
      </c>
      <c r="E317" s="36">
        <v>30522</v>
      </c>
      <c r="F317" s="9" t="str">
        <f t="shared" si="97"/>
        <v>N/A</v>
      </c>
      <c r="G317" s="36">
        <v>33572</v>
      </c>
      <c r="H317" s="9" t="str">
        <f t="shared" si="98"/>
        <v>N/A</v>
      </c>
      <c r="I317" s="12">
        <v>12.2</v>
      </c>
      <c r="J317" s="12">
        <v>9.9930000000000003</v>
      </c>
      <c r="K317" s="1" t="s">
        <v>740</v>
      </c>
      <c r="L317" s="9" t="str">
        <f t="shared" si="99"/>
        <v>Yes</v>
      </c>
    </row>
    <row r="318" spans="1:12" x14ac:dyDescent="0.25">
      <c r="A318" s="50" t="s">
        <v>1125</v>
      </c>
      <c r="B318" s="13" t="s">
        <v>213</v>
      </c>
      <c r="C318" s="36">
        <v>7056</v>
      </c>
      <c r="D318" s="9" t="str">
        <f t="shared" si="97"/>
        <v>N/A</v>
      </c>
      <c r="E318" s="36">
        <v>7321</v>
      </c>
      <c r="F318" s="9" t="str">
        <f t="shared" si="97"/>
        <v>N/A</v>
      </c>
      <c r="G318" s="36">
        <v>7825</v>
      </c>
      <c r="H318" s="9" t="str">
        <f t="shared" si="98"/>
        <v>N/A</v>
      </c>
      <c r="I318" s="12">
        <v>3.7559999999999998</v>
      </c>
      <c r="J318" s="12">
        <v>6.8840000000000003</v>
      </c>
      <c r="K318" s="1" t="s">
        <v>740</v>
      </c>
      <c r="L318" s="9" t="str">
        <f t="shared" si="99"/>
        <v>Yes</v>
      </c>
    </row>
    <row r="319" spans="1:12" x14ac:dyDescent="0.25">
      <c r="A319" s="50" t="s">
        <v>98</v>
      </c>
      <c r="B319" s="35" t="s">
        <v>291</v>
      </c>
      <c r="C319" s="8">
        <v>99.733207784000001</v>
      </c>
      <c r="D319" s="11" t="str">
        <f>IF($B319="N/A","N/A",IF(C319&gt;80,"Yes","No"))</f>
        <v>Yes</v>
      </c>
      <c r="E319" s="8">
        <v>99.735024465999999</v>
      </c>
      <c r="F319" s="11" t="str">
        <f>IF($B319="N/A","N/A",IF(E319&gt;80,"Yes","No"))</f>
        <v>Yes</v>
      </c>
      <c r="G319" s="8">
        <v>99.591323744999997</v>
      </c>
      <c r="H319" s="11" t="str">
        <f>IF($B319="N/A","N/A",IF(G319&gt;80,"Yes","No"))</f>
        <v>Yes</v>
      </c>
      <c r="I319" s="12">
        <v>1.8E-3</v>
      </c>
      <c r="J319" s="12">
        <v>-0.14399999999999999</v>
      </c>
      <c r="K319" s="43" t="s">
        <v>741</v>
      </c>
      <c r="L319" s="9" t="str">
        <f t="shared" si="92"/>
        <v>Yes</v>
      </c>
    </row>
    <row r="320" spans="1:12" x14ac:dyDescent="0.25">
      <c r="A320" s="50" t="s">
        <v>332</v>
      </c>
      <c r="B320" s="35" t="s">
        <v>278</v>
      </c>
      <c r="C320" s="8">
        <v>9.8085370000000009E-4</v>
      </c>
      <c r="D320" s="11" t="str">
        <f>IF($B320="N/A","N/A",IF(C320&gt;=5,"No",IF(C320&lt;0,"No","Yes")))</f>
        <v>Yes</v>
      </c>
      <c r="E320" s="8">
        <v>1.7665036E-3</v>
      </c>
      <c r="F320" s="11" t="str">
        <f>IF($B320="N/A","N/A",IF(E320&gt;=5,"No",IF(E320&lt;0,"No","Yes")))</f>
        <v>Yes</v>
      </c>
      <c r="G320" s="8">
        <v>0</v>
      </c>
      <c r="H320" s="11" t="str">
        <f>IF($B320="N/A","N/A",IF(G320&gt;=5,"No",IF(G320&lt;0,"No","Yes")))</f>
        <v>Yes</v>
      </c>
      <c r="I320" s="12">
        <v>80.099999999999994</v>
      </c>
      <c r="J320" s="12">
        <v>-100</v>
      </c>
      <c r="K320" s="43" t="s">
        <v>741</v>
      </c>
      <c r="L320" s="9" t="str">
        <f t="shared" si="92"/>
        <v>No</v>
      </c>
    </row>
    <row r="321" spans="1:12" x14ac:dyDescent="0.25">
      <c r="A321" s="50" t="s">
        <v>340</v>
      </c>
      <c r="B321" s="43" t="s">
        <v>278</v>
      </c>
      <c r="C321" s="8">
        <v>0.26188794729999998</v>
      </c>
      <c r="D321" s="11" t="str">
        <f>IF($B321="N/A","N/A",IF(C321&gt;=5,"No",IF(C321&lt;0,"No","Yes")))</f>
        <v>Yes</v>
      </c>
      <c r="E321" s="8">
        <v>0.25702626789999999</v>
      </c>
      <c r="F321" s="11" t="str">
        <f>IF($B321="N/A","N/A",IF(E321&gt;=5,"No",IF(E321&lt;0,"No","Yes")))</f>
        <v>Yes</v>
      </c>
      <c r="G321" s="8">
        <v>0.36040085230000002</v>
      </c>
      <c r="H321" s="11" t="str">
        <f>IF($B321="N/A","N/A",IF(G321&gt;=5,"No",IF(G321&lt;0,"No","Yes")))</f>
        <v>Yes</v>
      </c>
      <c r="I321" s="12">
        <v>-1.86</v>
      </c>
      <c r="J321" s="12">
        <v>40.22</v>
      </c>
      <c r="K321" s="43" t="s">
        <v>741</v>
      </c>
      <c r="L321" s="9" t="str">
        <f t="shared" si="92"/>
        <v>No</v>
      </c>
    </row>
    <row r="322" spans="1:12" x14ac:dyDescent="0.25">
      <c r="A322" s="50" t="s">
        <v>333</v>
      </c>
      <c r="B322" s="43" t="s">
        <v>278</v>
      </c>
      <c r="C322" s="8">
        <v>3.9234148999999999E-3</v>
      </c>
      <c r="D322" s="11" t="str">
        <f>IF($B322="N/A","N/A",IF(C322&gt;=5,"No",IF(C322&lt;0,"No","Yes")))</f>
        <v>Yes</v>
      </c>
      <c r="E322" s="8">
        <v>6.1827625000000002E-3</v>
      </c>
      <c r="F322" s="11" t="str">
        <f>IF($B322="N/A","N/A",IF(E322&gt;=5,"No",IF(E322&lt;0,"No","Yes")))</f>
        <v>Yes</v>
      </c>
      <c r="G322" s="8">
        <v>8.3233452999999999E-3</v>
      </c>
      <c r="H322" s="11" t="str">
        <f>IF($B322="N/A","N/A",IF(G322&gt;=5,"No",IF(G322&lt;0,"No","Yes")))</f>
        <v>Yes</v>
      </c>
      <c r="I322" s="12">
        <v>57.59</v>
      </c>
      <c r="J322" s="12">
        <v>34.619999999999997</v>
      </c>
      <c r="K322" s="43" t="s">
        <v>741</v>
      </c>
      <c r="L322" s="9" t="str">
        <f t="shared" si="92"/>
        <v>No</v>
      </c>
    </row>
    <row r="323" spans="1:12" x14ac:dyDescent="0.25">
      <c r="A323" s="50" t="s">
        <v>334</v>
      </c>
      <c r="B323" s="43" t="s">
        <v>292</v>
      </c>
      <c r="C323" s="8">
        <v>0</v>
      </c>
      <c r="D323" s="11" t="str">
        <f>IF($B323="N/A","N/A",IF(C323&gt;0,"No",IF(C323&lt;0,"No","Yes")))</f>
        <v>Yes</v>
      </c>
      <c r="E323" s="8">
        <v>0</v>
      </c>
      <c r="F323" s="11" t="str">
        <f>IF($B323="N/A","N/A",IF(E323&gt;0,"No",IF(E323&lt;0,"No","Yes")))</f>
        <v>Yes</v>
      </c>
      <c r="G323" s="8">
        <v>0</v>
      </c>
      <c r="H323" s="11" t="str">
        <f>IF($B323="N/A","N/A",IF(G323&gt;0,"No",IF(G323&lt;0,"No","Yes")))</f>
        <v>Yes</v>
      </c>
      <c r="I323" s="12" t="s">
        <v>1746</v>
      </c>
      <c r="J323" s="12" t="s">
        <v>1746</v>
      </c>
      <c r="K323" s="43" t="s">
        <v>741</v>
      </c>
      <c r="L323" s="9" t="str">
        <f t="shared" si="92"/>
        <v>N/A</v>
      </c>
    </row>
    <row r="324" spans="1:12" x14ac:dyDescent="0.25">
      <c r="A324" s="50" t="s">
        <v>335</v>
      </c>
      <c r="B324" s="43" t="s">
        <v>278</v>
      </c>
      <c r="C324" s="8">
        <v>0</v>
      </c>
      <c r="D324" s="11" t="str">
        <f>IF($B324="N/A","N/A",IF(C324&gt;=5,"No",IF(C324&lt;0,"No","Yes")))</f>
        <v>Yes</v>
      </c>
      <c r="E324" s="8">
        <v>0</v>
      </c>
      <c r="F324" s="11" t="str">
        <f>IF($B324="N/A","N/A",IF(E324&gt;=5,"No",IF(E324&lt;0,"No","Yes")))</f>
        <v>Yes</v>
      </c>
      <c r="G324" s="8">
        <v>0</v>
      </c>
      <c r="H324" s="11" t="str">
        <f>IF($B324="N/A","N/A",IF(G324&gt;=5,"No",IF(G324&lt;0,"No","Yes")))</f>
        <v>Yes</v>
      </c>
      <c r="I324" s="12" t="s">
        <v>1746</v>
      </c>
      <c r="J324" s="12" t="s">
        <v>1746</v>
      </c>
      <c r="K324" s="43" t="s">
        <v>741</v>
      </c>
      <c r="L324" s="9" t="str">
        <f t="shared" si="92"/>
        <v>N/A</v>
      </c>
    </row>
    <row r="325" spans="1:12" x14ac:dyDescent="0.25">
      <c r="A325" s="50" t="s">
        <v>336</v>
      </c>
      <c r="B325" s="43" t="s">
        <v>292</v>
      </c>
      <c r="C325" s="8">
        <v>0</v>
      </c>
      <c r="D325" s="11" t="str">
        <f t="shared" ref="D325:D326" si="100">IF($B325="N/A","N/A",IF(C325&gt;0,"No",IF(C325&lt;0,"No","Yes")))</f>
        <v>Yes</v>
      </c>
      <c r="E325" s="8">
        <v>0</v>
      </c>
      <c r="F325" s="11" t="str">
        <f t="shared" ref="F325:F326" si="101">IF($B325="N/A","N/A",IF(E325&gt;0,"No",IF(E325&lt;0,"No","Yes")))</f>
        <v>Yes</v>
      </c>
      <c r="G325" s="8">
        <v>0</v>
      </c>
      <c r="H325" s="11" t="str">
        <f t="shared" ref="H325:H326" si="102">IF($B325="N/A","N/A",IF(G325&gt;0,"No",IF(G325&lt;0,"No","Yes")))</f>
        <v>Yes</v>
      </c>
      <c r="I325" s="12" t="s">
        <v>1746</v>
      </c>
      <c r="J325" s="12" t="s">
        <v>1746</v>
      </c>
      <c r="K325" s="43" t="s">
        <v>741</v>
      </c>
      <c r="L325" s="9" t="str">
        <f t="shared" si="92"/>
        <v>N/A</v>
      </c>
    </row>
    <row r="326" spans="1:12" x14ac:dyDescent="0.25">
      <c r="A326" s="50" t="s">
        <v>337</v>
      </c>
      <c r="B326" s="43" t="s">
        <v>292</v>
      </c>
      <c r="C326" s="8">
        <v>0</v>
      </c>
      <c r="D326" s="11" t="str">
        <f t="shared" si="100"/>
        <v>Yes</v>
      </c>
      <c r="E326" s="8">
        <v>0</v>
      </c>
      <c r="F326" s="11" t="str">
        <f t="shared" si="101"/>
        <v>Yes</v>
      </c>
      <c r="G326" s="8">
        <v>0</v>
      </c>
      <c r="H326" s="11" t="str">
        <f t="shared" si="102"/>
        <v>Yes</v>
      </c>
      <c r="I326" s="12" t="s">
        <v>1746</v>
      </c>
      <c r="J326" s="12" t="s">
        <v>1746</v>
      </c>
      <c r="K326" s="43" t="s">
        <v>741</v>
      </c>
      <c r="L326" s="9" t="str">
        <f t="shared" si="92"/>
        <v>N/A</v>
      </c>
    </row>
    <row r="327" spans="1:12" x14ac:dyDescent="0.25">
      <c r="A327" s="50" t="s">
        <v>99</v>
      </c>
      <c r="B327" s="43" t="s">
        <v>292</v>
      </c>
      <c r="C327" s="8">
        <v>0</v>
      </c>
      <c r="D327" s="11" t="str">
        <f>IF($B327="N/A","N/A",IF(C327&gt;0,"No",IF(C327&lt;0,"No","Yes")))</f>
        <v>Yes</v>
      </c>
      <c r="E327" s="8">
        <v>0</v>
      </c>
      <c r="F327" s="11" t="str">
        <f>IF($B327="N/A","N/A",IF(E327&gt;0,"No",IF(E327&lt;0,"No","Yes")))</f>
        <v>Yes</v>
      </c>
      <c r="G327" s="8">
        <v>0</v>
      </c>
      <c r="H327" s="11" t="str">
        <f>IF($B327="N/A","N/A",IF(G327&gt;0,"No",IF(G327&lt;0,"No","Yes")))</f>
        <v>Yes</v>
      </c>
      <c r="I327" s="12" t="s">
        <v>1746</v>
      </c>
      <c r="J327" s="12" t="s">
        <v>1746</v>
      </c>
      <c r="K327" s="43" t="s">
        <v>741</v>
      </c>
      <c r="L327" s="9" t="str">
        <f t="shared" si="92"/>
        <v>N/A</v>
      </c>
    </row>
    <row r="328" spans="1:12" x14ac:dyDescent="0.25">
      <c r="A328" s="50" t="s">
        <v>338</v>
      </c>
      <c r="B328" s="43" t="s">
        <v>292</v>
      </c>
      <c r="C328" s="8">
        <v>0</v>
      </c>
      <c r="D328" s="11" t="str">
        <f>IF($B328="N/A","N/A",IF(C328&gt;0,"No",IF(C328&lt;0,"No","Yes")))</f>
        <v>Yes</v>
      </c>
      <c r="E328" s="8">
        <v>0</v>
      </c>
      <c r="F328" s="11" t="str">
        <f>IF($B328="N/A","N/A",IF(E328&gt;0,"No",IF(E328&lt;0,"No","Yes")))</f>
        <v>Yes</v>
      </c>
      <c r="G328" s="8">
        <v>3.9952057499999999E-2</v>
      </c>
      <c r="H328" s="11" t="str">
        <f>IF($B328="N/A","N/A",IF(G328&gt;0,"No",IF(G328&lt;0,"No","Yes")))</f>
        <v>No</v>
      </c>
      <c r="I328" s="12" t="s">
        <v>1746</v>
      </c>
      <c r="J328" s="12" t="s">
        <v>1746</v>
      </c>
      <c r="K328" s="43" t="s">
        <v>741</v>
      </c>
      <c r="L328" s="9" t="str">
        <f t="shared" si="92"/>
        <v>N/A</v>
      </c>
    </row>
    <row r="329" spans="1:12" x14ac:dyDescent="0.25">
      <c r="A329" s="50" t="s">
        <v>339</v>
      </c>
      <c r="B329" s="43" t="s">
        <v>292</v>
      </c>
      <c r="C329" s="8">
        <v>0</v>
      </c>
      <c r="D329" s="11" t="str">
        <f>IF($B329="N/A","N/A",IF(C329&gt;0,"No",IF(C329&lt;0,"No","Yes")))</f>
        <v>Yes</v>
      </c>
      <c r="E329" s="8">
        <v>0</v>
      </c>
      <c r="F329" s="11" t="str">
        <f>IF($B329="N/A","N/A",IF(E329&gt;0,"No",IF(E329&lt;0,"No","Yes")))</f>
        <v>Yes</v>
      </c>
      <c r="G329" s="8">
        <v>0</v>
      </c>
      <c r="H329" s="11" t="str">
        <f>IF($B329="N/A","N/A",IF(G329&gt;0,"No",IF(G329&lt;0,"No","Yes")))</f>
        <v>Yes</v>
      </c>
      <c r="I329" s="12" t="s">
        <v>1746</v>
      </c>
      <c r="J329" s="12" t="s">
        <v>1746</v>
      </c>
      <c r="K329" s="43" t="s">
        <v>741</v>
      </c>
      <c r="L329" s="9" t="str">
        <f t="shared" si="92"/>
        <v>N/A</v>
      </c>
    </row>
    <row r="330" spans="1:12" x14ac:dyDescent="0.25">
      <c r="A330" s="50" t="s">
        <v>1126</v>
      </c>
      <c r="B330" s="35" t="s">
        <v>213</v>
      </c>
      <c r="C330" s="8">
        <v>0</v>
      </c>
      <c r="D330" s="11" t="str">
        <f>IF($B330="N/A","N/A",IF(C330&gt;10,"No",IF(C330&lt;-10,"No","Yes")))</f>
        <v>N/A</v>
      </c>
      <c r="E330" s="8">
        <v>0</v>
      </c>
      <c r="F330" s="11" t="str">
        <f>IF($B330="N/A","N/A",IF(E330&gt;10,"No",IF(E330&lt;-10,"No","Yes")))</f>
        <v>N/A</v>
      </c>
      <c r="G330" s="8">
        <v>0</v>
      </c>
      <c r="H330" s="11" t="str">
        <f>IF($B330="N/A","N/A",IF(G330&gt;10,"No",IF(G330&lt;-10,"No","Yes")))</f>
        <v>N/A</v>
      </c>
      <c r="I330" s="12" t="s">
        <v>1746</v>
      </c>
      <c r="J330" s="12" t="s">
        <v>1746</v>
      </c>
      <c r="K330" s="43" t="s">
        <v>741</v>
      </c>
      <c r="L330" s="9" t="str">
        <f t="shared" si="92"/>
        <v>N/A</v>
      </c>
    </row>
    <row r="331" spans="1:12" x14ac:dyDescent="0.25">
      <c r="A331" s="50" t="s">
        <v>1127</v>
      </c>
      <c r="B331" s="35" t="s">
        <v>213</v>
      </c>
      <c r="C331" s="8">
        <v>0</v>
      </c>
      <c r="D331" s="11" t="str">
        <f>IF($B331="N/A","N/A",IF(C331&gt;10,"No",IF(C331&lt;-10,"No","Yes")))</f>
        <v>N/A</v>
      </c>
      <c r="E331" s="8">
        <v>0</v>
      </c>
      <c r="F331" s="11" t="str">
        <f>IF($B331="N/A","N/A",IF(E331&gt;10,"No",IF(E331&lt;-10,"No","Yes")))</f>
        <v>N/A</v>
      </c>
      <c r="G331" s="8">
        <v>0</v>
      </c>
      <c r="H331" s="11" t="str">
        <f>IF($B331="N/A","N/A",IF(G331&gt;10,"No",IF(G331&lt;-10,"No","Yes")))</f>
        <v>N/A</v>
      </c>
      <c r="I331" s="12" t="s">
        <v>1746</v>
      </c>
      <c r="J331" s="12" t="s">
        <v>1746</v>
      </c>
      <c r="K331" s="43" t="s">
        <v>741</v>
      </c>
      <c r="L331" s="9" t="str">
        <f t="shared" si="92"/>
        <v>N/A</v>
      </c>
    </row>
    <row r="332" spans="1:12" x14ac:dyDescent="0.25">
      <c r="A332" s="50" t="s">
        <v>1128</v>
      </c>
      <c r="B332" s="35" t="s">
        <v>213</v>
      </c>
      <c r="C332" s="8">
        <v>0</v>
      </c>
      <c r="D332" s="11" t="str">
        <f>IF($B332="N/A","N/A",IF(C332&gt;10,"No",IF(C332&lt;-10,"No","Yes")))</f>
        <v>N/A</v>
      </c>
      <c r="E332" s="8">
        <v>0</v>
      </c>
      <c r="F332" s="11" t="str">
        <f>IF($B332="N/A","N/A",IF(E332&gt;10,"No",IF(E332&lt;-10,"No","Yes")))</f>
        <v>N/A</v>
      </c>
      <c r="G332" s="8">
        <v>0</v>
      </c>
      <c r="H332" s="11" t="str">
        <f>IF($B332="N/A","N/A",IF(G332&gt;10,"No",IF(G332&lt;-10,"No","Yes")))</f>
        <v>N/A</v>
      </c>
      <c r="I332" s="12" t="s">
        <v>1746</v>
      </c>
      <c r="J332" s="12" t="s">
        <v>1746</v>
      </c>
      <c r="K332" s="43" t="s">
        <v>741</v>
      </c>
      <c r="L332" s="9" t="str">
        <f t="shared" si="92"/>
        <v>N/A</v>
      </c>
    </row>
    <row r="333" spans="1:12" x14ac:dyDescent="0.25">
      <c r="A333" s="50" t="s">
        <v>1129</v>
      </c>
      <c r="B333" s="35" t="s">
        <v>213</v>
      </c>
      <c r="C333" s="8">
        <v>0</v>
      </c>
      <c r="D333" s="11" t="str">
        <f>IF($B333="N/A","N/A",IF(C333&gt;10,"No",IF(C333&lt;-10,"No","Yes")))</f>
        <v>N/A</v>
      </c>
      <c r="E333" s="8">
        <v>0</v>
      </c>
      <c r="F333" s="11" t="str">
        <f>IF($B333="N/A","N/A",IF(E333&gt;10,"No",IF(E333&lt;-10,"No","Yes")))</f>
        <v>N/A</v>
      </c>
      <c r="G333" s="8">
        <v>0</v>
      </c>
      <c r="H333" s="11" t="str">
        <f>IF($B333="N/A","N/A",IF(G333&gt;10,"No",IF(G333&lt;-10,"No","Yes")))</f>
        <v>N/A</v>
      </c>
      <c r="I333" s="12" t="s">
        <v>1746</v>
      </c>
      <c r="J333" s="12" t="s">
        <v>1746</v>
      </c>
      <c r="K333" s="43" t="s">
        <v>741</v>
      </c>
      <c r="L333" s="9" t="str">
        <f t="shared" si="92"/>
        <v>N/A</v>
      </c>
    </row>
    <row r="334" spans="1:12" x14ac:dyDescent="0.25">
      <c r="A334" s="50" t="s">
        <v>1130</v>
      </c>
      <c r="B334" s="35" t="s">
        <v>293</v>
      </c>
      <c r="C334" s="8">
        <v>62.055673257999999</v>
      </c>
      <c r="D334" s="11" t="str">
        <f>IF($B334="N/A","N/A",IF(C334&gt;15,"No",IF(C334&lt;2,"No","Yes")))</f>
        <v>No</v>
      </c>
      <c r="E334" s="8">
        <v>61.939797558999999</v>
      </c>
      <c r="F334" s="11" t="str">
        <f>IF($B334="N/A","N/A",IF(E334&gt;15,"No",IF(E334&lt;2,"No","Yes")))</f>
        <v>No</v>
      </c>
      <c r="G334" s="8">
        <v>62.956119323000003</v>
      </c>
      <c r="H334" s="11" t="str">
        <f>IF($B334="N/A","N/A",IF(G334&gt;15,"No",IF(G334&lt;2,"No","Yes")))</f>
        <v>No</v>
      </c>
      <c r="I334" s="12">
        <v>-0.187</v>
      </c>
      <c r="J334" s="12">
        <v>1.641</v>
      </c>
      <c r="K334" s="43" t="s">
        <v>741</v>
      </c>
      <c r="L334" s="9" t="str">
        <f t="shared" si="92"/>
        <v>Yes</v>
      </c>
    </row>
    <row r="335" spans="1:12" x14ac:dyDescent="0.25">
      <c r="A335" s="50" t="s">
        <v>1131</v>
      </c>
      <c r="B335" s="35" t="s">
        <v>213</v>
      </c>
      <c r="C335" s="36">
        <v>0</v>
      </c>
      <c r="D335" s="11" t="str">
        <f>IF($B335="N/A","N/A",IF(C335&gt;10,"No",IF(C335&lt;-10,"No","Yes")))</f>
        <v>N/A</v>
      </c>
      <c r="E335" s="36">
        <v>0</v>
      </c>
      <c r="F335" s="11" t="str">
        <f>IF($B335="N/A","N/A",IF(E335&gt;10,"No",IF(E335&lt;-10,"No","Yes")))</f>
        <v>N/A</v>
      </c>
      <c r="G335" s="36">
        <v>0</v>
      </c>
      <c r="H335" s="11" t="str">
        <f>IF($B335="N/A","N/A",IF(G335&gt;10,"No",IF(G335&lt;-10,"No","Yes")))</f>
        <v>N/A</v>
      </c>
      <c r="I335" s="12" t="s">
        <v>1746</v>
      </c>
      <c r="J335" s="12" t="s">
        <v>1746</v>
      </c>
      <c r="K335" s="43" t="s">
        <v>741</v>
      </c>
      <c r="L335" s="9" t="str">
        <f t="shared" si="92"/>
        <v>N/A</v>
      </c>
    </row>
    <row r="336" spans="1:12" x14ac:dyDescent="0.25">
      <c r="A336" s="50" t="s">
        <v>1686</v>
      </c>
      <c r="B336" s="35" t="s">
        <v>213</v>
      </c>
      <c r="C336" s="36">
        <v>8565</v>
      </c>
      <c r="D336" s="11" t="str">
        <f>IF($B336="N/A","N/A",IF(C336&gt;10,"No",IF(C336&lt;-10,"No","Yes")))</f>
        <v>N/A</v>
      </c>
      <c r="E336" s="36">
        <v>9907</v>
      </c>
      <c r="F336" s="11" t="str">
        <f>IF($B336="N/A","N/A",IF(E336&gt;10,"No",IF(E336&lt;-10,"No","Yes")))</f>
        <v>N/A</v>
      </c>
      <c r="G336" s="36">
        <v>10686</v>
      </c>
      <c r="H336" s="11" t="str">
        <f>IF($B336="N/A","N/A",IF(G336&gt;10,"No",IF(G336&lt;-10,"No","Yes")))</f>
        <v>N/A</v>
      </c>
      <c r="I336" s="12">
        <v>15.67</v>
      </c>
      <c r="J336" s="12">
        <v>7.8630000000000004</v>
      </c>
      <c r="K336" s="43" t="s">
        <v>741</v>
      </c>
      <c r="L336" s="9" t="str">
        <f t="shared" si="92"/>
        <v>Yes</v>
      </c>
    </row>
    <row r="337" spans="1:12" x14ac:dyDescent="0.25">
      <c r="A337" s="50" t="s">
        <v>1687</v>
      </c>
      <c r="B337" s="35" t="s">
        <v>213</v>
      </c>
      <c r="C337" s="36">
        <v>201</v>
      </c>
      <c r="D337" s="11" t="str">
        <f>IF($B337="N/A","N/A",IF(C337&gt;10,"No",IF(C337&lt;-10,"No","Yes")))</f>
        <v>N/A</v>
      </c>
      <c r="E337" s="36">
        <v>256</v>
      </c>
      <c r="F337" s="11" t="str">
        <f>IF($B337="N/A","N/A",IF(E337&gt;10,"No",IF(E337&lt;-10,"No","Yes")))</f>
        <v>N/A</v>
      </c>
      <c r="G337" s="36">
        <v>263</v>
      </c>
      <c r="H337" s="11" t="str">
        <f>IF($B337="N/A","N/A",IF(G337&gt;10,"No",IF(G337&lt;-10,"No","Yes")))</f>
        <v>N/A</v>
      </c>
      <c r="I337" s="12">
        <v>27.36</v>
      </c>
      <c r="J337" s="12">
        <v>2.734</v>
      </c>
      <c r="K337" s="43" t="s">
        <v>741</v>
      </c>
      <c r="L337" s="9" t="str">
        <f t="shared" si="92"/>
        <v>Yes</v>
      </c>
    </row>
    <row r="338" spans="1:12" x14ac:dyDescent="0.25">
      <c r="A338" s="50" t="s">
        <v>1688</v>
      </c>
      <c r="B338" s="35" t="s">
        <v>213</v>
      </c>
      <c r="C338" s="36">
        <v>0</v>
      </c>
      <c r="D338" s="11" t="str">
        <f>IF($B338="N/A","N/A",IF(C338&gt;10,"No",IF(C338&lt;-10,"No","Yes")))</f>
        <v>N/A</v>
      </c>
      <c r="E338" s="36">
        <v>0</v>
      </c>
      <c r="F338" s="11" t="str">
        <f>IF($B338="N/A","N/A",IF(E338&gt;10,"No",IF(E338&lt;-10,"No","Yes")))</f>
        <v>N/A</v>
      </c>
      <c r="G338" s="36">
        <v>0</v>
      </c>
      <c r="H338" s="11" t="str">
        <f>IF($B338="N/A","N/A",IF(G338&gt;10,"No",IF(G338&lt;-10,"No","Yes")))</f>
        <v>N/A</v>
      </c>
      <c r="I338" s="12" t="s">
        <v>1746</v>
      </c>
      <c r="J338" s="12" t="s">
        <v>1746</v>
      </c>
      <c r="K338" s="43" t="s">
        <v>741</v>
      </c>
      <c r="L338" s="9" t="str">
        <f t="shared" si="92"/>
        <v>N/A</v>
      </c>
    </row>
    <row r="339" spans="1:12" x14ac:dyDescent="0.25">
      <c r="A339" s="50" t="s">
        <v>1689</v>
      </c>
      <c r="B339" s="35" t="s">
        <v>213</v>
      </c>
      <c r="C339" s="36">
        <v>0</v>
      </c>
      <c r="D339" s="11" t="str">
        <f>IF($B339="N/A","N/A",IF(C339&gt;10,"No",IF(C339&lt;-10,"No","Yes")))</f>
        <v>N/A</v>
      </c>
      <c r="E339" s="36">
        <v>0</v>
      </c>
      <c r="F339" s="11" t="str">
        <f>IF($B339="N/A","N/A",IF(E339&gt;10,"No",IF(E339&lt;-10,"No","Yes")))</f>
        <v>N/A</v>
      </c>
      <c r="G339" s="36">
        <v>0</v>
      </c>
      <c r="H339" s="11" t="str">
        <f>IF($B339="N/A","N/A",IF(G339&gt;10,"No",IF(G339&lt;-10,"No","Yes")))</f>
        <v>N/A</v>
      </c>
      <c r="I339" s="12" t="s">
        <v>1746</v>
      </c>
      <c r="J339" s="12" t="s">
        <v>1746</v>
      </c>
      <c r="K339" s="43" t="s">
        <v>741</v>
      </c>
      <c r="L339" s="9" t="str">
        <f t="shared" si="92"/>
        <v>N/A</v>
      </c>
    </row>
    <row r="340" spans="1:12" s="20" customFormat="1" ht="12" customHeight="1" x14ac:dyDescent="0.25">
      <c r="A340" s="137" t="s">
        <v>1646</v>
      </c>
      <c r="B340" s="138"/>
      <c r="C340" s="138"/>
      <c r="D340" s="138"/>
      <c r="E340" s="138"/>
      <c r="F340" s="138"/>
      <c r="G340" s="138"/>
      <c r="H340" s="138"/>
      <c r="I340" s="138"/>
      <c r="J340" s="138"/>
      <c r="K340" s="138"/>
      <c r="L340" s="139"/>
    </row>
    <row r="341" spans="1:12" s="20" customFormat="1" ht="12.75" customHeight="1" x14ac:dyDescent="0.25">
      <c r="A341" s="132" t="s">
        <v>1644</v>
      </c>
      <c r="B341" s="133"/>
      <c r="C341" s="133"/>
      <c r="D341" s="133"/>
      <c r="E341" s="133"/>
      <c r="F341" s="133"/>
      <c r="G341" s="133"/>
      <c r="H341" s="133"/>
      <c r="I341" s="133"/>
      <c r="J341" s="133"/>
      <c r="K341" s="133"/>
      <c r="L341" s="134"/>
    </row>
    <row r="342" spans="1:12" x14ac:dyDescent="0.25">
      <c r="A342" s="143" t="s">
        <v>1742</v>
      </c>
      <c r="B342" s="144"/>
      <c r="C342" s="144"/>
      <c r="D342" s="144"/>
      <c r="E342" s="144"/>
      <c r="F342" s="144"/>
      <c r="G342" s="144"/>
      <c r="H342" s="144"/>
      <c r="I342" s="144"/>
      <c r="J342" s="144"/>
      <c r="K342" s="144"/>
      <c r="L342" s="145"/>
    </row>
    <row r="344" spans="1:12" x14ac:dyDescent="0.25">
      <c r="A344" s="2"/>
    </row>
    <row r="345" spans="1:12" x14ac:dyDescent="0.25">
      <c r="A345" s="2"/>
    </row>
    <row r="347" spans="1:12" x14ac:dyDescent="0.25">
      <c r="A347" s="49"/>
    </row>
    <row r="348" spans="1:12" x14ac:dyDescent="0.25">
      <c r="A348" s="49"/>
    </row>
    <row r="349" spans="1:12" x14ac:dyDescent="0.25">
      <c r="A349" s="49"/>
    </row>
    <row r="350" spans="1:12" x14ac:dyDescent="0.25">
      <c r="A350" s="49"/>
    </row>
    <row r="351" spans="1:12" x14ac:dyDescent="0.25">
      <c r="A351" s="49"/>
    </row>
    <row r="352" spans="1:12" x14ac:dyDescent="0.25">
      <c r="A352" s="49"/>
    </row>
    <row r="353" spans="1:1" x14ac:dyDescent="0.25">
      <c r="A353" s="49"/>
    </row>
    <row r="354" spans="1:1" x14ac:dyDescent="0.25">
      <c r="A354" s="49"/>
    </row>
  </sheetData>
  <mergeCells count="6">
    <mergeCell ref="A342:L342"/>
    <mergeCell ref="A2:L2"/>
    <mergeCell ref="A340:L340"/>
    <mergeCell ref="A341:L341"/>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4" zoomScaleNormal="100" workbookViewId="0">
      <selection activeCell="A17" sqref="A17"/>
    </sheetView>
  </sheetViews>
  <sheetFormatPr defaultColWidth="9.1796875" defaultRowHeight="12.5" x14ac:dyDescent="0.25"/>
  <cols>
    <col min="1" max="1" width="77.26953125" style="15" customWidth="1"/>
    <col min="2" max="2" width="10.7265625" style="15" customWidth="1"/>
    <col min="3" max="3" width="14.7265625" style="15" customWidth="1"/>
    <col min="4" max="4" width="7.7265625" style="15" customWidth="1"/>
    <col min="5" max="5" width="14.7265625" style="15" customWidth="1"/>
    <col min="6" max="6" width="7.7265625" style="15" customWidth="1"/>
    <col min="7" max="7" width="14.7265625" style="15" customWidth="1"/>
    <col min="8" max="8" width="7.7265625" style="15" customWidth="1"/>
    <col min="9" max="10" width="10.7265625" style="15" customWidth="1"/>
    <col min="11" max="11" width="12.7265625" style="15" customWidth="1"/>
    <col min="12" max="16384" width="9.1796875" style="15"/>
  </cols>
  <sheetData>
    <row r="1" spans="1:1" s="99" customFormat="1" x14ac:dyDescent="0.25">
      <c r="A1" s="99" t="s">
        <v>745</v>
      </c>
    </row>
    <row r="2" spans="1:1" s="99" customFormat="1" x14ac:dyDescent="0.25">
      <c r="A2" s="111" t="s">
        <v>1645</v>
      </c>
    </row>
    <row r="3" spans="1:1" s="99" customFormat="1" x14ac:dyDescent="0.25">
      <c r="A3" s="100" t="s">
        <v>1642</v>
      </c>
    </row>
    <row r="4" spans="1:1" s="99" customFormat="1" x14ac:dyDescent="0.25">
      <c r="A4" s="99" t="s">
        <v>1685</v>
      </c>
    </row>
    <row r="5" spans="1:1" s="99" customFormat="1" x14ac:dyDescent="0.25">
      <c r="A5" s="99" t="s">
        <v>1643</v>
      </c>
    </row>
    <row r="6" spans="1:1" s="99" customFormat="1" x14ac:dyDescent="0.25">
      <c r="A6" s="99" t="s">
        <v>746</v>
      </c>
    </row>
    <row r="7" spans="1:1" x14ac:dyDescent="0.25">
      <c r="A7" s="99" t="s">
        <v>747</v>
      </c>
    </row>
    <row r="8" spans="1:1" x14ac:dyDescent="0.25">
      <c r="A8" s="111" t="s">
        <v>1645</v>
      </c>
    </row>
    <row r="9" spans="1:1" x14ac:dyDescent="0.25">
      <c r="A9" s="98" t="s">
        <v>748</v>
      </c>
    </row>
    <row r="10" spans="1:1" x14ac:dyDescent="0.25">
      <c r="A10" s="15" t="s">
        <v>749</v>
      </c>
    </row>
    <row r="11" spans="1:1" x14ac:dyDescent="0.25">
      <c r="A11" s="15" t="s">
        <v>750</v>
      </c>
    </row>
    <row r="12" spans="1:1" x14ac:dyDescent="0.25">
      <c r="A12" s="15" t="s">
        <v>751</v>
      </c>
    </row>
    <row r="13" spans="1:1" x14ac:dyDescent="0.25">
      <c r="A13" s="15" t="s">
        <v>752</v>
      </c>
    </row>
    <row r="14" spans="1:1" x14ac:dyDescent="0.25">
      <c r="A14" s="15" t="s">
        <v>753</v>
      </c>
    </row>
    <row r="15" spans="1:1" x14ac:dyDescent="0.25">
      <c r="A15" s="15" t="s">
        <v>754</v>
      </c>
    </row>
    <row r="16" spans="1:1" x14ac:dyDescent="0.25">
      <c r="A16" s="15" t="s">
        <v>755</v>
      </c>
    </row>
    <row r="17" spans="1:1" x14ac:dyDescent="0.25">
      <c r="A17" s="15" t="s">
        <v>756</v>
      </c>
    </row>
    <row r="18" spans="1:1" x14ac:dyDescent="0.25">
      <c r="A18" s="15" t="s">
        <v>757</v>
      </c>
    </row>
    <row r="19" spans="1:1" x14ac:dyDescent="0.25">
      <c r="A19" s="15" t="s">
        <v>758</v>
      </c>
    </row>
    <row r="20" spans="1:1" x14ac:dyDescent="0.25">
      <c r="A20" s="15" t="s">
        <v>759</v>
      </c>
    </row>
    <row r="21" spans="1:1" x14ac:dyDescent="0.25">
      <c r="A21" s="15" t="s">
        <v>760</v>
      </c>
    </row>
    <row r="22" spans="1:1" x14ac:dyDescent="0.25">
      <c r="A22" s="15" t="s">
        <v>761</v>
      </c>
    </row>
    <row r="23" spans="1:1" x14ac:dyDescent="0.25">
      <c r="A23" s="15" t="s">
        <v>762</v>
      </c>
    </row>
    <row r="24" spans="1:1" x14ac:dyDescent="0.25">
      <c r="A24" s="15" t="s">
        <v>763</v>
      </c>
    </row>
    <row r="25" spans="1:1" x14ac:dyDescent="0.25">
      <c r="A25" s="15" t="s">
        <v>764</v>
      </c>
    </row>
    <row r="26" spans="1:1" x14ac:dyDescent="0.25">
      <c r="A26" s="15" t="s">
        <v>765</v>
      </c>
    </row>
    <row r="27" spans="1:1" x14ac:dyDescent="0.25">
      <c r="A27" s="15" t="s">
        <v>766</v>
      </c>
    </row>
    <row r="28" spans="1:1" x14ac:dyDescent="0.25">
      <c r="A28" s="15" t="s">
        <v>767</v>
      </c>
    </row>
    <row r="29" spans="1:1" x14ac:dyDescent="0.25">
      <c r="A29" s="15" t="s">
        <v>768</v>
      </c>
    </row>
    <row r="30" spans="1:1" x14ac:dyDescent="0.25">
      <c r="A30" s="15" t="s">
        <v>769</v>
      </c>
    </row>
    <row r="31" spans="1:1" x14ac:dyDescent="0.25">
      <c r="A31" s="15" t="s">
        <v>770</v>
      </c>
    </row>
    <row r="32" spans="1:1" x14ac:dyDescent="0.25">
      <c r="A32" s="15" t="s">
        <v>771</v>
      </c>
    </row>
    <row r="33" spans="1:1" x14ac:dyDescent="0.25">
      <c r="A33" s="15" t="s">
        <v>772</v>
      </c>
    </row>
    <row r="34" spans="1:1" x14ac:dyDescent="0.25">
      <c r="A34" s="15" t="s">
        <v>773</v>
      </c>
    </row>
    <row r="35" spans="1:1" x14ac:dyDescent="0.25">
      <c r="A35" s="15" t="s">
        <v>774</v>
      </c>
    </row>
    <row r="36" spans="1:1" x14ac:dyDescent="0.25">
      <c r="A36" s="15" t="s">
        <v>775</v>
      </c>
    </row>
    <row r="37" spans="1:1" x14ac:dyDescent="0.25">
      <c r="A37" s="15" t="s">
        <v>776</v>
      </c>
    </row>
    <row r="38" spans="1:1" x14ac:dyDescent="0.25">
      <c r="A38" s="15" t="s">
        <v>777</v>
      </c>
    </row>
    <row r="39" spans="1:1" x14ac:dyDescent="0.25">
      <c r="A39" s="15" t="s">
        <v>778</v>
      </c>
    </row>
    <row r="40" spans="1:1" x14ac:dyDescent="0.25">
      <c r="A40" s="15" t="s">
        <v>779</v>
      </c>
    </row>
    <row r="41" spans="1:1" x14ac:dyDescent="0.25">
      <c r="A41" s="15" t="s">
        <v>780</v>
      </c>
    </row>
    <row r="42" spans="1:1" x14ac:dyDescent="0.25">
      <c r="A42" s="15" t="s">
        <v>781</v>
      </c>
    </row>
    <row r="43" spans="1:1" x14ac:dyDescent="0.25">
      <c r="A43" s="15" t="s">
        <v>782</v>
      </c>
    </row>
    <row r="44" spans="1:1" x14ac:dyDescent="0.25">
      <c r="A44" s="15" t="s">
        <v>783</v>
      </c>
    </row>
    <row r="45" spans="1:1" x14ac:dyDescent="0.25">
      <c r="A45" s="15" t="s">
        <v>784</v>
      </c>
    </row>
    <row r="46" spans="1:1" x14ac:dyDescent="0.25">
      <c r="A46" s="15" t="s">
        <v>785</v>
      </c>
    </row>
    <row r="47" spans="1:1" x14ac:dyDescent="0.25">
      <c r="A47" s="15" t="s">
        <v>786</v>
      </c>
    </row>
    <row r="48" spans="1:1" x14ac:dyDescent="0.25">
      <c r="A48" s="15" t="s">
        <v>787</v>
      </c>
    </row>
    <row r="49" spans="1:1" x14ac:dyDescent="0.25">
      <c r="A49" s="15" t="s">
        <v>788</v>
      </c>
    </row>
    <row r="50" spans="1:1" x14ac:dyDescent="0.25">
      <c r="A50" s="15" t="s">
        <v>789</v>
      </c>
    </row>
    <row r="51" spans="1:1" x14ac:dyDescent="0.25">
      <c r="A51" s="15" t="s">
        <v>790</v>
      </c>
    </row>
    <row r="52" spans="1:1" x14ac:dyDescent="0.25">
      <c r="A52" s="15" t="s">
        <v>791</v>
      </c>
    </row>
    <row r="53" spans="1:1" x14ac:dyDescent="0.25">
      <c r="A53" s="15" t="s">
        <v>792</v>
      </c>
    </row>
    <row r="54" spans="1:1" x14ac:dyDescent="0.25">
      <c r="A54" s="15" t="s">
        <v>793</v>
      </c>
    </row>
    <row r="55" spans="1:1" x14ac:dyDescent="0.25">
      <c r="A55" s="15" t="s">
        <v>794</v>
      </c>
    </row>
    <row r="56" spans="1:1" x14ac:dyDescent="0.25">
      <c r="A56" s="15" t="s">
        <v>795</v>
      </c>
    </row>
    <row r="57" spans="1:1" x14ac:dyDescent="0.25">
      <c r="A57" s="15" t="s">
        <v>796</v>
      </c>
    </row>
    <row r="58" spans="1:1" x14ac:dyDescent="0.25">
      <c r="A58" s="15" t="s">
        <v>797</v>
      </c>
    </row>
    <row r="59" spans="1:1" x14ac:dyDescent="0.25">
      <c r="A59" s="15" t="s">
        <v>798</v>
      </c>
    </row>
    <row r="60" spans="1:1" x14ac:dyDescent="0.25">
      <c r="A60" s="15" t="s">
        <v>799</v>
      </c>
    </row>
    <row r="61" spans="1:1" x14ac:dyDescent="0.25">
      <c r="A61" s="15" t="s">
        <v>1706</v>
      </c>
    </row>
    <row r="62" spans="1:1" x14ac:dyDescent="0.25">
      <c r="A62" s="15" t="s">
        <v>800</v>
      </c>
    </row>
    <row r="63" spans="1:1" x14ac:dyDescent="0.25">
      <c r="A63" s="15" t="s">
        <v>801</v>
      </c>
    </row>
    <row r="64" spans="1:1" x14ac:dyDescent="0.25">
      <c r="A64" s="15" t="s">
        <v>802</v>
      </c>
    </row>
    <row r="65" spans="1:1" x14ac:dyDescent="0.25">
      <c r="A65" s="15" t="s">
        <v>803</v>
      </c>
    </row>
    <row r="66" spans="1:1" x14ac:dyDescent="0.25">
      <c r="A66" s="15" t="s">
        <v>804</v>
      </c>
    </row>
    <row r="67" spans="1:1" x14ac:dyDescent="0.25">
      <c r="A67" s="15" t="s">
        <v>805</v>
      </c>
    </row>
    <row r="68" spans="1:1" x14ac:dyDescent="0.25">
      <c r="A68" s="15" t="s">
        <v>806</v>
      </c>
    </row>
    <row r="69" spans="1:1" x14ac:dyDescent="0.25">
      <c r="A69" s="15" t="s">
        <v>807</v>
      </c>
    </row>
    <row r="70" spans="1:1" x14ac:dyDescent="0.25">
      <c r="A70" s="15" t="s">
        <v>808</v>
      </c>
    </row>
    <row r="71" spans="1:1" x14ac:dyDescent="0.25">
      <c r="A71" s="15" t="s">
        <v>809</v>
      </c>
    </row>
    <row r="72" spans="1:1" x14ac:dyDescent="0.25">
      <c r="A72" s="15" t="s">
        <v>810</v>
      </c>
    </row>
    <row r="73" spans="1:1" x14ac:dyDescent="0.25">
      <c r="A73" s="15" t="s">
        <v>811</v>
      </c>
    </row>
    <row r="74" spans="1:1" x14ac:dyDescent="0.25">
      <c r="A74" s="15" t="s">
        <v>812</v>
      </c>
    </row>
    <row r="75" spans="1:1" x14ac:dyDescent="0.25">
      <c r="A75" s="15" t="s">
        <v>813</v>
      </c>
    </row>
    <row r="76" spans="1:1" x14ac:dyDescent="0.25">
      <c r="A76" s="15" t="s">
        <v>814</v>
      </c>
    </row>
    <row r="77" spans="1:1" x14ac:dyDescent="0.25">
      <c r="A77" s="15" t="s">
        <v>815</v>
      </c>
    </row>
    <row r="78" spans="1:1" x14ac:dyDescent="0.25">
      <c r="A78" s="15" t="s">
        <v>816</v>
      </c>
    </row>
    <row r="79" spans="1:1" x14ac:dyDescent="0.25">
      <c r="A79" s="111" t="s">
        <v>1742</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24.75" customHeight="1" x14ac:dyDescent="0.3">
      <c r="A2" s="149" t="s">
        <v>1605</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 t="s">
        <v>58</v>
      </c>
      <c r="B6" s="43" t="s">
        <v>213</v>
      </c>
      <c r="C6" s="14">
        <v>1101595390</v>
      </c>
      <c r="D6" s="11" t="str">
        <f t="shared" ref="D6:D12" si="0">IF($B6="N/A","N/A",IF(C6&gt;10,"No",IF(C6&lt;-10,"No","Yes")))</f>
        <v>N/A</v>
      </c>
      <c r="E6" s="14">
        <v>1221785879</v>
      </c>
      <c r="F6" s="11" t="str">
        <f t="shared" ref="F6:F12" si="1">IF($B6="N/A","N/A",IF(E6&gt;10,"No",IF(E6&lt;-10,"No","Yes")))</f>
        <v>N/A</v>
      </c>
      <c r="G6" s="14">
        <v>1331949223</v>
      </c>
      <c r="H6" s="11" t="str">
        <f t="shared" ref="H6:H12" si="2">IF($B6="N/A","N/A",IF(G6&gt;10,"No",IF(G6&lt;-10,"No","Yes")))</f>
        <v>N/A</v>
      </c>
      <c r="I6" s="12">
        <v>10.91</v>
      </c>
      <c r="J6" s="12">
        <v>9.0169999999999995</v>
      </c>
      <c r="K6" s="43" t="s">
        <v>739</v>
      </c>
      <c r="L6" s="9" t="str">
        <f t="shared" ref="L6:L13" si="3">IF(J6="Div by 0", "N/A", IF(K6="N/A","N/A", IF(J6&gt;VALUE(MID(K6,1,2)), "No", IF(J6&lt;-1*VALUE(MID(K6,1,2)), "No", "Yes"))))</f>
        <v>Yes</v>
      </c>
    </row>
    <row r="7" spans="1:12" x14ac:dyDescent="0.25">
      <c r="A7" s="4" t="s">
        <v>1132</v>
      </c>
      <c r="B7" s="43" t="s">
        <v>213</v>
      </c>
      <c r="C7" s="14">
        <v>8318.5105000999993</v>
      </c>
      <c r="D7" s="11" t="str">
        <f t="shared" si="0"/>
        <v>N/A</v>
      </c>
      <c r="E7" s="14">
        <v>8573.2140381000008</v>
      </c>
      <c r="F7" s="11" t="str">
        <f t="shared" si="1"/>
        <v>N/A</v>
      </c>
      <c r="G7" s="14">
        <v>8884.8739459999997</v>
      </c>
      <c r="H7" s="11" t="str">
        <f t="shared" si="2"/>
        <v>N/A</v>
      </c>
      <c r="I7" s="12">
        <v>3.0619999999999998</v>
      </c>
      <c r="J7" s="12">
        <v>3.6349999999999998</v>
      </c>
      <c r="K7" s="43" t="s">
        <v>739</v>
      </c>
      <c r="L7" s="9" t="str">
        <f t="shared" si="3"/>
        <v>Yes</v>
      </c>
    </row>
    <row r="8" spans="1:12" x14ac:dyDescent="0.25">
      <c r="A8" s="4" t="s">
        <v>724</v>
      </c>
      <c r="B8" s="43" t="s">
        <v>213</v>
      </c>
      <c r="C8" s="14">
        <v>322</v>
      </c>
      <c r="D8" s="11" t="str">
        <f t="shared" si="0"/>
        <v>N/A</v>
      </c>
      <c r="E8" s="14">
        <v>383</v>
      </c>
      <c r="F8" s="11" t="str">
        <f t="shared" si="1"/>
        <v>N/A</v>
      </c>
      <c r="G8" s="14">
        <v>394</v>
      </c>
      <c r="H8" s="11" t="str">
        <f t="shared" si="2"/>
        <v>N/A</v>
      </c>
      <c r="I8" s="12">
        <v>18.940000000000001</v>
      </c>
      <c r="J8" s="12">
        <v>2.8719999999999999</v>
      </c>
      <c r="K8" s="43" t="s">
        <v>739</v>
      </c>
      <c r="L8" s="9" t="str">
        <f t="shared" si="3"/>
        <v>Yes</v>
      </c>
    </row>
    <row r="9" spans="1:12" x14ac:dyDescent="0.25">
      <c r="A9" s="4" t="s">
        <v>725</v>
      </c>
      <c r="B9" s="43" t="s">
        <v>213</v>
      </c>
      <c r="C9" s="14">
        <v>1406</v>
      </c>
      <c r="D9" s="11" t="str">
        <f t="shared" si="0"/>
        <v>N/A</v>
      </c>
      <c r="E9" s="14">
        <v>1534</v>
      </c>
      <c r="F9" s="11" t="str">
        <f t="shared" si="1"/>
        <v>N/A</v>
      </c>
      <c r="G9" s="14">
        <v>1611</v>
      </c>
      <c r="H9" s="11" t="str">
        <f t="shared" si="2"/>
        <v>N/A</v>
      </c>
      <c r="I9" s="12">
        <v>9.1039999999999992</v>
      </c>
      <c r="J9" s="12">
        <v>5.0199999999999996</v>
      </c>
      <c r="K9" s="43" t="s">
        <v>739</v>
      </c>
      <c r="L9" s="9" t="str">
        <f t="shared" si="3"/>
        <v>Yes</v>
      </c>
    </row>
    <row r="10" spans="1:12" x14ac:dyDescent="0.25">
      <c r="A10" s="4" t="s">
        <v>726</v>
      </c>
      <c r="B10" s="43" t="s">
        <v>213</v>
      </c>
      <c r="C10" s="14">
        <v>5516</v>
      </c>
      <c r="D10" s="11" t="str">
        <f t="shared" si="0"/>
        <v>N/A</v>
      </c>
      <c r="E10" s="14">
        <v>5715</v>
      </c>
      <c r="F10" s="11" t="str">
        <f t="shared" si="1"/>
        <v>N/A</v>
      </c>
      <c r="G10" s="14">
        <v>5922</v>
      </c>
      <c r="H10" s="11" t="str">
        <f t="shared" si="2"/>
        <v>N/A</v>
      </c>
      <c r="I10" s="12">
        <v>3.6080000000000001</v>
      </c>
      <c r="J10" s="12">
        <v>3.6219999999999999</v>
      </c>
      <c r="K10" s="43" t="s">
        <v>739</v>
      </c>
      <c r="L10" s="9" t="str">
        <f t="shared" si="3"/>
        <v>Yes</v>
      </c>
    </row>
    <row r="11" spans="1:12" x14ac:dyDescent="0.25">
      <c r="A11" s="4" t="s">
        <v>727</v>
      </c>
      <c r="B11" s="43" t="s">
        <v>213</v>
      </c>
      <c r="C11" s="14">
        <v>39744</v>
      </c>
      <c r="D11" s="11" t="str">
        <f t="shared" si="0"/>
        <v>N/A</v>
      </c>
      <c r="E11" s="14">
        <v>40370</v>
      </c>
      <c r="F11" s="11" t="str">
        <f t="shared" si="1"/>
        <v>N/A</v>
      </c>
      <c r="G11" s="14">
        <v>41728</v>
      </c>
      <c r="H11" s="11" t="str">
        <f t="shared" si="2"/>
        <v>N/A</v>
      </c>
      <c r="I11" s="12">
        <v>1.575</v>
      </c>
      <c r="J11" s="12">
        <v>3.3639999999999999</v>
      </c>
      <c r="K11" s="43" t="s">
        <v>739</v>
      </c>
      <c r="L11" s="9" t="str">
        <f t="shared" si="3"/>
        <v>Yes</v>
      </c>
    </row>
    <row r="12" spans="1:12" x14ac:dyDescent="0.25">
      <c r="A12" s="4" t="s">
        <v>728</v>
      </c>
      <c r="B12" s="43" t="s">
        <v>213</v>
      </c>
      <c r="C12" s="14">
        <v>126418</v>
      </c>
      <c r="D12" s="11" t="str">
        <f t="shared" si="0"/>
        <v>N/A</v>
      </c>
      <c r="E12" s="14">
        <v>127570</v>
      </c>
      <c r="F12" s="11" t="str">
        <f t="shared" si="1"/>
        <v>N/A</v>
      </c>
      <c r="G12" s="14">
        <v>132393</v>
      </c>
      <c r="H12" s="11" t="str">
        <f t="shared" si="2"/>
        <v>N/A</v>
      </c>
      <c r="I12" s="12">
        <v>0.9113</v>
      </c>
      <c r="J12" s="12">
        <v>3.7810000000000001</v>
      </c>
      <c r="K12" s="43" t="s">
        <v>739</v>
      </c>
      <c r="L12" s="9" t="str">
        <f t="shared" si="3"/>
        <v>Yes</v>
      </c>
    </row>
    <row r="13" spans="1:12" x14ac:dyDescent="0.25">
      <c r="A13" s="4" t="s">
        <v>74</v>
      </c>
      <c r="B13" s="43" t="s">
        <v>213</v>
      </c>
      <c r="C13" s="14">
        <v>1386657</v>
      </c>
      <c r="D13" s="11" t="str">
        <f>IF($B13="N/A","N/A",IF(C13&gt;10,"No",IF(C13&lt;-10,"No","Yes")))</f>
        <v>N/A</v>
      </c>
      <c r="E13" s="14">
        <v>2703272</v>
      </c>
      <c r="F13" s="11" t="str">
        <f>IF($B13="N/A","N/A",IF(E13&gt;10,"No",IF(E13&lt;-10,"No","Yes")))</f>
        <v>N/A</v>
      </c>
      <c r="G13" s="14">
        <v>1334938</v>
      </c>
      <c r="H13" s="11" t="str">
        <f>IF($B13="N/A","N/A",IF(G13&gt;10,"No",IF(G13&lt;-10,"No","Yes")))</f>
        <v>N/A</v>
      </c>
      <c r="I13" s="12">
        <v>94.95</v>
      </c>
      <c r="J13" s="12">
        <v>-50.6</v>
      </c>
      <c r="K13" s="43" t="s">
        <v>739</v>
      </c>
      <c r="L13" s="9" t="str">
        <f t="shared" si="3"/>
        <v>No</v>
      </c>
    </row>
    <row r="14" spans="1:12" x14ac:dyDescent="0.25">
      <c r="A14" s="53" t="s">
        <v>157</v>
      </c>
      <c r="B14" s="35" t="s">
        <v>213</v>
      </c>
      <c r="C14" s="8">
        <v>13.477614082000001</v>
      </c>
      <c r="D14" s="11" t="str">
        <f t="shared" ref="D14:D18" si="4">IF($B14="N/A","N/A",IF(C14&gt;10,"No",IF(C14&lt;-10,"No","Yes")))</f>
        <v>N/A</v>
      </c>
      <c r="E14" s="8">
        <v>12.698579769</v>
      </c>
      <c r="F14" s="11" t="str">
        <f t="shared" ref="F14:F18" si="5">IF($B14="N/A","N/A",IF(E14&gt;10,"No",IF(E14&lt;-10,"No","Yes")))</f>
        <v>N/A</v>
      </c>
      <c r="G14" s="8">
        <v>12.582715193</v>
      </c>
      <c r="H14" s="11" t="str">
        <f t="shared" ref="H14:H18" si="6">IF($B14="N/A","N/A",IF(G14&gt;10,"No",IF(G14&lt;-10,"No","Yes")))</f>
        <v>N/A</v>
      </c>
      <c r="I14" s="12">
        <v>-5.78</v>
      </c>
      <c r="J14" s="12">
        <v>-0.91200000000000003</v>
      </c>
      <c r="K14" s="43" t="s">
        <v>739</v>
      </c>
      <c r="L14" s="9" t="str">
        <f t="shared" ref="L14:L18" si="7">IF(J14="Div by 0", "N/A", IF(K14="N/A","N/A", IF(J14&gt;VALUE(MID(K14,1,2)), "No", IF(J14&lt;-1*VALUE(MID(K14,1,2)), "No", "Yes"))))</f>
        <v>Yes</v>
      </c>
    </row>
    <row r="15" spans="1:12" x14ac:dyDescent="0.25">
      <c r="A15" s="4" t="s">
        <v>419</v>
      </c>
      <c r="B15" s="35" t="s">
        <v>213</v>
      </c>
      <c r="C15" s="8">
        <v>9.0344361917999993</v>
      </c>
      <c r="D15" s="11" t="str">
        <f t="shared" si="4"/>
        <v>N/A</v>
      </c>
      <c r="E15" s="8">
        <v>8.6701434159000002</v>
      </c>
      <c r="F15" s="11" t="str">
        <f t="shared" si="5"/>
        <v>N/A</v>
      </c>
      <c r="G15" s="8">
        <v>10.057018076</v>
      </c>
      <c r="H15" s="11" t="str">
        <f t="shared" si="6"/>
        <v>N/A</v>
      </c>
      <c r="I15" s="12">
        <v>-4.03</v>
      </c>
      <c r="J15" s="12">
        <v>16</v>
      </c>
      <c r="K15" s="43" t="s">
        <v>739</v>
      </c>
      <c r="L15" s="9" t="str">
        <f t="shared" si="7"/>
        <v>Yes</v>
      </c>
    </row>
    <row r="16" spans="1:12" x14ac:dyDescent="0.25">
      <c r="A16" s="4" t="s">
        <v>420</v>
      </c>
      <c r="B16" s="35" t="s">
        <v>213</v>
      </c>
      <c r="C16" s="8">
        <v>7.7331793243</v>
      </c>
      <c r="D16" s="11" t="str">
        <f t="shared" si="4"/>
        <v>N/A</v>
      </c>
      <c r="E16" s="8">
        <v>7.3250490516999998</v>
      </c>
      <c r="F16" s="11" t="str">
        <f t="shared" si="5"/>
        <v>N/A</v>
      </c>
      <c r="G16" s="8">
        <v>7.1979960125</v>
      </c>
      <c r="H16" s="11" t="str">
        <f t="shared" si="6"/>
        <v>N/A</v>
      </c>
      <c r="I16" s="12">
        <v>-5.28</v>
      </c>
      <c r="J16" s="12">
        <v>-1.73</v>
      </c>
      <c r="K16" s="43" t="s">
        <v>739</v>
      </c>
      <c r="L16" s="9" t="str">
        <f t="shared" si="7"/>
        <v>Yes</v>
      </c>
    </row>
    <row r="17" spans="1:12" x14ac:dyDescent="0.25">
      <c r="A17" s="4" t="s">
        <v>421</v>
      </c>
      <c r="B17" s="35" t="s">
        <v>213</v>
      </c>
      <c r="C17" s="8">
        <v>14.718263427</v>
      </c>
      <c r="D17" s="11" t="str">
        <f t="shared" si="4"/>
        <v>N/A</v>
      </c>
      <c r="E17" s="8">
        <v>13.994946991000001</v>
      </c>
      <c r="F17" s="11" t="str">
        <f t="shared" si="5"/>
        <v>N/A</v>
      </c>
      <c r="G17" s="8">
        <v>13.473040275000001</v>
      </c>
      <c r="H17" s="11" t="str">
        <f t="shared" si="6"/>
        <v>N/A</v>
      </c>
      <c r="I17" s="12">
        <v>-4.91</v>
      </c>
      <c r="J17" s="12">
        <v>-3.73</v>
      </c>
      <c r="K17" s="43" t="s">
        <v>739</v>
      </c>
      <c r="L17" s="9" t="str">
        <f t="shared" si="7"/>
        <v>Yes</v>
      </c>
    </row>
    <row r="18" spans="1:12" x14ac:dyDescent="0.25">
      <c r="A18" s="4" t="s">
        <v>422</v>
      </c>
      <c r="B18" s="35" t="s">
        <v>213</v>
      </c>
      <c r="C18" s="8">
        <v>14.674572627</v>
      </c>
      <c r="D18" s="11" t="str">
        <f t="shared" si="4"/>
        <v>N/A</v>
      </c>
      <c r="E18" s="8">
        <v>13.317815803</v>
      </c>
      <c r="F18" s="11" t="str">
        <f t="shared" si="5"/>
        <v>N/A</v>
      </c>
      <c r="G18" s="8">
        <v>13.983373339</v>
      </c>
      <c r="H18" s="11" t="str">
        <f t="shared" si="6"/>
        <v>N/A</v>
      </c>
      <c r="I18" s="12">
        <v>-9.25</v>
      </c>
      <c r="J18" s="12">
        <v>4.9969999999999999</v>
      </c>
      <c r="K18" s="43" t="s">
        <v>739</v>
      </c>
      <c r="L18" s="9" t="str">
        <f t="shared" si="7"/>
        <v>Yes</v>
      </c>
    </row>
    <row r="19" spans="1:12" x14ac:dyDescent="0.25">
      <c r="A19" s="4" t="s">
        <v>75</v>
      </c>
      <c r="B19" s="43" t="s">
        <v>213</v>
      </c>
      <c r="C19" s="36">
        <v>11</v>
      </c>
      <c r="D19" s="11" t="str">
        <f t="shared" ref="D19:D50" si="8">IF($B19="N/A","N/A",IF(C19&gt;10,"No",IF(C19&lt;-10,"No","Yes")))</f>
        <v>N/A</v>
      </c>
      <c r="E19" s="36">
        <v>11</v>
      </c>
      <c r="F19" s="11" t="str">
        <f t="shared" ref="F19:F50" si="9">IF($B19="N/A","N/A",IF(E19&gt;10,"No",IF(E19&lt;-10,"No","Yes")))</f>
        <v>N/A</v>
      </c>
      <c r="G19" s="36">
        <v>11</v>
      </c>
      <c r="H19" s="11" t="str">
        <f t="shared" ref="H19:H50" si="10">IF($B19="N/A","N/A",IF(G19&gt;10,"No",IF(G19&lt;-10,"No","Yes")))</f>
        <v>N/A</v>
      </c>
      <c r="I19" s="12">
        <v>33.33</v>
      </c>
      <c r="J19" s="12">
        <v>25</v>
      </c>
      <c r="K19" s="43" t="s">
        <v>213</v>
      </c>
      <c r="L19" s="9" t="str">
        <f t="shared" ref="L19:L25" si="11">IF(J19="Div by 0", "N/A", IF(K19="N/A","N/A", IF(J19&gt;VALUE(MID(K19,1,2)), "No", IF(J19&lt;-1*VALUE(MID(K19,1,2)), "No", "Yes"))))</f>
        <v>N/A</v>
      </c>
    </row>
    <row r="20" spans="1:12" x14ac:dyDescent="0.25">
      <c r="A20" s="4" t="s">
        <v>76</v>
      </c>
      <c r="B20" s="43" t="s">
        <v>213</v>
      </c>
      <c r="C20" s="36">
        <v>21</v>
      </c>
      <c r="D20" s="11" t="str">
        <f t="shared" si="8"/>
        <v>N/A</v>
      </c>
      <c r="E20" s="36">
        <v>35</v>
      </c>
      <c r="F20" s="11" t="str">
        <f t="shared" si="9"/>
        <v>N/A</v>
      </c>
      <c r="G20" s="36">
        <v>39</v>
      </c>
      <c r="H20" s="11" t="str">
        <f t="shared" si="10"/>
        <v>N/A</v>
      </c>
      <c r="I20" s="12">
        <v>66.67</v>
      </c>
      <c r="J20" s="12">
        <v>11.43</v>
      </c>
      <c r="K20" s="43" t="s">
        <v>213</v>
      </c>
      <c r="L20" s="9" t="str">
        <f t="shared" si="11"/>
        <v>N/A</v>
      </c>
    </row>
    <row r="21" spans="1:12" x14ac:dyDescent="0.25">
      <c r="A21" s="53" t="s">
        <v>1132</v>
      </c>
      <c r="B21" s="43" t="s">
        <v>213</v>
      </c>
      <c r="C21" s="14">
        <v>8318.5105000999993</v>
      </c>
      <c r="D21" s="11" t="str">
        <f t="shared" si="8"/>
        <v>N/A</v>
      </c>
      <c r="E21" s="14">
        <v>8573.2140381000008</v>
      </c>
      <c r="F21" s="11" t="str">
        <f t="shared" si="9"/>
        <v>N/A</v>
      </c>
      <c r="G21" s="14">
        <v>8884.8739459999997</v>
      </c>
      <c r="H21" s="11" t="str">
        <f t="shared" si="10"/>
        <v>N/A</v>
      </c>
      <c r="I21" s="12">
        <v>3.0619999999999998</v>
      </c>
      <c r="J21" s="12">
        <v>3.6349999999999998</v>
      </c>
      <c r="K21" s="43" t="s">
        <v>739</v>
      </c>
      <c r="L21" s="9" t="str">
        <f t="shared" si="11"/>
        <v>Yes</v>
      </c>
    </row>
    <row r="22" spans="1:12" x14ac:dyDescent="0.25">
      <c r="A22" s="4" t="s">
        <v>1715</v>
      </c>
      <c r="B22" s="43" t="s">
        <v>213</v>
      </c>
      <c r="C22" s="14">
        <v>22081.207427000001</v>
      </c>
      <c r="D22" s="11" t="str">
        <f t="shared" si="8"/>
        <v>N/A</v>
      </c>
      <c r="E22" s="14">
        <v>23457.535983999998</v>
      </c>
      <c r="F22" s="11" t="str">
        <f t="shared" si="9"/>
        <v>N/A</v>
      </c>
      <c r="G22" s="14">
        <v>23962.047434</v>
      </c>
      <c r="H22" s="11" t="str">
        <f t="shared" si="10"/>
        <v>N/A</v>
      </c>
      <c r="I22" s="12">
        <v>6.2329999999999997</v>
      </c>
      <c r="J22" s="12">
        <v>2.1509999999999998</v>
      </c>
      <c r="K22" s="43" t="s">
        <v>739</v>
      </c>
      <c r="L22" s="9" t="str">
        <f t="shared" si="11"/>
        <v>Yes</v>
      </c>
    </row>
    <row r="23" spans="1:12" x14ac:dyDescent="0.25">
      <c r="A23" s="4" t="s">
        <v>1133</v>
      </c>
      <c r="B23" s="43" t="s">
        <v>213</v>
      </c>
      <c r="C23" s="14">
        <v>24797.658503999999</v>
      </c>
      <c r="D23" s="11" t="str">
        <f t="shared" si="8"/>
        <v>N/A</v>
      </c>
      <c r="E23" s="14">
        <v>26114.823467999999</v>
      </c>
      <c r="F23" s="11" t="str">
        <f t="shared" si="9"/>
        <v>N/A</v>
      </c>
      <c r="G23" s="14">
        <v>27336.548694000001</v>
      </c>
      <c r="H23" s="11" t="str">
        <f t="shared" si="10"/>
        <v>N/A</v>
      </c>
      <c r="I23" s="12">
        <v>5.3120000000000003</v>
      </c>
      <c r="J23" s="12">
        <v>4.6779999999999999</v>
      </c>
      <c r="K23" s="43" t="s">
        <v>739</v>
      </c>
      <c r="L23" s="9" t="str">
        <f t="shared" si="11"/>
        <v>Yes</v>
      </c>
    </row>
    <row r="24" spans="1:12" x14ac:dyDescent="0.25">
      <c r="A24" s="4" t="s">
        <v>1134</v>
      </c>
      <c r="B24" s="43" t="s">
        <v>213</v>
      </c>
      <c r="C24" s="14">
        <v>4300.8224627999998</v>
      </c>
      <c r="D24" s="11" t="str">
        <f t="shared" si="8"/>
        <v>N/A</v>
      </c>
      <c r="E24" s="14">
        <v>4346.6473636999999</v>
      </c>
      <c r="F24" s="11" t="str">
        <f t="shared" si="9"/>
        <v>N/A</v>
      </c>
      <c r="G24" s="14">
        <v>4449.5616742000002</v>
      </c>
      <c r="H24" s="11" t="str">
        <f t="shared" si="10"/>
        <v>N/A</v>
      </c>
      <c r="I24" s="12">
        <v>1.0649999999999999</v>
      </c>
      <c r="J24" s="12">
        <v>2.3679999999999999</v>
      </c>
      <c r="K24" s="43" t="s">
        <v>739</v>
      </c>
      <c r="L24" s="9" t="str">
        <f t="shared" si="11"/>
        <v>Yes</v>
      </c>
    </row>
    <row r="25" spans="1:12" x14ac:dyDescent="0.25">
      <c r="A25" s="4" t="s">
        <v>1135</v>
      </c>
      <c r="B25" s="43" t="s">
        <v>213</v>
      </c>
      <c r="C25" s="14">
        <v>5877.9890426000002</v>
      </c>
      <c r="D25" s="11" t="str">
        <f t="shared" si="8"/>
        <v>N/A</v>
      </c>
      <c r="E25" s="14">
        <v>6119.2146451999997</v>
      </c>
      <c r="F25" s="11" t="str">
        <f t="shared" si="9"/>
        <v>N/A</v>
      </c>
      <c r="G25" s="14">
        <v>6099.7215034000001</v>
      </c>
      <c r="H25" s="11" t="str">
        <f t="shared" si="10"/>
        <v>N/A</v>
      </c>
      <c r="I25" s="12">
        <v>4.1040000000000001</v>
      </c>
      <c r="J25" s="12">
        <v>-0.31900000000000001</v>
      </c>
      <c r="K25" s="43" t="s">
        <v>739</v>
      </c>
      <c r="L25" s="9" t="str">
        <f t="shared" si="11"/>
        <v>Yes</v>
      </c>
    </row>
    <row r="26" spans="1:12" x14ac:dyDescent="0.25">
      <c r="A26" s="2" t="s">
        <v>1136</v>
      </c>
      <c r="B26" s="43" t="s">
        <v>213</v>
      </c>
      <c r="C26" s="14">
        <v>8579.2661707000007</v>
      </c>
      <c r="D26" s="11" t="str">
        <f t="shared" si="8"/>
        <v>N/A</v>
      </c>
      <c r="E26" s="14">
        <v>8784.0026027999993</v>
      </c>
      <c r="F26" s="11" t="str">
        <f t="shared" si="9"/>
        <v>N/A</v>
      </c>
      <c r="G26" s="14">
        <v>9101.7608438000007</v>
      </c>
      <c r="H26" s="11" t="str">
        <f t="shared" si="10"/>
        <v>N/A</v>
      </c>
      <c r="I26" s="12">
        <v>2.3860000000000001</v>
      </c>
      <c r="J26" s="12">
        <v>3.617</v>
      </c>
      <c r="K26" s="43" t="s">
        <v>739</v>
      </c>
      <c r="L26" s="9" t="str">
        <f>IF(J26="Div by 0", "N/A", IF(OR(J26="N/A",K26="N/A"),"N/A", IF(J26&gt;VALUE(MID(K26,1,2)), "No", IF(J26&lt;-1*VALUE(MID(K26,1,2)), "No", "Yes"))))</f>
        <v>Yes</v>
      </c>
    </row>
    <row r="27" spans="1:12" x14ac:dyDescent="0.25">
      <c r="A27" s="2" t="s">
        <v>1137</v>
      </c>
      <c r="B27" s="43" t="s">
        <v>213</v>
      </c>
      <c r="C27" s="14">
        <v>8000.8849974000004</v>
      </c>
      <c r="D27" s="11" t="str">
        <f t="shared" si="8"/>
        <v>N/A</v>
      </c>
      <c r="E27" s="14">
        <v>8318.5338045000008</v>
      </c>
      <c r="F27" s="11" t="str">
        <f t="shared" si="9"/>
        <v>N/A</v>
      </c>
      <c r="G27" s="14">
        <v>8624.7025068000003</v>
      </c>
      <c r="H27" s="11" t="str">
        <f t="shared" si="10"/>
        <v>N/A</v>
      </c>
      <c r="I27" s="12">
        <v>3.97</v>
      </c>
      <c r="J27" s="12">
        <v>3.681</v>
      </c>
      <c r="K27" s="43" t="s">
        <v>739</v>
      </c>
      <c r="L27" s="9" t="str">
        <f>IF(J27="Div by 0", "N/A", IF(OR(J27="N/A",K27="N/A"),"N/A", IF(J27&gt;VALUE(MID(K27,1,2)), "No", IF(J27&lt;-1*VALUE(MID(K27,1,2)), "No", "Yes"))))</f>
        <v>Yes</v>
      </c>
    </row>
    <row r="28" spans="1:12" x14ac:dyDescent="0.25">
      <c r="A28" s="53" t="s">
        <v>1138</v>
      </c>
      <c r="B28" s="43" t="s">
        <v>213</v>
      </c>
      <c r="C28" s="14">
        <v>19885.388328000001</v>
      </c>
      <c r="D28" s="11" t="str">
        <f t="shared" si="8"/>
        <v>N/A</v>
      </c>
      <c r="E28" s="14">
        <v>20875.081335999999</v>
      </c>
      <c r="F28" s="11" t="str">
        <f t="shared" si="9"/>
        <v>N/A</v>
      </c>
      <c r="G28" s="14">
        <v>21668.392746000001</v>
      </c>
      <c r="H28" s="11" t="str">
        <f t="shared" si="10"/>
        <v>N/A</v>
      </c>
      <c r="I28" s="12">
        <v>4.9770000000000003</v>
      </c>
      <c r="J28" s="12">
        <v>3.8</v>
      </c>
      <c r="K28" s="43" t="s">
        <v>739</v>
      </c>
      <c r="L28" s="9" t="str">
        <f>IF(J28="Div by 0", "N/A", IF(K28="N/A","N/A", IF(J28&gt;VALUE(MID(K28,1,2)), "No", IF(J28&lt;-1*VALUE(MID(K28,1,2)), "No", "Yes"))))</f>
        <v>Yes</v>
      </c>
    </row>
    <row r="29" spans="1:12" x14ac:dyDescent="0.25">
      <c r="A29" s="2" t="s">
        <v>1139</v>
      </c>
      <c r="B29" s="43" t="s">
        <v>213</v>
      </c>
      <c r="C29" s="14">
        <v>21726.995653000002</v>
      </c>
      <c r="D29" s="11" t="str">
        <f t="shared" si="8"/>
        <v>N/A</v>
      </c>
      <c r="E29" s="14">
        <v>22862.015957</v>
      </c>
      <c r="F29" s="11" t="str">
        <f t="shared" si="9"/>
        <v>N/A</v>
      </c>
      <c r="G29" s="14">
        <v>23332.813833</v>
      </c>
      <c r="H29" s="11" t="str">
        <f t="shared" si="10"/>
        <v>N/A</v>
      </c>
      <c r="I29" s="12">
        <v>5.2240000000000002</v>
      </c>
      <c r="J29" s="12">
        <v>2.0590000000000002</v>
      </c>
      <c r="K29" s="43" t="s">
        <v>739</v>
      </c>
      <c r="L29" s="9" t="str">
        <f>IF(J29="Div by 0", "N/A", IF(K29="N/A","N/A", IF(J29&gt;VALUE(MID(K29,1,2)), "No", IF(J29&lt;-1*VALUE(MID(K29,1,2)), "No", "Yes"))))</f>
        <v>Yes</v>
      </c>
    </row>
    <row r="30" spans="1:12" x14ac:dyDescent="0.25">
      <c r="A30" s="2" t="s">
        <v>1140</v>
      </c>
      <c r="B30" s="43" t="s">
        <v>213</v>
      </c>
      <c r="C30" s="14">
        <v>18435.072634</v>
      </c>
      <c r="D30" s="11" t="str">
        <f t="shared" si="8"/>
        <v>N/A</v>
      </c>
      <c r="E30" s="14">
        <v>19415.606109</v>
      </c>
      <c r="F30" s="11" t="str">
        <f t="shared" si="9"/>
        <v>N/A</v>
      </c>
      <c r="G30" s="14">
        <v>20455.612787999999</v>
      </c>
      <c r="H30" s="11" t="str">
        <f t="shared" si="10"/>
        <v>N/A</v>
      </c>
      <c r="I30" s="12">
        <v>5.319</v>
      </c>
      <c r="J30" s="12">
        <v>5.3570000000000002</v>
      </c>
      <c r="K30" s="43" t="s">
        <v>739</v>
      </c>
      <c r="L30" s="9" t="str">
        <f>IF(J30="Div by 0", "N/A", IF(K30="N/A","N/A", IF(J30&gt;VALUE(MID(K30,1,2)), "No", IF(J30&lt;-1*VALUE(MID(K30,1,2)), "No", "Yes"))))</f>
        <v>Yes</v>
      </c>
    </row>
    <row r="31" spans="1:12" x14ac:dyDescent="0.25">
      <c r="A31" s="2" t="s">
        <v>1141</v>
      </c>
      <c r="B31" s="43" t="s">
        <v>213</v>
      </c>
      <c r="C31" s="14">
        <v>21545.647336999999</v>
      </c>
      <c r="D31" s="11" t="str">
        <f t="shared" si="8"/>
        <v>N/A</v>
      </c>
      <c r="E31" s="14">
        <v>22647.717336999998</v>
      </c>
      <c r="F31" s="11" t="str">
        <f t="shared" si="9"/>
        <v>N/A</v>
      </c>
      <c r="G31" s="14">
        <v>23244.177458999999</v>
      </c>
      <c r="H31" s="11" t="str">
        <f t="shared" si="10"/>
        <v>N/A</v>
      </c>
      <c r="I31" s="12">
        <v>5.1150000000000002</v>
      </c>
      <c r="J31" s="12">
        <v>2.6339999999999999</v>
      </c>
      <c r="K31" s="43" t="s">
        <v>739</v>
      </c>
      <c r="L31" s="9" t="str">
        <f>IF(J31="Div by 0", "N/A", IF(OR(J31="N/A",K31="N/A"),"N/A", IF(J31&gt;VALUE(MID(K31,1,2)), "No", IF(J31&lt;-1*VALUE(MID(K31,1,2)), "No", "Yes"))))</f>
        <v>Yes</v>
      </c>
    </row>
    <row r="32" spans="1:12" x14ac:dyDescent="0.25">
      <c r="A32" s="2" t="s">
        <v>1142</v>
      </c>
      <c r="B32" s="43" t="s">
        <v>213</v>
      </c>
      <c r="C32" s="14">
        <v>17809.160285999998</v>
      </c>
      <c r="D32" s="11" t="str">
        <f t="shared" si="8"/>
        <v>N/A</v>
      </c>
      <c r="E32" s="14">
        <v>18664.336392000001</v>
      </c>
      <c r="F32" s="11" t="str">
        <f t="shared" si="9"/>
        <v>N/A</v>
      </c>
      <c r="G32" s="14">
        <v>19736.965907999998</v>
      </c>
      <c r="H32" s="11" t="str">
        <f t="shared" si="10"/>
        <v>N/A</v>
      </c>
      <c r="I32" s="12">
        <v>4.8019999999999996</v>
      </c>
      <c r="J32" s="12">
        <v>5.7469999999999999</v>
      </c>
      <c r="K32" s="43" t="s">
        <v>739</v>
      </c>
      <c r="L32" s="9" t="str">
        <f>IF(J32="Div by 0", "N/A", IF(OR(J32="N/A",K32="N/A"),"N/A", IF(J32&gt;VALUE(MID(K32,1,2)), "No", IF(J32&lt;-1*VALUE(MID(K32,1,2)), "No", "Yes"))))</f>
        <v>Yes</v>
      </c>
    </row>
    <row r="33" spans="1:12" x14ac:dyDescent="0.25">
      <c r="A33" s="2" t="s">
        <v>1718</v>
      </c>
      <c r="B33" s="43" t="s">
        <v>213</v>
      </c>
      <c r="C33" s="14">
        <v>13299.168362</v>
      </c>
      <c r="D33" s="11" t="str">
        <f t="shared" si="8"/>
        <v>N/A</v>
      </c>
      <c r="E33" s="14">
        <v>11696.675926</v>
      </c>
      <c r="F33" s="11" t="str">
        <f t="shared" si="9"/>
        <v>N/A</v>
      </c>
      <c r="G33" s="14">
        <v>14202.009690000001</v>
      </c>
      <c r="H33" s="11" t="str">
        <f t="shared" si="10"/>
        <v>N/A</v>
      </c>
      <c r="I33" s="12">
        <v>-12</v>
      </c>
      <c r="J33" s="12">
        <v>21.42</v>
      </c>
      <c r="K33" s="43" t="s">
        <v>739</v>
      </c>
      <c r="L33" s="9" t="str">
        <f t="shared" ref="L33:L45" si="12">IF(J33="Div by 0", "N/A", IF(K33="N/A","N/A", IF(J33&gt;VALUE(MID(K33,1,2)), "No", IF(J33&lt;-1*VALUE(MID(K33,1,2)), "No", "Yes"))))</f>
        <v>Yes</v>
      </c>
    </row>
    <row r="34" spans="1:12" x14ac:dyDescent="0.25">
      <c r="A34" s="2" t="s">
        <v>1719</v>
      </c>
      <c r="B34" s="43" t="s">
        <v>213</v>
      </c>
      <c r="C34" s="14">
        <v>1193</v>
      </c>
      <c r="D34" s="11" t="str">
        <f t="shared" si="8"/>
        <v>N/A</v>
      </c>
      <c r="E34" s="14">
        <v>318</v>
      </c>
      <c r="F34" s="11" t="str">
        <f t="shared" si="9"/>
        <v>N/A</v>
      </c>
      <c r="G34" s="14">
        <v>1930.2857143000001</v>
      </c>
      <c r="H34" s="11" t="str">
        <f t="shared" si="10"/>
        <v>N/A</v>
      </c>
      <c r="I34" s="12">
        <v>-73.3</v>
      </c>
      <c r="J34" s="12">
        <v>507</v>
      </c>
      <c r="K34" s="43" t="s">
        <v>739</v>
      </c>
      <c r="L34" s="9" t="str">
        <f t="shared" si="12"/>
        <v>No</v>
      </c>
    </row>
    <row r="35" spans="1:12" x14ac:dyDescent="0.25">
      <c r="A35" s="2" t="s">
        <v>1720</v>
      </c>
      <c r="B35" s="43" t="s">
        <v>213</v>
      </c>
      <c r="C35" s="14">
        <v>18099.288155999999</v>
      </c>
      <c r="D35" s="11" t="str">
        <f t="shared" si="8"/>
        <v>N/A</v>
      </c>
      <c r="E35" s="14">
        <v>20020.197060999999</v>
      </c>
      <c r="F35" s="11" t="str">
        <f t="shared" si="9"/>
        <v>N/A</v>
      </c>
      <c r="G35" s="14">
        <v>20924.258739000001</v>
      </c>
      <c r="H35" s="11" t="str">
        <f t="shared" si="10"/>
        <v>N/A</v>
      </c>
      <c r="I35" s="12">
        <v>10.61</v>
      </c>
      <c r="J35" s="12">
        <v>4.516</v>
      </c>
      <c r="K35" s="43" t="s">
        <v>739</v>
      </c>
      <c r="L35" s="9" t="str">
        <f t="shared" si="12"/>
        <v>Yes</v>
      </c>
    </row>
    <row r="36" spans="1:12" x14ac:dyDescent="0.25">
      <c r="A36" s="2" t="s">
        <v>1721</v>
      </c>
      <c r="B36" s="43" t="s">
        <v>213</v>
      </c>
      <c r="C36" s="14">
        <v>246.87628866</v>
      </c>
      <c r="D36" s="11" t="str">
        <f t="shared" si="8"/>
        <v>N/A</v>
      </c>
      <c r="E36" s="14">
        <v>569.59649122999997</v>
      </c>
      <c r="F36" s="11" t="str">
        <f t="shared" si="9"/>
        <v>N/A</v>
      </c>
      <c r="G36" s="14">
        <v>616.96538462000001</v>
      </c>
      <c r="H36" s="11" t="str">
        <f t="shared" si="10"/>
        <v>N/A</v>
      </c>
      <c r="I36" s="12">
        <v>130.69999999999999</v>
      </c>
      <c r="J36" s="12">
        <v>8.3160000000000007</v>
      </c>
      <c r="K36" s="43" t="s">
        <v>739</v>
      </c>
      <c r="L36" s="9" t="str">
        <f t="shared" si="12"/>
        <v>Yes</v>
      </c>
    </row>
    <row r="37" spans="1:12" x14ac:dyDescent="0.25">
      <c r="A37" s="2" t="s">
        <v>1722</v>
      </c>
      <c r="B37" s="43" t="s">
        <v>213</v>
      </c>
      <c r="C37" s="14" t="s">
        <v>1746</v>
      </c>
      <c r="D37" s="11" t="str">
        <f t="shared" si="8"/>
        <v>N/A</v>
      </c>
      <c r="E37" s="14" t="s">
        <v>1746</v>
      </c>
      <c r="F37" s="11" t="str">
        <f t="shared" si="9"/>
        <v>N/A</v>
      </c>
      <c r="G37" s="14" t="s">
        <v>1746</v>
      </c>
      <c r="H37" s="11" t="str">
        <f t="shared" si="10"/>
        <v>N/A</v>
      </c>
      <c r="I37" s="12" t="s">
        <v>1746</v>
      </c>
      <c r="J37" s="12" t="s">
        <v>1746</v>
      </c>
      <c r="K37" s="43" t="s">
        <v>739</v>
      </c>
      <c r="L37" s="9" t="str">
        <f t="shared" si="12"/>
        <v>N/A</v>
      </c>
    </row>
    <row r="38" spans="1:12" x14ac:dyDescent="0.25">
      <c r="A38" s="2" t="s">
        <v>1723</v>
      </c>
      <c r="B38" s="43" t="s">
        <v>213</v>
      </c>
      <c r="C38" s="14" t="s">
        <v>1746</v>
      </c>
      <c r="D38" s="11" t="str">
        <f t="shared" si="8"/>
        <v>N/A</v>
      </c>
      <c r="E38" s="14" t="s">
        <v>1746</v>
      </c>
      <c r="F38" s="11" t="str">
        <f t="shared" si="9"/>
        <v>N/A</v>
      </c>
      <c r="G38" s="14" t="s">
        <v>1746</v>
      </c>
      <c r="H38" s="11" t="str">
        <f t="shared" si="10"/>
        <v>N/A</v>
      </c>
      <c r="I38" s="12" t="s">
        <v>1746</v>
      </c>
      <c r="J38" s="12" t="s">
        <v>1746</v>
      </c>
      <c r="K38" s="43" t="s">
        <v>739</v>
      </c>
      <c r="L38" s="9" t="str">
        <f t="shared" si="12"/>
        <v>N/A</v>
      </c>
    </row>
    <row r="39" spans="1:12" x14ac:dyDescent="0.25">
      <c r="A39" s="2" t="s">
        <v>1724</v>
      </c>
      <c r="B39" s="43" t="s">
        <v>213</v>
      </c>
      <c r="C39" s="14">
        <v>59.75</v>
      </c>
      <c r="D39" s="11" t="str">
        <f t="shared" si="8"/>
        <v>N/A</v>
      </c>
      <c r="E39" s="14">
        <v>145.57746478999999</v>
      </c>
      <c r="F39" s="11" t="str">
        <f t="shared" si="9"/>
        <v>N/A</v>
      </c>
      <c r="G39" s="14">
        <v>174.99576271000001</v>
      </c>
      <c r="H39" s="11" t="str">
        <f t="shared" si="10"/>
        <v>N/A</v>
      </c>
      <c r="I39" s="12">
        <v>143.6</v>
      </c>
      <c r="J39" s="12">
        <v>20.21</v>
      </c>
      <c r="K39" s="43" t="s">
        <v>739</v>
      </c>
      <c r="L39" s="9" t="str">
        <f t="shared" si="12"/>
        <v>Yes</v>
      </c>
    </row>
    <row r="40" spans="1:12" x14ac:dyDescent="0.25">
      <c r="A40" s="2" t="s">
        <v>1725</v>
      </c>
      <c r="B40" s="43" t="s">
        <v>213</v>
      </c>
      <c r="C40" s="14" t="s">
        <v>1746</v>
      </c>
      <c r="D40" s="11" t="str">
        <f t="shared" si="8"/>
        <v>N/A</v>
      </c>
      <c r="E40" s="14" t="s">
        <v>1746</v>
      </c>
      <c r="F40" s="11" t="str">
        <f t="shared" si="9"/>
        <v>N/A</v>
      </c>
      <c r="G40" s="14" t="s">
        <v>1746</v>
      </c>
      <c r="H40" s="11" t="str">
        <f t="shared" si="10"/>
        <v>N/A</v>
      </c>
      <c r="I40" s="12" t="s">
        <v>1746</v>
      </c>
      <c r="J40" s="12" t="s">
        <v>1746</v>
      </c>
      <c r="K40" s="43" t="s">
        <v>739</v>
      </c>
      <c r="L40" s="9" t="str">
        <f t="shared" si="12"/>
        <v>N/A</v>
      </c>
    </row>
    <row r="41" spans="1:12" x14ac:dyDescent="0.25">
      <c r="A41" s="2" t="s">
        <v>1726</v>
      </c>
      <c r="B41" s="43" t="s">
        <v>213</v>
      </c>
      <c r="C41" s="14">
        <v>28811.384290999998</v>
      </c>
      <c r="D41" s="11" t="str">
        <f t="shared" si="8"/>
        <v>N/A</v>
      </c>
      <c r="E41" s="14">
        <v>27572.393995999999</v>
      </c>
      <c r="F41" s="11" t="str">
        <f t="shared" si="9"/>
        <v>N/A</v>
      </c>
      <c r="G41" s="14">
        <v>28156.145573999998</v>
      </c>
      <c r="H41" s="11" t="str">
        <f t="shared" si="10"/>
        <v>N/A</v>
      </c>
      <c r="I41" s="12">
        <v>-4.3</v>
      </c>
      <c r="J41" s="12">
        <v>2.117</v>
      </c>
      <c r="K41" s="43" t="s">
        <v>739</v>
      </c>
      <c r="L41" s="9" t="str">
        <f t="shared" si="12"/>
        <v>Yes</v>
      </c>
    </row>
    <row r="42" spans="1:12" x14ac:dyDescent="0.25">
      <c r="A42" s="2" t="s">
        <v>1727</v>
      </c>
      <c r="B42" s="43" t="s">
        <v>213</v>
      </c>
      <c r="C42" s="14" t="s">
        <v>1746</v>
      </c>
      <c r="D42" s="11" t="str">
        <f t="shared" si="8"/>
        <v>N/A</v>
      </c>
      <c r="E42" s="14" t="s">
        <v>1746</v>
      </c>
      <c r="F42" s="11" t="str">
        <f t="shared" si="9"/>
        <v>N/A</v>
      </c>
      <c r="G42" s="14" t="s">
        <v>1746</v>
      </c>
      <c r="H42" s="11" t="str">
        <f t="shared" si="10"/>
        <v>N/A</v>
      </c>
      <c r="I42" s="12" t="s">
        <v>1746</v>
      </c>
      <c r="J42" s="12" t="s">
        <v>1746</v>
      </c>
      <c r="K42" s="43" t="s">
        <v>739</v>
      </c>
      <c r="L42" s="9" t="str">
        <f t="shared" si="12"/>
        <v>N/A</v>
      </c>
    </row>
    <row r="43" spans="1:12" x14ac:dyDescent="0.25">
      <c r="A43" s="2" t="s">
        <v>1728</v>
      </c>
      <c r="B43" s="43" t="s">
        <v>213</v>
      </c>
      <c r="C43" s="14" t="s">
        <v>1746</v>
      </c>
      <c r="D43" s="11" t="str">
        <f t="shared" si="8"/>
        <v>N/A</v>
      </c>
      <c r="E43" s="14" t="s">
        <v>1746</v>
      </c>
      <c r="F43" s="11" t="str">
        <f t="shared" si="9"/>
        <v>N/A</v>
      </c>
      <c r="G43" s="14" t="s">
        <v>1746</v>
      </c>
      <c r="H43" s="11" t="str">
        <f t="shared" si="10"/>
        <v>N/A</v>
      </c>
      <c r="I43" s="12" t="s">
        <v>1746</v>
      </c>
      <c r="J43" s="12" t="s">
        <v>1746</v>
      </c>
      <c r="K43" s="43" t="s">
        <v>739</v>
      </c>
      <c r="L43" s="9" t="str">
        <f t="shared" si="12"/>
        <v>N/A</v>
      </c>
    </row>
    <row r="44" spans="1:12" x14ac:dyDescent="0.25">
      <c r="A44" s="2" t="s">
        <v>1143</v>
      </c>
      <c r="B44" s="43" t="s">
        <v>213</v>
      </c>
      <c r="C44" s="14">
        <v>20314.081814000001</v>
      </c>
      <c r="D44" s="11" t="str">
        <f t="shared" si="8"/>
        <v>N/A</v>
      </c>
      <c r="E44" s="14">
        <v>21393.416503</v>
      </c>
      <c r="F44" s="11" t="str">
        <f t="shared" si="9"/>
        <v>N/A</v>
      </c>
      <c r="G44" s="14">
        <v>22361.907870999999</v>
      </c>
      <c r="H44" s="11" t="str">
        <f t="shared" si="10"/>
        <v>N/A</v>
      </c>
      <c r="I44" s="12">
        <v>5.3129999999999997</v>
      </c>
      <c r="J44" s="12">
        <v>4.5270000000000001</v>
      </c>
      <c r="K44" s="43" t="s">
        <v>739</v>
      </c>
      <c r="L44" s="9" t="str">
        <f t="shared" si="12"/>
        <v>Yes</v>
      </c>
    </row>
    <row r="45" spans="1:12" ht="25" x14ac:dyDescent="0.25">
      <c r="A45" s="2" t="s">
        <v>1144</v>
      </c>
      <c r="B45" s="43" t="s">
        <v>213</v>
      </c>
      <c r="C45" s="14">
        <v>184.97402597000001</v>
      </c>
      <c r="D45" s="11" t="str">
        <f t="shared" si="8"/>
        <v>N/A</v>
      </c>
      <c r="E45" s="14">
        <v>405.68</v>
      </c>
      <c r="F45" s="11" t="str">
        <f t="shared" si="9"/>
        <v>N/A</v>
      </c>
      <c r="G45" s="14">
        <v>468.56092842999999</v>
      </c>
      <c r="H45" s="11" t="str">
        <f t="shared" si="10"/>
        <v>N/A</v>
      </c>
      <c r="I45" s="12">
        <v>119.3</v>
      </c>
      <c r="J45" s="12">
        <v>15.5</v>
      </c>
      <c r="K45" s="43" t="s">
        <v>739</v>
      </c>
      <c r="L45" s="9" t="str">
        <f t="shared" si="12"/>
        <v>Yes</v>
      </c>
    </row>
    <row r="46" spans="1:12" x14ac:dyDescent="0.25">
      <c r="A46" s="2" t="s">
        <v>1145</v>
      </c>
      <c r="B46" s="35" t="s">
        <v>213</v>
      </c>
      <c r="C46" s="45">
        <v>87332.802309000006</v>
      </c>
      <c r="D46" s="11" t="str">
        <f t="shared" si="8"/>
        <v>N/A</v>
      </c>
      <c r="E46" s="45">
        <v>91694.044762000005</v>
      </c>
      <c r="F46" s="11" t="str">
        <f t="shared" si="9"/>
        <v>N/A</v>
      </c>
      <c r="G46" s="45">
        <v>95260.503624999998</v>
      </c>
      <c r="H46" s="11" t="str">
        <f t="shared" si="10"/>
        <v>N/A</v>
      </c>
      <c r="I46" s="12">
        <v>4.9939999999999998</v>
      </c>
      <c r="J46" s="12">
        <v>3.89</v>
      </c>
      <c r="K46" s="43" t="s">
        <v>739</v>
      </c>
      <c r="L46" s="9" t="str">
        <f>IF(J46="Div by 0", "N/A", IF(K46="N/A","N/A", IF(J46&gt;VALUE(MID(K46,1,2)), "No", IF(J46&lt;-1*VALUE(MID(K46,1,2)), "No", "Yes"))))</f>
        <v>Yes</v>
      </c>
    </row>
    <row r="47" spans="1:12" x14ac:dyDescent="0.25">
      <c r="A47" s="54" t="s">
        <v>1146</v>
      </c>
      <c r="B47" s="35" t="s">
        <v>213</v>
      </c>
      <c r="C47" s="45">
        <v>50565.230542999998</v>
      </c>
      <c r="D47" s="11" t="str">
        <f t="shared" si="8"/>
        <v>N/A</v>
      </c>
      <c r="E47" s="45">
        <v>51755.149605999999</v>
      </c>
      <c r="F47" s="11" t="str">
        <f t="shared" si="9"/>
        <v>N/A</v>
      </c>
      <c r="G47" s="45">
        <v>54051.568783000002</v>
      </c>
      <c r="H47" s="11" t="str">
        <f t="shared" si="10"/>
        <v>N/A</v>
      </c>
      <c r="I47" s="12">
        <v>2.3530000000000002</v>
      </c>
      <c r="J47" s="12">
        <v>4.4370000000000003</v>
      </c>
      <c r="K47" s="43" t="s">
        <v>739</v>
      </c>
      <c r="L47" s="9" t="str">
        <f>IF(J47="Div by 0", "N/A", IF(K47="N/A","N/A", IF(J47&gt;VALUE(MID(K47,1,2)), "No", IF(J47&lt;-1*VALUE(MID(K47,1,2)), "No", "Yes"))))</f>
        <v>Yes</v>
      </c>
    </row>
    <row r="48" spans="1:12" ht="25" x14ac:dyDescent="0.25">
      <c r="A48" s="2" t="s">
        <v>1147</v>
      </c>
      <c r="B48" s="35" t="s">
        <v>213</v>
      </c>
      <c r="C48" s="45">
        <v>89434.779358999993</v>
      </c>
      <c r="D48" s="11" t="str">
        <f t="shared" si="8"/>
        <v>N/A</v>
      </c>
      <c r="E48" s="45">
        <v>91813.532819</v>
      </c>
      <c r="F48" s="11" t="str">
        <f t="shared" si="9"/>
        <v>N/A</v>
      </c>
      <c r="G48" s="45">
        <v>93045.719696999993</v>
      </c>
      <c r="H48" s="11" t="str">
        <f t="shared" si="10"/>
        <v>N/A</v>
      </c>
      <c r="I48" s="12">
        <v>2.66</v>
      </c>
      <c r="J48" s="12">
        <v>1.3420000000000001</v>
      </c>
      <c r="K48" s="43" t="s">
        <v>739</v>
      </c>
      <c r="L48" s="9" t="str">
        <f>IF(J48="Div by 0", "N/A", IF(K48="N/A","N/A", IF(J48&gt;VALUE(MID(K48,1,2)), "No", IF(J48&lt;-1*VALUE(MID(K48,1,2)), "No", "Yes"))))</f>
        <v>Yes</v>
      </c>
    </row>
    <row r="49" spans="1:12" x14ac:dyDescent="0.25">
      <c r="A49" s="6" t="s">
        <v>1148</v>
      </c>
      <c r="B49" s="35" t="s">
        <v>213</v>
      </c>
      <c r="C49" s="45">
        <v>65590.017890000003</v>
      </c>
      <c r="D49" s="11" t="str">
        <f t="shared" si="8"/>
        <v>N/A</v>
      </c>
      <c r="E49" s="45">
        <v>68448.225571999996</v>
      </c>
      <c r="F49" s="11" t="str">
        <f t="shared" si="9"/>
        <v>N/A</v>
      </c>
      <c r="G49" s="45">
        <v>71397.918130999999</v>
      </c>
      <c r="H49" s="11" t="str">
        <f t="shared" si="10"/>
        <v>N/A</v>
      </c>
      <c r="I49" s="12">
        <v>4.3579999999999997</v>
      </c>
      <c r="J49" s="12">
        <v>4.3090000000000002</v>
      </c>
      <c r="K49" s="43" t="s">
        <v>739</v>
      </c>
      <c r="L49" s="9" t="str">
        <f t="shared" ref="L49:L59" si="13">IF(J49="Div by 0", "N/A", IF(K49="N/A","N/A", IF(J49&gt;VALUE(MID(K49,1,2)), "No", IF(J49&lt;-1*VALUE(MID(K49,1,2)), "No", "Yes"))))</f>
        <v>Yes</v>
      </c>
    </row>
    <row r="50" spans="1:12" ht="25" x14ac:dyDescent="0.25">
      <c r="A50" s="2" t="s">
        <v>1149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3"/>
        <v>N/A</v>
      </c>
    </row>
    <row r="51" spans="1:12" x14ac:dyDescent="0.25">
      <c r="A51" s="2" t="s">
        <v>1150</v>
      </c>
      <c r="B51" s="35" t="s">
        <v>213</v>
      </c>
      <c r="C51" s="45">
        <v>44375.839263000002</v>
      </c>
      <c r="D51" s="11" t="str">
        <f t="shared" ref="D51:D82" si="14">IF($B51="N/A","N/A",IF(C51&gt;10,"No",IF(C51&lt;-10,"No","Yes")))</f>
        <v>N/A</v>
      </c>
      <c r="E51" s="45">
        <v>46345.840516999997</v>
      </c>
      <c r="F51" s="11" t="str">
        <f t="shared" ref="F51:F82" si="15">IF($B51="N/A","N/A",IF(E51&gt;10,"No",IF(E51&lt;-10,"No","Yes")))</f>
        <v>N/A</v>
      </c>
      <c r="G51" s="45">
        <v>48377.700115</v>
      </c>
      <c r="H51" s="11" t="str">
        <f t="shared" ref="H51:H82" si="16">IF($B51="N/A","N/A",IF(G51&gt;10,"No",IF(G51&lt;-10,"No","Yes")))</f>
        <v>N/A</v>
      </c>
      <c r="I51" s="12">
        <v>4.4390000000000001</v>
      </c>
      <c r="J51" s="12">
        <v>4.3840000000000003</v>
      </c>
      <c r="K51" s="43" t="s">
        <v>739</v>
      </c>
      <c r="L51" s="9" t="str">
        <f t="shared" si="13"/>
        <v>Yes</v>
      </c>
    </row>
    <row r="52" spans="1:12" ht="25" x14ac:dyDescent="0.25">
      <c r="A52" s="2" t="s">
        <v>1151</v>
      </c>
      <c r="B52" s="35" t="s">
        <v>213</v>
      </c>
      <c r="C52" s="45">
        <v>65759.084518999996</v>
      </c>
      <c r="D52" s="11" t="str">
        <f t="shared" si="14"/>
        <v>N/A</v>
      </c>
      <c r="E52" s="45">
        <v>71423.797508000003</v>
      </c>
      <c r="F52" s="11" t="str">
        <f t="shared" si="15"/>
        <v>N/A</v>
      </c>
      <c r="G52" s="45">
        <v>74508.790976999997</v>
      </c>
      <c r="H52" s="11" t="str">
        <f t="shared" si="16"/>
        <v>N/A</v>
      </c>
      <c r="I52" s="12">
        <v>8.6140000000000008</v>
      </c>
      <c r="J52" s="12">
        <v>4.319</v>
      </c>
      <c r="K52" s="43" t="s">
        <v>739</v>
      </c>
      <c r="L52" s="9" t="str">
        <f t="shared" si="13"/>
        <v>Yes</v>
      </c>
    </row>
    <row r="53" spans="1:12" ht="25" x14ac:dyDescent="0.25">
      <c r="A53" s="2" t="s">
        <v>1152</v>
      </c>
      <c r="B53" s="35" t="s">
        <v>213</v>
      </c>
      <c r="C53" s="45" t="s">
        <v>1746</v>
      </c>
      <c r="D53" s="11" t="str">
        <f t="shared" si="14"/>
        <v>N/A</v>
      </c>
      <c r="E53" s="45" t="s">
        <v>1746</v>
      </c>
      <c r="F53" s="11" t="str">
        <f t="shared" si="15"/>
        <v>N/A</v>
      </c>
      <c r="G53" s="45" t="s">
        <v>1746</v>
      </c>
      <c r="H53" s="11" t="str">
        <f t="shared" si="16"/>
        <v>N/A</v>
      </c>
      <c r="I53" s="12" t="s">
        <v>1746</v>
      </c>
      <c r="J53" s="12" t="s">
        <v>1746</v>
      </c>
      <c r="K53" s="43" t="s">
        <v>739</v>
      </c>
      <c r="L53" s="9" t="str">
        <f t="shared" si="13"/>
        <v>N/A</v>
      </c>
    </row>
    <row r="54" spans="1:12" ht="25" x14ac:dyDescent="0.25">
      <c r="A54" s="2" t="s">
        <v>1153</v>
      </c>
      <c r="B54" s="35" t="s">
        <v>213</v>
      </c>
      <c r="C54" s="45" t="s">
        <v>1746</v>
      </c>
      <c r="D54" s="11" t="str">
        <f t="shared" si="14"/>
        <v>N/A</v>
      </c>
      <c r="E54" s="45" t="s">
        <v>1746</v>
      </c>
      <c r="F54" s="11" t="str">
        <f t="shared" si="15"/>
        <v>N/A</v>
      </c>
      <c r="G54" s="45" t="s">
        <v>1746</v>
      </c>
      <c r="H54" s="11" t="str">
        <f t="shared" si="16"/>
        <v>N/A</v>
      </c>
      <c r="I54" s="12" t="s">
        <v>1746</v>
      </c>
      <c r="J54" s="12" t="s">
        <v>1746</v>
      </c>
      <c r="K54" s="43" t="s">
        <v>739</v>
      </c>
      <c r="L54" s="9" t="str">
        <f t="shared" si="13"/>
        <v>N/A</v>
      </c>
    </row>
    <row r="55" spans="1:12" ht="25" x14ac:dyDescent="0.25">
      <c r="A55" s="2" t="s">
        <v>1154</v>
      </c>
      <c r="B55" s="35" t="s">
        <v>213</v>
      </c>
      <c r="C55" s="45">
        <v>83234.219748000003</v>
      </c>
      <c r="D55" s="11" t="str">
        <f t="shared" si="14"/>
        <v>N/A</v>
      </c>
      <c r="E55" s="45">
        <v>83793.045123000004</v>
      </c>
      <c r="F55" s="11" t="str">
        <f t="shared" si="15"/>
        <v>N/A</v>
      </c>
      <c r="G55" s="45">
        <v>87467.998185000004</v>
      </c>
      <c r="H55" s="11" t="str">
        <f t="shared" si="16"/>
        <v>N/A</v>
      </c>
      <c r="I55" s="12">
        <v>0.6714</v>
      </c>
      <c r="J55" s="12">
        <v>4.3860000000000001</v>
      </c>
      <c r="K55" s="43" t="s">
        <v>739</v>
      </c>
      <c r="L55" s="9" t="str">
        <f t="shared" si="13"/>
        <v>Yes</v>
      </c>
    </row>
    <row r="56" spans="1:12" ht="25" x14ac:dyDescent="0.25">
      <c r="A56" s="2" t="s">
        <v>1155</v>
      </c>
      <c r="B56" s="35" t="s">
        <v>213</v>
      </c>
      <c r="C56" s="45" t="s">
        <v>1746</v>
      </c>
      <c r="D56" s="11" t="str">
        <f t="shared" si="14"/>
        <v>N/A</v>
      </c>
      <c r="E56" s="45" t="s">
        <v>1746</v>
      </c>
      <c r="F56" s="11" t="str">
        <f t="shared" si="15"/>
        <v>N/A</v>
      </c>
      <c r="G56" s="45" t="s">
        <v>1746</v>
      </c>
      <c r="H56" s="11" t="str">
        <f t="shared" si="16"/>
        <v>N/A</v>
      </c>
      <c r="I56" s="12" t="s">
        <v>1746</v>
      </c>
      <c r="J56" s="12" t="s">
        <v>1746</v>
      </c>
      <c r="K56" s="43" t="s">
        <v>739</v>
      </c>
      <c r="L56" s="9" t="str">
        <f t="shared" si="13"/>
        <v>N/A</v>
      </c>
    </row>
    <row r="57" spans="1:12" ht="25" x14ac:dyDescent="0.25">
      <c r="A57" s="2" t="s">
        <v>1156</v>
      </c>
      <c r="B57" s="35" t="s">
        <v>213</v>
      </c>
      <c r="C57" s="45">
        <v>104206.17623</v>
      </c>
      <c r="D57" s="11" t="str">
        <f t="shared" si="14"/>
        <v>N/A</v>
      </c>
      <c r="E57" s="45">
        <v>102604.69847</v>
      </c>
      <c r="F57" s="11" t="str">
        <f t="shared" si="15"/>
        <v>N/A</v>
      </c>
      <c r="G57" s="45">
        <v>105013.42349</v>
      </c>
      <c r="H57" s="11" t="str">
        <f t="shared" si="16"/>
        <v>N/A</v>
      </c>
      <c r="I57" s="12">
        <v>-1.54</v>
      </c>
      <c r="J57" s="12">
        <v>2.3479999999999999</v>
      </c>
      <c r="K57" s="43" t="s">
        <v>739</v>
      </c>
      <c r="L57" s="9" t="str">
        <f t="shared" si="13"/>
        <v>Yes</v>
      </c>
    </row>
    <row r="58" spans="1:12" ht="25" x14ac:dyDescent="0.25">
      <c r="A58" s="2" t="s">
        <v>1157</v>
      </c>
      <c r="B58" s="35" t="s">
        <v>213</v>
      </c>
      <c r="C58" s="45" t="s">
        <v>1746</v>
      </c>
      <c r="D58" s="11" t="str">
        <f t="shared" si="14"/>
        <v>N/A</v>
      </c>
      <c r="E58" s="45" t="s">
        <v>1746</v>
      </c>
      <c r="F58" s="11" t="str">
        <f t="shared" si="15"/>
        <v>N/A</v>
      </c>
      <c r="G58" s="45" t="s">
        <v>1746</v>
      </c>
      <c r="H58" s="11" t="str">
        <f t="shared" si="16"/>
        <v>N/A</v>
      </c>
      <c r="I58" s="12" t="s">
        <v>1746</v>
      </c>
      <c r="J58" s="12" t="s">
        <v>1746</v>
      </c>
      <c r="K58" s="43" t="s">
        <v>739</v>
      </c>
      <c r="L58" s="9" t="str">
        <f t="shared" si="13"/>
        <v>N/A</v>
      </c>
    </row>
    <row r="59" spans="1:12" ht="25" x14ac:dyDescent="0.25">
      <c r="A59" s="2" t="s">
        <v>1158</v>
      </c>
      <c r="B59" s="35" t="s">
        <v>213</v>
      </c>
      <c r="C59" s="45" t="s">
        <v>1746</v>
      </c>
      <c r="D59" s="11" t="str">
        <f t="shared" si="14"/>
        <v>N/A</v>
      </c>
      <c r="E59" s="45" t="s">
        <v>1746</v>
      </c>
      <c r="F59" s="11" t="str">
        <f t="shared" si="15"/>
        <v>N/A</v>
      </c>
      <c r="G59" s="45" t="s">
        <v>1746</v>
      </c>
      <c r="H59" s="11" t="str">
        <f t="shared" si="16"/>
        <v>N/A</v>
      </c>
      <c r="I59" s="12" t="s">
        <v>1746</v>
      </c>
      <c r="J59" s="12" t="s">
        <v>1746</v>
      </c>
      <c r="K59" s="43" t="s">
        <v>739</v>
      </c>
      <c r="L59" s="9" t="str">
        <f t="shared" si="13"/>
        <v>N/A</v>
      </c>
    </row>
    <row r="60" spans="1:12" x14ac:dyDescent="0.25">
      <c r="A60" s="6" t="s">
        <v>356</v>
      </c>
      <c r="B60" s="35" t="s">
        <v>213</v>
      </c>
      <c r="C60" s="45" t="s">
        <v>213</v>
      </c>
      <c r="D60" s="11" t="str">
        <f t="shared" si="14"/>
        <v>N/A</v>
      </c>
      <c r="E60" s="45">
        <v>186835594</v>
      </c>
      <c r="F60" s="11" t="str">
        <f t="shared" si="15"/>
        <v>N/A</v>
      </c>
      <c r="G60" s="45">
        <v>212851642</v>
      </c>
      <c r="H60" s="11" t="str">
        <f t="shared" si="16"/>
        <v>N/A</v>
      </c>
      <c r="I60" s="12" t="s">
        <v>213</v>
      </c>
      <c r="J60" s="12">
        <v>13.92</v>
      </c>
      <c r="K60" s="43" t="s">
        <v>739</v>
      </c>
      <c r="L60" s="9" t="str">
        <f t="shared" ref="L60:L70" si="17">IF(J60="Div by 0", "N/A", IF(K60="N/A","N/A", IF(J60&gt;VALUE(MID(K60,1,2)), "No", IF(J60&lt;-1*VALUE(MID(K60,1,2)), "No", "Yes"))))</f>
        <v>Yes</v>
      </c>
    </row>
    <row r="61" spans="1:12" ht="25" x14ac:dyDescent="0.25">
      <c r="A61" s="2" t="s">
        <v>1159</v>
      </c>
      <c r="B61" s="35" t="s">
        <v>213</v>
      </c>
      <c r="C61" s="45" t="s">
        <v>213</v>
      </c>
      <c r="D61" s="11" t="str">
        <f t="shared" si="14"/>
        <v>N/A</v>
      </c>
      <c r="E61" s="45">
        <v>0</v>
      </c>
      <c r="F61" s="11" t="str">
        <f t="shared" si="15"/>
        <v>N/A</v>
      </c>
      <c r="G61" s="45">
        <v>0</v>
      </c>
      <c r="H61" s="11" t="str">
        <f t="shared" si="16"/>
        <v>N/A</v>
      </c>
      <c r="I61" s="12" t="s">
        <v>213</v>
      </c>
      <c r="J61" s="12" t="s">
        <v>1746</v>
      </c>
      <c r="K61" s="43" t="s">
        <v>739</v>
      </c>
      <c r="L61" s="9" t="str">
        <f t="shared" si="17"/>
        <v>N/A</v>
      </c>
    </row>
    <row r="62" spans="1:12" x14ac:dyDescent="0.25">
      <c r="A62" s="2" t="s">
        <v>1160</v>
      </c>
      <c r="B62" s="35" t="s">
        <v>213</v>
      </c>
      <c r="C62" s="45" t="s">
        <v>213</v>
      </c>
      <c r="D62" s="11" t="str">
        <f t="shared" si="14"/>
        <v>N/A</v>
      </c>
      <c r="E62" s="45">
        <v>39795824</v>
      </c>
      <c r="F62" s="11" t="str">
        <f t="shared" si="15"/>
        <v>N/A</v>
      </c>
      <c r="G62" s="45">
        <v>45092257</v>
      </c>
      <c r="H62" s="11" t="str">
        <f t="shared" si="16"/>
        <v>N/A</v>
      </c>
      <c r="I62" s="12" t="s">
        <v>213</v>
      </c>
      <c r="J62" s="12">
        <v>13.31</v>
      </c>
      <c r="K62" s="43" t="s">
        <v>739</v>
      </c>
      <c r="L62" s="9" t="str">
        <f t="shared" si="17"/>
        <v>Yes</v>
      </c>
    </row>
    <row r="63" spans="1:12" ht="25" x14ac:dyDescent="0.25">
      <c r="A63" s="2" t="s">
        <v>1161</v>
      </c>
      <c r="B63" s="35" t="s">
        <v>213</v>
      </c>
      <c r="C63" s="45" t="s">
        <v>213</v>
      </c>
      <c r="D63" s="11" t="str">
        <f t="shared" si="14"/>
        <v>N/A</v>
      </c>
      <c r="E63" s="45">
        <v>30424480</v>
      </c>
      <c r="F63" s="11" t="str">
        <f t="shared" si="15"/>
        <v>N/A</v>
      </c>
      <c r="G63" s="45">
        <v>35172241</v>
      </c>
      <c r="H63" s="11" t="str">
        <f t="shared" si="16"/>
        <v>N/A</v>
      </c>
      <c r="I63" s="12" t="s">
        <v>213</v>
      </c>
      <c r="J63" s="12">
        <v>15.61</v>
      </c>
      <c r="K63" s="43" t="s">
        <v>739</v>
      </c>
      <c r="L63" s="9" t="str">
        <f t="shared" si="17"/>
        <v>Yes</v>
      </c>
    </row>
    <row r="64" spans="1:12" ht="25" x14ac:dyDescent="0.25">
      <c r="A64" s="2" t="s">
        <v>1162</v>
      </c>
      <c r="B64" s="35" t="s">
        <v>213</v>
      </c>
      <c r="C64" s="45" t="s">
        <v>213</v>
      </c>
      <c r="D64" s="11" t="str">
        <f t="shared" si="14"/>
        <v>N/A</v>
      </c>
      <c r="E64" s="45">
        <v>0</v>
      </c>
      <c r="F64" s="11" t="str">
        <f t="shared" si="15"/>
        <v>N/A</v>
      </c>
      <c r="G64" s="45">
        <v>0</v>
      </c>
      <c r="H64" s="11" t="str">
        <f t="shared" si="16"/>
        <v>N/A</v>
      </c>
      <c r="I64" s="12" t="s">
        <v>213</v>
      </c>
      <c r="J64" s="12" t="s">
        <v>1746</v>
      </c>
      <c r="K64" s="43" t="s">
        <v>739</v>
      </c>
      <c r="L64" s="9" t="str">
        <f t="shared" si="17"/>
        <v>N/A</v>
      </c>
    </row>
    <row r="65" spans="1:12" ht="25" x14ac:dyDescent="0.25">
      <c r="A65" s="2" t="s">
        <v>1163</v>
      </c>
      <c r="B65" s="35" t="s">
        <v>213</v>
      </c>
      <c r="C65" s="45" t="s">
        <v>213</v>
      </c>
      <c r="D65" s="11" t="str">
        <f t="shared" si="14"/>
        <v>N/A</v>
      </c>
      <c r="E65" s="45">
        <v>0</v>
      </c>
      <c r="F65" s="11" t="str">
        <f t="shared" si="15"/>
        <v>N/A</v>
      </c>
      <c r="G65" s="45">
        <v>0</v>
      </c>
      <c r="H65" s="11" t="str">
        <f t="shared" si="16"/>
        <v>N/A</v>
      </c>
      <c r="I65" s="12" t="s">
        <v>213</v>
      </c>
      <c r="J65" s="12" t="s">
        <v>1746</v>
      </c>
      <c r="K65" s="43" t="s">
        <v>739</v>
      </c>
      <c r="L65" s="9" t="str">
        <f t="shared" si="17"/>
        <v>N/A</v>
      </c>
    </row>
    <row r="66" spans="1:12" ht="25" x14ac:dyDescent="0.25">
      <c r="A66" s="2" t="s">
        <v>1164</v>
      </c>
      <c r="B66" s="35" t="s">
        <v>213</v>
      </c>
      <c r="C66" s="45" t="s">
        <v>213</v>
      </c>
      <c r="D66" s="11" t="str">
        <f t="shared" si="14"/>
        <v>N/A</v>
      </c>
      <c r="E66" s="45">
        <v>105918460</v>
      </c>
      <c r="F66" s="11" t="str">
        <f t="shared" si="15"/>
        <v>N/A</v>
      </c>
      <c r="G66" s="45">
        <v>120990633</v>
      </c>
      <c r="H66" s="11" t="str">
        <f t="shared" si="16"/>
        <v>N/A</v>
      </c>
      <c r="I66" s="12" t="s">
        <v>213</v>
      </c>
      <c r="J66" s="12">
        <v>14.23</v>
      </c>
      <c r="K66" s="43" t="s">
        <v>739</v>
      </c>
      <c r="L66" s="9" t="str">
        <f t="shared" si="17"/>
        <v>Yes</v>
      </c>
    </row>
    <row r="67" spans="1:12" ht="25" x14ac:dyDescent="0.25">
      <c r="A67" s="2" t="s">
        <v>1165</v>
      </c>
      <c r="B67" s="35" t="s">
        <v>213</v>
      </c>
      <c r="C67" s="45" t="s">
        <v>213</v>
      </c>
      <c r="D67" s="11" t="str">
        <f t="shared" si="14"/>
        <v>N/A</v>
      </c>
      <c r="E67" s="45">
        <v>0</v>
      </c>
      <c r="F67" s="11" t="str">
        <f t="shared" si="15"/>
        <v>N/A</v>
      </c>
      <c r="G67" s="45">
        <v>0</v>
      </c>
      <c r="H67" s="11" t="str">
        <f t="shared" si="16"/>
        <v>N/A</v>
      </c>
      <c r="I67" s="12" t="s">
        <v>213</v>
      </c>
      <c r="J67" s="12" t="s">
        <v>1746</v>
      </c>
      <c r="K67" s="43" t="s">
        <v>739</v>
      </c>
      <c r="L67" s="9" t="str">
        <f t="shared" si="17"/>
        <v>N/A</v>
      </c>
    </row>
    <row r="68" spans="1:12" ht="25" x14ac:dyDescent="0.25">
      <c r="A68" s="2" t="s">
        <v>1166</v>
      </c>
      <c r="B68" s="35" t="s">
        <v>213</v>
      </c>
      <c r="C68" s="45" t="s">
        <v>213</v>
      </c>
      <c r="D68" s="11" t="str">
        <f t="shared" si="14"/>
        <v>N/A</v>
      </c>
      <c r="E68" s="45">
        <v>10696830</v>
      </c>
      <c r="F68" s="11" t="str">
        <f t="shared" si="15"/>
        <v>N/A</v>
      </c>
      <c r="G68" s="45">
        <v>11596511</v>
      </c>
      <c r="H68" s="11" t="str">
        <f t="shared" si="16"/>
        <v>N/A</v>
      </c>
      <c r="I68" s="12" t="s">
        <v>213</v>
      </c>
      <c r="J68" s="12">
        <v>8.4109999999999996</v>
      </c>
      <c r="K68" s="43" t="s">
        <v>739</v>
      </c>
      <c r="L68" s="9" t="str">
        <f t="shared" si="17"/>
        <v>Yes</v>
      </c>
    </row>
    <row r="69" spans="1:12" ht="25" x14ac:dyDescent="0.25">
      <c r="A69" s="2" t="s">
        <v>1167</v>
      </c>
      <c r="B69" s="35" t="s">
        <v>213</v>
      </c>
      <c r="C69" s="45" t="s">
        <v>213</v>
      </c>
      <c r="D69" s="11" t="str">
        <f t="shared" si="14"/>
        <v>N/A</v>
      </c>
      <c r="E69" s="45">
        <v>0</v>
      </c>
      <c r="F69" s="11" t="str">
        <f t="shared" si="15"/>
        <v>N/A</v>
      </c>
      <c r="G69" s="45">
        <v>0</v>
      </c>
      <c r="H69" s="11" t="str">
        <f t="shared" si="16"/>
        <v>N/A</v>
      </c>
      <c r="I69" s="12" t="s">
        <v>213</v>
      </c>
      <c r="J69" s="12" t="s">
        <v>1746</v>
      </c>
      <c r="K69" s="43" t="s">
        <v>739</v>
      </c>
      <c r="L69" s="9" t="str">
        <f t="shared" si="17"/>
        <v>N/A</v>
      </c>
    </row>
    <row r="70" spans="1:12" ht="25" x14ac:dyDescent="0.25">
      <c r="A70" s="2" t="s">
        <v>1168</v>
      </c>
      <c r="B70" s="35" t="s">
        <v>213</v>
      </c>
      <c r="C70" s="45" t="s">
        <v>213</v>
      </c>
      <c r="D70" s="11" t="str">
        <f t="shared" si="14"/>
        <v>N/A</v>
      </c>
      <c r="E70" s="45">
        <v>0</v>
      </c>
      <c r="F70" s="11" t="str">
        <f t="shared" si="15"/>
        <v>N/A</v>
      </c>
      <c r="G70" s="45">
        <v>0</v>
      </c>
      <c r="H70" s="11" t="str">
        <f t="shared" si="16"/>
        <v>N/A</v>
      </c>
      <c r="I70" s="12" t="s">
        <v>213</v>
      </c>
      <c r="J70" s="12" t="s">
        <v>1746</v>
      </c>
      <c r="K70" s="43" t="s">
        <v>739</v>
      </c>
      <c r="L70" s="9" t="str">
        <f t="shared" si="17"/>
        <v>N/A</v>
      </c>
    </row>
    <row r="71" spans="1:12" x14ac:dyDescent="0.25">
      <c r="A71" s="6" t="s">
        <v>1169</v>
      </c>
      <c r="B71" s="35" t="s">
        <v>213</v>
      </c>
      <c r="C71" s="45">
        <v>38903.822247999997</v>
      </c>
      <c r="D71" s="11" t="str">
        <f t="shared" si="14"/>
        <v>N/A</v>
      </c>
      <c r="E71" s="45">
        <v>39947.742998000002</v>
      </c>
      <c r="F71" s="11" t="str">
        <f t="shared" si="15"/>
        <v>N/A</v>
      </c>
      <c r="G71" s="45">
        <v>42502.324680999998</v>
      </c>
      <c r="H71" s="11" t="str">
        <f t="shared" si="16"/>
        <v>N/A</v>
      </c>
      <c r="I71" s="12">
        <v>2.6829999999999998</v>
      </c>
      <c r="J71" s="12">
        <v>6.3949999999999996</v>
      </c>
      <c r="K71" s="43" t="s">
        <v>739</v>
      </c>
      <c r="L71" s="9" t="str">
        <f t="shared" ref="L71:L81" si="18">IF(J71="Div by 0", "N/A", IF(K71="N/A","N/A", IF(J71&gt;VALUE(MID(K71,1,2)), "No", IF(J71&lt;-1*VALUE(MID(K71,1,2)), "No", "Yes"))))</f>
        <v>Yes</v>
      </c>
    </row>
    <row r="72" spans="1:12" ht="25" x14ac:dyDescent="0.25">
      <c r="A72" s="2" t="s">
        <v>1170</v>
      </c>
      <c r="B72" s="35" t="s">
        <v>213</v>
      </c>
      <c r="C72" s="45" t="s">
        <v>1746</v>
      </c>
      <c r="D72" s="11" t="str">
        <f t="shared" si="14"/>
        <v>N/A</v>
      </c>
      <c r="E72" s="45" t="s">
        <v>1746</v>
      </c>
      <c r="F72" s="11" t="str">
        <f t="shared" si="15"/>
        <v>N/A</v>
      </c>
      <c r="G72" s="45" t="s">
        <v>1746</v>
      </c>
      <c r="H72" s="11" t="str">
        <f t="shared" si="16"/>
        <v>N/A</v>
      </c>
      <c r="I72" s="12" t="s">
        <v>1746</v>
      </c>
      <c r="J72" s="12" t="s">
        <v>1746</v>
      </c>
      <c r="K72" s="43" t="s">
        <v>739</v>
      </c>
      <c r="L72" s="9" t="str">
        <f t="shared" si="18"/>
        <v>N/A</v>
      </c>
    </row>
    <row r="73" spans="1:12" ht="25" x14ac:dyDescent="0.25">
      <c r="A73" s="2" t="s">
        <v>1171</v>
      </c>
      <c r="B73" s="35" t="s">
        <v>213</v>
      </c>
      <c r="C73" s="45">
        <v>24327.719821999999</v>
      </c>
      <c r="D73" s="11" t="str">
        <f t="shared" si="14"/>
        <v>N/A</v>
      </c>
      <c r="E73" s="45">
        <v>24504.817734</v>
      </c>
      <c r="F73" s="11" t="str">
        <f t="shared" si="15"/>
        <v>N/A</v>
      </c>
      <c r="G73" s="45">
        <v>25855.651949999999</v>
      </c>
      <c r="H73" s="11" t="str">
        <f t="shared" si="16"/>
        <v>N/A</v>
      </c>
      <c r="I73" s="12">
        <v>0.72799999999999998</v>
      </c>
      <c r="J73" s="12">
        <v>5.5129999999999999</v>
      </c>
      <c r="K73" s="43" t="s">
        <v>739</v>
      </c>
      <c r="L73" s="9" t="str">
        <f t="shared" si="18"/>
        <v>Yes</v>
      </c>
    </row>
    <row r="74" spans="1:12" ht="25" x14ac:dyDescent="0.25">
      <c r="A74" s="2" t="s">
        <v>1172</v>
      </c>
      <c r="B74" s="35" t="s">
        <v>213</v>
      </c>
      <c r="C74" s="45">
        <v>22602.857741</v>
      </c>
      <c r="D74" s="11" t="str">
        <f t="shared" si="14"/>
        <v>N/A</v>
      </c>
      <c r="E74" s="45">
        <v>23695.077882000001</v>
      </c>
      <c r="F74" s="11" t="str">
        <f t="shared" si="15"/>
        <v>N/A</v>
      </c>
      <c r="G74" s="45">
        <v>26445.293985</v>
      </c>
      <c r="H74" s="11" t="str">
        <f t="shared" si="16"/>
        <v>N/A</v>
      </c>
      <c r="I74" s="12">
        <v>4.8319999999999999</v>
      </c>
      <c r="J74" s="12">
        <v>11.61</v>
      </c>
      <c r="K74" s="43" t="s">
        <v>739</v>
      </c>
      <c r="L74" s="9" t="str">
        <f t="shared" si="18"/>
        <v>Yes</v>
      </c>
    </row>
    <row r="75" spans="1:12" ht="25" x14ac:dyDescent="0.25">
      <c r="A75" s="2" t="s">
        <v>1173</v>
      </c>
      <c r="B75" s="35" t="s">
        <v>213</v>
      </c>
      <c r="C75" s="45" t="s">
        <v>1746</v>
      </c>
      <c r="D75" s="11" t="str">
        <f t="shared" si="14"/>
        <v>N/A</v>
      </c>
      <c r="E75" s="45" t="s">
        <v>1746</v>
      </c>
      <c r="F75" s="11" t="str">
        <f t="shared" si="15"/>
        <v>N/A</v>
      </c>
      <c r="G75" s="45" t="s">
        <v>1746</v>
      </c>
      <c r="H75" s="11" t="str">
        <f t="shared" si="16"/>
        <v>N/A</v>
      </c>
      <c r="I75" s="12" t="s">
        <v>1746</v>
      </c>
      <c r="J75" s="12" t="s">
        <v>1746</v>
      </c>
      <c r="K75" s="43" t="s">
        <v>739</v>
      </c>
      <c r="L75" s="9" t="str">
        <f t="shared" si="18"/>
        <v>N/A</v>
      </c>
    </row>
    <row r="76" spans="1:12" ht="25" x14ac:dyDescent="0.25">
      <c r="A76" s="2" t="s">
        <v>1174</v>
      </c>
      <c r="B76" s="35" t="s">
        <v>213</v>
      </c>
      <c r="C76" s="45" t="s">
        <v>1746</v>
      </c>
      <c r="D76" s="11" t="str">
        <f t="shared" si="14"/>
        <v>N/A</v>
      </c>
      <c r="E76" s="45" t="s">
        <v>1746</v>
      </c>
      <c r="F76" s="11" t="str">
        <f t="shared" si="15"/>
        <v>N/A</v>
      </c>
      <c r="G76" s="45" t="s">
        <v>1746</v>
      </c>
      <c r="H76" s="11" t="str">
        <f t="shared" si="16"/>
        <v>N/A</v>
      </c>
      <c r="I76" s="12" t="s">
        <v>1746</v>
      </c>
      <c r="J76" s="12" t="s">
        <v>1746</v>
      </c>
      <c r="K76" s="43" t="s">
        <v>739</v>
      </c>
      <c r="L76" s="9" t="str">
        <f t="shared" si="18"/>
        <v>N/A</v>
      </c>
    </row>
    <row r="77" spans="1:12" ht="25" x14ac:dyDescent="0.25">
      <c r="A77" s="2" t="s">
        <v>1175</v>
      </c>
      <c r="B77" s="35" t="s">
        <v>213</v>
      </c>
      <c r="C77" s="45">
        <v>69581.002970000001</v>
      </c>
      <c r="D77" s="11" t="str">
        <f t="shared" si="14"/>
        <v>N/A</v>
      </c>
      <c r="E77" s="45">
        <v>70284.313204999999</v>
      </c>
      <c r="F77" s="11" t="str">
        <f t="shared" si="15"/>
        <v>N/A</v>
      </c>
      <c r="G77" s="45">
        <v>73194.575318000003</v>
      </c>
      <c r="H77" s="11" t="str">
        <f t="shared" si="16"/>
        <v>N/A</v>
      </c>
      <c r="I77" s="12">
        <v>1.0109999999999999</v>
      </c>
      <c r="J77" s="12">
        <v>4.141</v>
      </c>
      <c r="K77" s="43" t="s">
        <v>739</v>
      </c>
      <c r="L77" s="9" t="str">
        <f t="shared" si="18"/>
        <v>Yes</v>
      </c>
    </row>
    <row r="78" spans="1:12" ht="25" x14ac:dyDescent="0.25">
      <c r="A78" s="2" t="s">
        <v>1176</v>
      </c>
      <c r="B78" s="35" t="s">
        <v>213</v>
      </c>
      <c r="C78" s="45" t="s">
        <v>1746</v>
      </c>
      <c r="D78" s="11" t="str">
        <f t="shared" si="14"/>
        <v>N/A</v>
      </c>
      <c r="E78" s="45" t="s">
        <v>1746</v>
      </c>
      <c r="F78" s="11" t="str">
        <f t="shared" si="15"/>
        <v>N/A</v>
      </c>
      <c r="G78" s="45" t="s">
        <v>1746</v>
      </c>
      <c r="H78" s="11" t="str">
        <f t="shared" si="16"/>
        <v>N/A</v>
      </c>
      <c r="I78" s="12" t="s">
        <v>1746</v>
      </c>
      <c r="J78" s="12" t="s">
        <v>1746</v>
      </c>
      <c r="K78" s="43" t="s">
        <v>739</v>
      </c>
      <c r="L78" s="9" t="str">
        <f t="shared" si="18"/>
        <v>N/A</v>
      </c>
    </row>
    <row r="79" spans="1:12" ht="25" x14ac:dyDescent="0.25">
      <c r="A79" s="2" t="s">
        <v>1177</v>
      </c>
      <c r="B79" s="35" t="s">
        <v>213</v>
      </c>
      <c r="C79" s="45">
        <v>43413.147540999998</v>
      </c>
      <c r="D79" s="11" t="str">
        <f t="shared" si="14"/>
        <v>N/A</v>
      </c>
      <c r="E79" s="45">
        <v>40827.595419999998</v>
      </c>
      <c r="F79" s="11" t="str">
        <f t="shared" si="15"/>
        <v>N/A</v>
      </c>
      <c r="G79" s="45">
        <v>41268.722419999998</v>
      </c>
      <c r="H79" s="11" t="str">
        <f t="shared" si="16"/>
        <v>N/A</v>
      </c>
      <c r="I79" s="12">
        <v>-5.96</v>
      </c>
      <c r="J79" s="12">
        <v>1.08</v>
      </c>
      <c r="K79" s="43" t="s">
        <v>739</v>
      </c>
      <c r="L79" s="9" t="str">
        <f t="shared" si="18"/>
        <v>Yes</v>
      </c>
    </row>
    <row r="80" spans="1:12" ht="25" x14ac:dyDescent="0.25">
      <c r="A80" s="2" t="s">
        <v>1178</v>
      </c>
      <c r="B80" s="35" t="s">
        <v>213</v>
      </c>
      <c r="C80" s="45" t="s">
        <v>1746</v>
      </c>
      <c r="D80" s="11" t="str">
        <f t="shared" si="14"/>
        <v>N/A</v>
      </c>
      <c r="E80" s="45" t="s">
        <v>1746</v>
      </c>
      <c r="F80" s="11" t="str">
        <f t="shared" si="15"/>
        <v>N/A</v>
      </c>
      <c r="G80" s="45" t="s">
        <v>1746</v>
      </c>
      <c r="H80" s="11" t="str">
        <f t="shared" si="16"/>
        <v>N/A</v>
      </c>
      <c r="I80" s="12" t="s">
        <v>1746</v>
      </c>
      <c r="J80" s="12" t="s">
        <v>1746</v>
      </c>
      <c r="K80" s="43" t="s">
        <v>739</v>
      </c>
      <c r="L80" s="9" t="str">
        <f t="shared" si="18"/>
        <v>N/A</v>
      </c>
    </row>
    <row r="81" spans="1:12" ht="25" x14ac:dyDescent="0.25">
      <c r="A81" s="2" t="s">
        <v>1179</v>
      </c>
      <c r="B81" s="35" t="s">
        <v>213</v>
      </c>
      <c r="C81" s="45" t="s">
        <v>1746</v>
      </c>
      <c r="D81" s="11" t="str">
        <f t="shared" si="14"/>
        <v>N/A</v>
      </c>
      <c r="E81" s="45" t="s">
        <v>1746</v>
      </c>
      <c r="F81" s="11" t="str">
        <f t="shared" si="15"/>
        <v>N/A</v>
      </c>
      <c r="G81" s="45" t="s">
        <v>1746</v>
      </c>
      <c r="H81" s="11" t="str">
        <f t="shared" si="16"/>
        <v>N/A</v>
      </c>
      <c r="I81" s="12" t="s">
        <v>1746</v>
      </c>
      <c r="J81" s="12" t="s">
        <v>1746</v>
      </c>
      <c r="K81" s="43" t="s">
        <v>739</v>
      </c>
      <c r="L81" s="9" t="str">
        <f t="shared" si="18"/>
        <v>N/A</v>
      </c>
    </row>
    <row r="82" spans="1:12" x14ac:dyDescent="0.25">
      <c r="A82" s="2" t="s">
        <v>357</v>
      </c>
      <c r="B82" s="35" t="s">
        <v>213</v>
      </c>
      <c r="C82" s="45" t="s">
        <v>213</v>
      </c>
      <c r="D82" s="11" t="str">
        <f t="shared" si="14"/>
        <v>N/A</v>
      </c>
      <c r="E82" s="45">
        <v>187412651</v>
      </c>
      <c r="F82" s="11" t="str">
        <f t="shared" si="15"/>
        <v>N/A</v>
      </c>
      <c r="G82" s="45">
        <v>214750592</v>
      </c>
      <c r="H82" s="11" t="str">
        <f t="shared" si="16"/>
        <v>N/A</v>
      </c>
      <c r="I82" s="12" t="s">
        <v>213</v>
      </c>
      <c r="J82" s="12">
        <v>14.59</v>
      </c>
      <c r="K82" s="43" t="s">
        <v>739</v>
      </c>
      <c r="L82" s="9" t="str">
        <f t="shared" ref="L82:L138" si="19">IF(J82="Div by 0", "N/A", IF(K82="N/A","N/A", IF(J82&gt;VALUE(MID(K82,1,2)), "No", IF(J82&lt;-1*VALUE(MID(K82,1,2)), "No", "Yes"))))</f>
        <v>Yes</v>
      </c>
    </row>
    <row r="83" spans="1:12" x14ac:dyDescent="0.25">
      <c r="A83" s="2" t="s">
        <v>363</v>
      </c>
      <c r="B83" s="35" t="s">
        <v>213</v>
      </c>
      <c r="C83" s="45" t="s">
        <v>213</v>
      </c>
      <c r="D83" s="11" t="str">
        <f t="shared" ref="D83:D114" si="20">IF($B83="N/A","N/A",IF(C83&gt;10,"No",IF(C83&lt;-10,"No","Yes")))</f>
        <v>N/A</v>
      </c>
      <c r="E83" s="36">
        <v>5487</v>
      </c>
      <c r="F83" s="11" t="str">
        <f t="shared" ref="F83:F114" si="21">IF($B83="N/A","N/A",IF(E83&gt;10,"No",IF(E83&lt;-10,"No","Yes")))</f>
        <v>N/A</v>
      </c>
      <c r="G83" s="36">
        <v>5844</v>
      </c>
      <c r="H83" s="11" t="str">
        <f t="shared" ref="H83:H114" si="22">IF($B83="N/A","N/A",IF(G83&gt;10,"No",IF(G83&lt;-10,"No","Yes")))</f>
        <v>N/A</v>
      </c>
      <c r="I83" s="12" t="s">
        <v>213</v>
      </c>
      <c r="J83" s="12">
        <v>6.5060000000000002</v>
      </c>
      <c r="K83" s="43" t="s">
        <v>739</v>
      </c>
      <c r="L83" s="9" t="str">
        <f t="shared" si="19"/>
        <v>Yes</v>
      </c>
    </row>
    <row r="84" spans="1:12" x14ac:dyDescent="0.25">
      <c r="A84" s="2" t="s">
        <v>358</v>
      </c>
      <c r="B84" s="35" t="s">
        <v>213</v>
      </c>
      <c r="C84" s="45" t="s">
        <v>213</v>
      </c>
      <c r="D84" s="11" t="str">
        <f t="shared" si="20"/>
        <v>N/A</v>
      </c>
      <c r="E84" s="45">
        <v>34155.759249000002</v>
      </c>
      <c r="F84" s="11" t="str">
        <f t="shared" si="21"/>
        <v>N/A</v>
      </c>
      <c r="G84" s="45">
        <v>36747.192333999999</v>
      </c>
      <c r="H84" s="11" t="str">
        <f t="shared" si="22"/>
        <v>N/A</v>
      </c>
      <c r="I84" s="12" t="s">
        <v>213</v>
      </c>
      <c r="J84" s="12">
        <v>7.5869999999999997</v>
      </c>
      <c r="K84" s="43" t="s">
        <v>739</v>
      </c>
      <c r="L84" s="9" t="str">
        <f t="shared" si="19"/>
        <v>Yes</v>
      </c>
    </row>
    <row r="85" spans="1:12" ht="25" x14ac:dyDescent="0.25">
      <c r="A85" s="2" t="s">
        <v>1180</v>
      </c>
      <c r="B85" s="35" t="s">
        <v>213</v>
      </c>
      <c r="C85" s="45" t="s">
        <v>213</v>
      </c>
      <c r="D85" s="11" t="str">
        <f t="shared" si="20"/>
        <v>N/A</v>
      </c>
      <c r="E85" s="45">
        <v>11102421</v>
      </c>
      <c r="F85" s="11" t="str">
        <f t="shared" si="21"/>
        <v>N/A</v>
      </c>
      <c r="G85" s="45">
        <v>11872997</v>
      </c>
      <c r="H85" s="11" t="str">
        <f t="shared" si="22"/>
        <v>N/A</v>
      </c>
      <c r="I85" s="12" t="s">
        <v>213</v>
      </c>
      <c r="J85" s="12">
        <v>6.9409999999999998</v>
      </c>
      <c r="K85" s="43" t="s">
        <v>739</v>
      </c>
      <c r="L85" s="9" t="str">
        <f t="shared" si="19"/>
        <v>Yes</v>
      </c>
    </row>
    <row r="86" spans="1:12" x14ac:dyDescent="0.25">
      <c r="A86" s="2" t="s">
        <v>729</v>
      </c>
      <c r="B86" s="35" t="s">
        <v>213</v>
      </c>
      <c r="C86" s="45" t="s">
        <v>213</v>
      </c>
      <c r="D86" s="11" t="str">
        <f t="shared" si="20"/>
        <v>N/A</v>
      </c>
      <c r="E86" s="36">
        <v>5394</v>
      </c>
      <c r="F86" s="11" t="str">
        <f t="shared" si="21"/>
        <v>N/A</v>
      </c>
      <c r="G86" s="36">
        <v>5712</v>
      </c>
      <c r="H86" s="11" t="str">
        <f t="shared" si="22"/>
        <v>N/A</v>
      </c>
      <c r="I86" s="12" t="s">
        <v>213</v>
      </c>
      <c r="J86" s="12">
        <v>5.8949999999999996</v>
      </c>
      <c r="K86" s="43" t="s">
        <v>739</v>
      </c>
      <c r="L86" s="9" t="str">
        <f t="shared" si="19"/>
        <v>Yes</v>
      </c>
    </row>
    <row r="87" spans="1:12" ht="25" x14ac:dyDescent="0.25">
      <c r="A87" s="2" t="s">
        <v>1181</v>
      </c>
      <c r="B87" s="35" t="s">
        <v>213</v>
      </c>
      <c r="C87" s="45" t="s">
        <v>213</v>
      </c>
      <c r="D87" s="11" t="str">
        <f t="shared" si="20"/>
        <v>N/A</v>
      </c>
      <c r="E87" s="45">
        <v>2058.2908788</v>
      </c>
      <c r="F87" s="11" t="str">
        <f t="shared" si="21"/>
        <v>N/A</v>
      </c>
      <c r="G87" s="45">
        <v>2078.6059174000002</v>
      </c>
      <c r="H87" s="11" t="str">
        <f t="shared" si="22"/>
        <v>N/A</v>
      </c>
      <c r="I87" s="12" t="s">
        <v>213</v>
      </c>
      <c r="J87" s="12">
        <v>0.98699999999999999</v>
      </c>
      <c r="K87" s="43" t="s">
        <v>739</v>
      </c>
      <c r="L87" s="9" t="str">
        <f t="shared" si="19"/>
        <v>Yes</v>
      </c>
    </row>
    <row r="88" spans="1:12" ht="25" x14ac:dyDescent="0.25">
      <c r="A88" s="2" t="s">
        <v>1182</v>
      </c>
      <c r="B88" s="35" t="s">
        <v>213</v>
      </c>
      <c r="C88" s="45" t="s">
        <v>213</v>
      </c>
      <c r="D88" s="11" t="str">
        <f t="shared" si="20"/>
        <v>N/A</v>
      </c>
      <c r="E88" s="45">
        <v>110950392</v>
      </c>
      <c r="F88" s="11" t="str">
        <f t="shared" si="21"/>
        <v>N/A</v>
      </c>
      <c r="G88" s="45">
        <v>124411926</v>
      </c>
      <c r="H88" s="11" t="str">
        <f t="shared" si="22"/>
        <v>N/A</v>
      </c>
      <c r="I88" s="12" t="s">
        <v>213</v>
      </c>
      <c r="J88" s="12">
        <v>12.13</v>
      </c>
      <c r="K88" s="43" t="s">
        <v>739</v>
      </c>
      <c r="L88" s="9" t="str">
        <f t="shared" si="19"/>
        <v>Yes</v>
      </c>
    </row>
    <row r="89" spans="1:12" x14ac:dyDescent="0.25">
      <c r="A89" s="2" t="s">
        <v>730</v>
      </c>
      <c r="B89" s="35" t="s">
        <v>213</v>
      </c>
      <c r="C89" s="45" t="s">
        <v>213</v>
      </c>
      <c r="D89" s="11" t="str">
        <f t="shared" si="20"/>
        <v>N/A</v>
      </c>
      <c r="E89" s="36">
        <v>2168</v>
      </c>
      <c r="F89" s="11" t="str">
        <f t="shared" si="21"/>
        <v>N/A</v>
      </c>
      <c r="G89" s="36">
        <v>2347</v>
      </c>
      <c r="H89" s="11" t="str">
        <f t="shared" si="22"/>
        <v>N/A</v>
      </c>
      <c r="I89" s="12" t="s">
        <v>213</v>
      </c>
      <c r="J89" s="12">
        <v>8.2560000000000002</v>
      </c>
      <c r="K89" s="43" t="s">
        <v>739</v>
      </c>
      <c r="L89" s="9" t="str">
        <f t="shared" si="19"/>
        <v>Yes</v>
      </c>
    </row>
    <row r="90" spans="1:12" ht="25" x14ac:dyDescent="0.25">
      <c r="A90" s="2" t="s">
        <v>1183</v>
      </c>
      <c r="B90" s="35" t="s">
        <v>213</v>
      </c>
      <c r="C90" s="45" t="s">
        <v>213</v>
      </c>
      <c r="D90" s="11" t="str">
        <f t="shared" si="20"/>
        <v>N/A</v>
      </c>
      <c r="E90" s="45">
        <v>51176.380074000001</v>
      </c>
      <c r="F90" s="11" t="str">
        <f t="shared" si="21"/>
        <v>N/A</v>
      </c>
      <c r="G90" s="45">
        <v>53008.916062999997</v>
      </c>
      <c r="H90" s="11" t="str">
        <f t="shared" si="22"/>
        <v>N/A</v>
      </c>
      <c r="I90" s="12" t="s">
        <v>213</v>
      </c>
      <c r="J90" s="12">
        <v>3.581</v>
      </c>
      <c r="K90" s="43" t="s">
        <v>739</v>
      </c>
      <c r="L90" s="9" t="str">
        <f t="shared" si="19"/>
        <v>Yes</v>
      </c>
    </row>
    <row r="91" spans="1:12" ht="25" x14ac:dyDescent="0.25">
      <c r="A91" s="2" t="s">
        <v>1184</v>
      </c>
      <c r="B91" s="35" t="s">
        <v>213</v>
      </c>
      <c r="C91" s="45" t="s">
        <v>213</v>
      </c>
      <c r="D91" s="11" t="str">
        <f t="shared" si="20"/>
        <v>N/A</v>
      </c>
      <c r="E91" s="45">
        <v>5391373</v>
      </c>
      <c r="F91" s="11" t="str">
        <f t="shared" si="21"/>
        <v>N/A</v>
      </c>
      <c r="G91" s="45">
        <v>5911384</v>
      </c>
      <c r="H91" s="11" t="str">
        <f t="shared" si="22"/>
        <v>N/A</v>
      </c>
      <c r="I91" s="12" t="s">
        <v>213</v>
      </c>
      <c r="J91" s="12">
        <v>9.6449999999999996</v>
      </c>
      <c r="K91" s="43" t="s">
        <v>739</v>
      </c>
      <c r="L91" s="9" t="str">
        <f t="shared" si="19"/>
        <v>Yes</v>
      </c>
    </row>
    <row r="92" spans="1:12" x14ac:dyDescent="0.25">
      <c r="A92" s="2" t="s">
        <v>731</v>
      </c>
      <c r="B92" s="35" t="s">
        <v>213</v>
      </c>
      <c r="C92" s="45" t="s">
        <v>213</v>
      </c>
      <c r="D92" s="11" t="str">
        <f t="shared" si="20"/>
        <v>N/A</v>
      </c>
      <c r="E92" s="36">
        <v>383</v>
      </c>
      <c r="F92" s="11" t="str">
        <f t="shared" si="21"/>
        <v>N/A</v>
      </c>
      <c r="G92" s="36">
        <v>403</v>
      </c>
      <c r="H92" s="11" t="str">
        <f t="shared" si="22"/>
        <v>N/A</v>
      </c>
      <c r="I92" s="12" t="s">
        <v>213</v>
      </c>
      <c r="J92" s="12">
        <v>5.2220000000000004</v>
      </c>
      <c r="K92" s="43" t="s">
        <v>739</v>
      </c>
      <c r="L92" s="9" t="str">
        <f t="shared" si="19"/>
        <v>Yes</v>
      </c>
    </row>
    <row r="93" spans="1:12" ht="25" x14ac:dyDescent="0.25">
      <c r="A93" s="2" t="s">
        <v>1185</v>
      </c>
      <c r="B93" s="35" t="s">
        <v>213</v>
      </c>
      <c r="C93" s="45" t="s">
        <v>213</v>
      </c>
      <c r="D93" s="11" t="str">
        <f t="shared" si="20"/>
        <v>N/A</v>
      </c>
      <c r="E93" s="45">
        <v>14076.691906</v>
      </c>
      <c r="F93" s="11" t="str">
        <f t="shared" si="21"/>
        <v>N/A</v>
      </c>
      <c r="G93" s="45">
        <v>14668.44665</v>
      </c>
      <c r="H93" s="11" t="str">
        <f t="shared" si="22"/>
        <v>N/A</v>
      </c>
      <c r="I93" s="12" t="s">
        <v>213</v>
      </c>
      <c r="J93" s="12">
        <v>4.2039999999999997</v>
      </c>
      <c r="K93" s="43" t="s">
        <v>739</v>
      </c>
      <c r="L93" s="9" t="str">
        <f t="shared" si="19"/>
        <v>Yes</v>
      </c>
    </row>
    <row r="94" spans="1:12" x14ac:dyDescent="0.25">
      <c r="A94" s="2" t="s">
        <v>1186</v>
      </c>
      <c r="B94" s="35" t="s">
        <v>213</v>
      </c>
      <c r="C94" s="45" t="s">
        <v>213</v>
      </c>
      <c r="D94" s="11" t="str">
        <f t="shared" si="20"/>
        <v>N/A</v>
      </c>
      <c r="E94" s="45">
        <v>27329110</v>
      </c>
      <c r="F94" s="11" t="str">
        <f t="shared" si="21"/>
        <v>N/A</v>
      </c>
      <c r="G94" s="45">
        <v>33448983</v>
      </c>
      <c r="H94" s="11" t="str">
        <f t="shared" si="22"/>
        <v>N/A</v>
      </c>
      <c r="I94" s="12" t="s">
        <v>213</v>
      </c>
      <c r="J94" s="12">
        <v>22.39</v>
      </c>
      <c r="K94" s="43" t="s">
        <v>739</v>
      </c>
      <c r="L94" s="9" t="str">
        <f t="shared" si="19"/>
        <v>Yes</v>
      </c>
    </row>
    <row r="95" spans="1:12" x14ac:dyDescent="0.25">
      <c r="A95" s="2" t="s">
        <v>732</v>
      </c>
      <c r="B95" s="35" t="s">
        <v>213</v>
      </c>
      <c r="C95" s="45" t="s">
        <v>213</v>
      </c>
      <c r="D95" s="11" t="str">
        <f t="shared" si="20"/>
        <v>N/A</v>
      </c>
      <c r="E95" s="36">
        <v>1795</v>
      </c>
      <c r="F95" s="11" t="str">
        <f t="shared" si="21"/>
        <v>N/A</v>
      </c>
      <c r="G95" s="36">
        <v>1965</v>
      </c>
      <c r="H95" s="11" t="str">
        <f t="shared" si="22"/>
        <v>N/A</v>
      </c>
      <c r="I95" s="12" t="s">
        <v>213</v>
      </c>
      <c r="J95" s="12">
        <v>9.4710000000000001</v>
      </c>
      <c r="K95" s="43" t="s">
        <v>739</v>
      </c>
      <c r="L95" s="9" t="str">
        <f t="shared" si="19"/>
        <v>Yes</v>
      </c>
    </row>
    <row r="96" spans="1:12" x14ac:dyDescent="0.25">
      <c r="A96" s="2" t="s">
        <v>1187</v>
      </c>
      <c r="B96" s="35" t="s">
        <v>213</v>
      </c>
      <c r="C96" s="45" t="s">
        <v>213</v>
      </c>
      <c r="D96" s="11" t="str">
        <f t="shared" si="20"/>
        <v>N/A</v>
      </c>
      <c r="E96" s="45">
        <v>15225.130918999999</v>
      </c>
      <c r="F96" s="11" t="str">
        <f t="shared" si="21"/>
        <v>N/A</v>
      </c>
      <c r="G96" s="45">
        <v>17022.383205999999</v>
      </c>
      <c r="H96" s="11" t="str">
        <f t="shared" si="22"/>
        <v>N/A</v>
      </c>
      <c r="I96" s="12" t="s">
        <v>213</v>
      </c>
      <c r="J96" s="12">
        <v>11.8</v>
      </c>
      <c r="K96" s="43" t="s">
        <v>739</v>
      </c>
      <c r="L96" s="9" t="str">
        <f t="shared" si="19"/>
        <v>Yes</v>
      </c>
    </row>
    <row r="97" spans="1:12" x14ac:dyDescent="0.25">
      <c r="A97" s="2" t="s">
        <v>1188</v>
      </c>
      <c r="B97" s="35" t="s">
        <v>213</v>
      </c>
      <c r="C97" s="45" t="s">
        <v>213</v>
      </c>
      <c r="D97" s="11" t="str">
        <f t="shared" si="20"/>
        <v>N/A</v>
      </c>
      <c r="E97" s="45">
        <v>725650</v>
      </c>
      <c r="F97" s="11" t="str">
        <f t="shared" si="21"/>
        <v>N/A</v>
      </c>
      <c r="G97" s="45">
        <v>1130288</v>
      </c>
      <c r="H97" s="11" t="str">
        <f t="shared" si="22"/>
        <v>N/A</v>
      </c>
      <c r="I97" s="12" t="s">
        <v>213</v>
      </c>
      <c r="J97" s="12">
        <v>55.76</v>
      </c>
      <c r="K97" s="43" t="s">
        <v>739</v>
      </c>
      <c r="L97" s="9" t="str">
        <f t="shared" si="19"/>
        <v>No</v>
      </c>
    </row>
    <row r="98" spans="1:12" x14ac:dyDescent="0.25">
      <c r="A98" s="2" t="s">
        <v>520</v>
      </c>
      <c r="B98" s="35" t="s">
        <v>213</v>
      </c>
      <c r="C98" s="45" t="s">
        <v>213</v>
      </c>
      <c r="D98" s="11" t="str">
        <f t="shared" si="20"/>
        <v>N/A</v>
      </c>
      <c r="E98" s="36">
        <v>21</v>
      </c>
      <c r="F98" s="11" t="str">
        <f t="shared" si="21"/>
        <v>N/A</v>
      </c>
      <c r="G98" s="36">
        <v>18</v>
      </c>
      <c r="H98" s="11" t="str">
        <f t="shared" si="22"/>
        <v>N/A</v>
      </c>
      <c r="I98" s="12" t="s">
        <v>213</v>
      </c>
      <c r="J98" s="12">
        <v>-14.3</v>
      </c>
      <c r="K98" s="43" t="s">
        <v>739</v>
      </c>
      <c r="L98" s="9" t="str">
        <f t="shared" si="19"/>
        <v>Yes</v>
      </c>
    </row>
    <row r="99" spans="1:12" x14ac:dyDescent="0.25">
      <c r="A99" s="2" t="s">
        <v>1189</v>
      </c>
      <c r="B99" s="35" t="s">
        <v>213</v>
      </c>
      <c r="C99" s="45" t="s">
        <v>213</v>
      </c>
      <c r="D99" s="11" t="str">
        <f t="shared" si="20"/>
        <v>N/A</v>
      </c>
      <c r="E99" s="45">
        <v>34554.761904999999</v>
      </c>
      <c r="F99" s="11" t="str">
        <f t="shared" si="21"/>
        <v>N/A</v>
      </c>
      <c r="G99" s="45">
        <v>62793.777778000003</v>
      </c>
      <c r="H99" s="11" t="str">
        <f t="shared" si="22"/>
        <v>N/A</v>
      </c>
      <c r="I99" s="12" t="s">
        <v>213</v>
      </c>
      <c r="J99" s="12">
        <v>81.72</v>
      </c>
      <c r="K99" s="43" t="s">
        <v>739</v>
      </c>
      <c r="L99" s="9" t="str">
        <f t="shared" si="19"/>
        <v>No</v>
      </c>
    </row>
    <row r="100" spans="1:12" ht="25" x14ac:dyDescent="0.25">
      <c r="A100" s="2" t="s">
        <v>1190</v>
      </c>
      <c r="B100" s="35" t="s">
        <v>213</v>
      </c>
      <c r="C100" s="45" t="s">
        <v>213</v>
      </c>
      <c r="D100" s="11" t="str">
        <f t="shared" si="20"/>
        <v>N/A</v>
      </c>
      <c r="E100" s="45">
        <v>1863345</v>
      </c>
      <c r="F100" s="11" t="str">
        <f t="shared" si="21"/>
        <v>N/A</v>
      </c>
      <c r="G100" s="45">
        <v>2587729</v>
      </c>
      <c r="H100" s="11" t="str">
        <f t="shared" si="22"/>
        <v>N/A</v>
      </c>
      <c r="I100" s="12" t="s">
        <v>213</v>
      </c>
      <c r="J100" s="12">
        <v>38.880000000000003</v>
      </c>
      <c r="K100" s="43" t="s">
        <v>739</v>
      </c>
      <c r="L100" s="9" t="str">
        <f t="shared" si="19"/>
        <v>No</v>
      </c>
    </row>
    <row r="101" spans="1:12" x14ac:dyDescent="0.25">
      <c r="A101" s="2" t="s">
        <v>521</v>
      </c>
      <c r="B101" s="35" t="s">
        <v>213</v>
      </c>
      <c r="C101" s="45" t="s">
        <v>213</v>
      </c>
      <c r="D101" s="11" t="str">
        <f t="shared" si="20"/>
        <v>N/A</v>
      </c>
      <c r="E101" s="36">
        <v>623</v>
      </c>
      <c r="F101" s="11" t="str">
        <f t="shared" si="21"/>
        <v>N/A</v>
      </c>
      <c r="G101" s="36">
        <v>678</v>
      </c>
      <c r="H101" s="11" t="str">
        <f t="shared" si="22"/>
        <v>N/A</v>
      </c>
      <c r="I101" s="12" t="s">
        <v>213</v>
      </c>
      <c r="J101" s="12">
        <v>8.8279999999999994</v>
      </c>
      <c r="K101" s="43" t="s">
        <v>739</v>
      </c>
      <c r="L101" s="9" t="str">
        <f t="shared" si="19"/>
        <v>Yes</v>
      </c>
    </row>
    <row r="102" spans="1:12" ht="25" x14ac:dyDescent="0.25">
      <c r="A102" s="2" t="s">
        <v>1191</v>
      </c>
      <c r="B102" s="35" t="s">
        <v>213</v>
      </c>
      <c r="C102" s="45" t="s">
        <v>213</v>
      </c>
      <c r="D102" s="11" t="str">
        <f t="shared" si="20"/>
        <v>N/A</v>
      </c>
      <c r="E102" s="45">
        <v>2990.9229534999999</v>
      </c>
      <c r="F102" s="11" t="str">
        <f t="shared" si="21"/>
        <v>N/A</v>
      </c>
      <c r="G102" s="45">
        <v>3816.7094394999999</v>
      </c>
      <c r="H102" s="11" t="str">
        <f t="shared" si="22"/>
        <v>N/A</v>
      </c>
      <c r="I102" s="12" t="s">
        <v>213</v>
      </c>
      <c r="J102" s="12">
        <v>27.61</v>
      </c>
      <c r="K102" s="43" t="s">
        <v>739</v>
      </c>
      <c r="L102" s="9" t="str">
        <f t="shared" si="19"/>
        <v>Yes</v>
      </c>
    </row>
    <row r="103" spans="1:12" ht="25" x14ac:dyDescent="0.25">
      <c r="A103" s="2" t="s">
        <v>1192</v>
      </c>
      <c r="B103" s="35" t="s">
        <v>213</v>
      </c>
      <c r="C103" s="45" t="s">
        <v>213</v>
      </c>
      <c r="D103" s="11" t="str">
        <f t="shared" si="20"/>
        <v>N/A</v>
      </c>
      <c r="E103" s="45">
        <v>0</v>
      </c>
      <c r="F103" s="11" t="str">
        <f t="shared" si="21"/>
        <v>N/A</v>
      </c>
      <c r="G103" s="45">
        <v>0</v>
      </c>
      <c r="H103" s="11" t="str">
        <f t="shared" si="22"/>
        <v>N/A</v>
      </c>
      <c r="I103" s="12" t="s">
        <v>213</v>
      </c>
      <c r="J103" s="12" t="s">
        <v>1746</v>
      </c>
      <c r="K103" s="43" t="s">
        <v>739</v>
      </c>
      <c r="L103" s="9" t="str">
        <f t="shared" si="19"/>
        <v>N/A</v>
      </c>
    </row>
    <row r="104" spans="1:12" ht="25" x14ac:dyDescent="0.25">
      <c r="A104" s="2" t="s">
        <v>522</v>
      </c>
      <c r="B104" s="35" t="s">
        <v>213</v>
      </c>
      <c r="C104" s="45" t="s">
        <v>213</v>
      </c>
      <c r="D104" s="11" t="str">
        <f t="shared" si="20"/>
        <v>N/A</v>
      </c>
      <c r="E104" s="36">
        <v>0</v>
      </c>
      <c r="F104" s="11" t="str">
        <f t="shared" si="21"/>
        <v>N/A</v>
      </c>
      <c r="G104" s="36">
        <v>0</v>
      </c>
      <c r="H104" s="11" t="str">
        <f t="shared" si="22"/>
        <v>N/A</v>
      </c>
      <c r="I104" s="12" t="s">
        <v>213</v>
      </c>
      <c r="J104" s="12" t="s">
        <v>1746</v>
      </c>
      <c r="K104" s="43" t="s">
        <v>739</v>
      </c>
      <c r="L104" s="9" t="str">
        <f t="shared" si="19"/>
        <v>N/A</v>
      </c>
    </row>
    <row r="105" spans="1:12" ht="25" x14ac:dyDescent="0.25">
      <c r="A105" s="2" t="s">
        <v>1193</v>
      </c>
      <c r="B105" s="35" t="s">
        <v>213</v>
      </c>
      <c r="C105" s="45" t="s">
        <v>213</v>
      </c>
      <c r="D105" s="11" t="str">
        <f t="shared" si="20"/>
        <v>N/A</v>
      </c>
      <c r="E105" s="45" t="s">
        <v>1746</v>
      </c>
      <c r="F105" s="11" t="str">
        <f t="shared" si="21"/>
        <v>N/A</v>
      </c>
      <c r="G105" s="45" t="s">
        <v>1746</v>
      </c>
      <c r="H105" s="11" t="str">
        <f t="shared" si="22"/>
        <v>N/A</v>
      </c>
      <c r="I105" s="12" t="s">
        <v>213</v>
      </c>
      <c r="J105" s="12" t="s">
        <v>1746</v>
      </c>
      <c r="K105" s="43" t="s">
        <v>739</v>
      </c>
      <c r="L105" s="9" t="str">
        <f t="shared" si="19"/>
        <v>N/A</v>
      </c>
    </row>
    <row r="106" spans="1:12" ht="25" x14ac:dyDescent="0.25">
      <c r="A106" s="2" t="s">
        <v>1194</v>
      </c>
      <c r="B106" s="35" t="s">
        <v>213</v>
      </c>
      <c r="C106" s="45" t="s">
        <v>213</v>
      </c>
      <c r="D106" s="11" t="str">
        <f t="shared" si="20"/>
        <v>N/A</v>
      </c>
      <c r="E106" s="45">
        <v>11588461</v>
      </c>
      <c r="F106" s="11" t="str">
        <f t="shared" si="21"/>
        <v>N/A</v>
      </c>
      <c r="G106" s="45">
        <v>13469285</v>
      </c>
      <c r="H106" s="11" t="str">
        <f t="shared" si="22"/>
        <v>N/A</v>
      </c>
      <c r="I106" s="12" t="s">
        <v>213</v>
      </c>
      <c r="J106" s="12">
        <v>16.23</v>
      </c>
      <c r="K106" s="43" t="s">
        <v>739</v>
      </c>
      <c r="L106" s="9" t="str">
        <f t="shared" si="19"/>
        <v>Yes</v>
      </c>
    </row>
    <row r="107" spans="1:12" x14ac:dyDescent="0.25">
      <c r="A107" s="2" t="s">
        <v>523</v>
      </c>
      <c r="B107" s="35" t="s">
        <v>213</v>
      </c>
      <c r="C107" s="45" t="s">
        <v>213</v>
      </c>
      <c r="D107" s="11" t="str">
        <f t="shared" si="20"/>
        <v>N/A</v>
      </c>
      <c r="E107" s="36">
        <v>1225</v>
      </c>
      <c r="F107" s="11" t="str">
        <f t="shared" si="21"/>
        <v>N/A</v>
      </c>
      <c r="G107" s="36">
        <v>1258</v>
      </c>
      <c r="H107" s="11" t="str">
        <f t="shared" si="22"/>
        <v>N/A</v>
      </c>
      <c r="I107" s="12" t="s">
        <v>213</v>
      </c>
      <c r="J107" s="12">
        <v>2.694</v>
      </c>
      <c r="K107" s="43" t="s">
        <v>739</v>
      </c>
      <c r="L107" s="9" t="str">
        <f t="shared" si="19"/>
        <v>Yes</v>
      </c>
    </row>
    <row r="108" spans="1:12" ht="25" x14ac:dyDescent="0.25">
      <c r="A108" s="2" t="s">
        <v>1195</v>
      </c>
      <c r="B108" s="35" t="s">
        <v>213</v>
      </c>
      <c r="C108" s="45" t="s">
        <v>213</v>
      </c>
      <c r="D108" s="11" t="str">
        <f t="shared" si="20"/>
        <v>N/A</v>
      </c>
      <c r="E108" s="45">
        <v>9459.9681633</v>
      </c>
      <c r="F108" s="11" t="str">
        <f t="shared" si="21"/>
        <v>N/A</v>
      </c>
      <c r="G108" s="45">
        <v>10706.903816</v>
      </c>
      <c r="H108" s="11" t="str">
        <f t="shared" si="22"/>
        <v>N/A</v>
      </c>
      <c r="I108" s="12" t="s">
        <v>213</v>
      </c>
      <c r="J108" s="12">
        <v>13.18</v>
      </c>
      <c r="K108" s="43" t="s">
        <v>739</v>
      </c>
      <c r="L108" s="9" t="str">
        <f t="shared" si="19"/>
        <v>Yes</v>
      </c>
    </row>
    <row r="109" spans="1:12" ht="25" x14ac:dyDescent="0.25">
      <c r="A109" s="2" t="s">
        <v>1196</v>
      </c>
      <c r="B109" s="35" t="s">
        <v>213</v>
      </c>
      <c r="C109" s="45" t="s">
        <v>213</v>
      </c>
      <c r="D109" s="11" t="str">
        <f t="shared" si="20"/>
        <v>N/A</v>
      </c>
      <c r="E109" s="45">
        <v>10450945</v>
      </c>
      <c r="F109" s="11" t="str">
        <f t="shared" si="21"/>
        <v>N/A</v>
      </c>
      <c r="G109" s="45">
        <v>12159525</v>
      </c>
      <c r="H109" s="11" t="str">
        <f t="shared" si="22"/>
        <v>N/A</v>
      </c>
      <c r="I109" s="12" t="s">
        <v>213</v>
      </c>
      <c r="J109" s="12">
        <v>16.350000000000001</v>
      </c>
      <c r="K109" s="43" t="s">
        <v>739</v>
      </c>
      <c r="L109" s="9" t="str">
        <f t="shared" si="19"/>
        <v>Yes</v>
      </c>
    </row>
    <row r="110" spans="1:12" x14ac:dyDescent="0.25">
      <c r="A110" s="2" t="s">
        <v>524</v>
      </c>
      <c r="B110" s="35" t="s">
        <v>213</v>
      </c>
      <c r="C110" s="45" t="s">
        <v>213</v>
      </c>
      <c r="D110" s="11" t="str">
        <f t="shared" si="20"/>
        <v>N/A</v>
      </c>
      <c r="E110" s="36">
        <v>1612</v>
      </c>
      <c r="F110" s="11" t="str">
        <f t="shared" si="21"/>
        <v>N/A</v>
      </c>
      <c r="G110" s="36">
        <v>1813</v>
      </c>
      <c r="H110" s="11" t="str">
        <f t="shared" si="22"/>
        <v>N/A</v>
      </c>
      <c r="I110" s="12" t="s">
        <v>213</v>
      </c>
      <c r="J110" s="12">
        <v>12.47</v>
      </c>
      <c r="K110" s="43" t="s">
        <v>739</v>
      </c>
      <c r="L110" s="9" t="str">
        <f t="shared" si="19"/>
        <v>Yes</v>
      </c>
    </row>
    <row r="111" spans="1:12" ht="25" x14ac:dyDescent="0.25">
      <c r="A111" s="2" t="s">
        <v>1197</v>
      </c>
      <c r="B111" s="35" t="s">
        <v>213</v>
      </c>
      <c r="C111" s="45" t="s">
        <v>213</v>
      </c>
      <c r="D111" s="11" t="str">
        <f t="shared" si="20"/>
        <v>N/A</v>
      </c>
      <c r="E111" s="45">
        <v>6483.2165011999996</v>
      </c>
      <c r="F111" s="11" t="str">
        <f t="shared" si="21"/>
        <v>N/A</v>
      </c>
      <c r="G111" s="45">
        <v>6706.8532819000002</v>
      </c>
      <c r="H111" s="11" t="str">
        <f t="shared" si="22"/>
        <v>N/A</v>
      </c>
      <c r="I111" s="12" t="s">
        <v>213</v>
      </c>
      <c r="J111" s="12">
        <v>3.4489999999999998</v>
      </c>
      <c r="K111" s="43" t="s">
        <v>739</v>
      </c>
      <c r="L111" s="9" t="str">
        <f t="shared" si="19"/>
        <v>Yes</v>
      </c>
    </row>
    <row r="112" spans="1:12" ht="25" x14ac:dyDescent="0.25">
      <c r="A112" s="2" t="s">
        <v>1198</v>
      </c>
      <c r="B112" s="35" t="s">
        <v>213</v>
      </c>
      <c r="C112" s="45" t="s">
        <v>213</v>
      </c>
      <c r="D112" s="11" t="str">
        <f t="shared" si="20"/>
        <v>N/A</v>
      </c>
      <c r="E112" s="45">
        <v>2262214</v>
      </c>
      <c r="F112" s="11" t="str">
        <f t="shared" si="21"/>
        <v>N/A</v>
      </c>
      <c r="G112" s="45">
        <v>3048889</v>
      </c>
      <c r="H112" s="11" t="str">
        <f t="shared" si="22"/>
        <v>N/A</v>
      </c>
      <c r="I112" s="12" t="s">
        <v>213</v>
      </c>
      <c r="J112" s="12">
        <v>34.770000000000003</v>
      </c>
      <c r="K112" s="43" t="s">
        <v>739</v>
      </c>
      <c r="L112" s="9" t="str">
        <f t="shared" si="19"/>
        <v>No</v>
      </c>
    </row>
    <row r="113" spans="1:12" x14ac:dyDescent="0.25">
      <c r="A113" s="2" t="s">
        <v>525</v>
      </c>
      <c r="B113" s="35" t="s">
        <v>213</v>
      </c>
      <c r="C113" s="45" t="s">
        <v>213</v>
      </c>
      <c r="D113" s="11" t="str">
        <f t="shared" si="20"/>
        <v>N/A</v>
      </c>
      <c r="E113" s="36">
        <v>409</v>
      </c>
      <c r="F113" s="11" t="str">
        <f t="shared" si="21"/>
        <v>N/A</v>
      </c>
      <c r="G113" s="36">
        <v>463</v>
      </c>
      <c r="H113" s="11" t="str">
        <f t="shared" si="22"/>
        <v>N/A</v>
      </c>
      <c r="I113" s="12" t="s">
        <v>213</v>
      </c>
      <c r="J113" s="12">
        <v>13.2</v>
      </c>
      <c r="K113" s="43" t="s">
        <v>739</v>
      </c>
      <c r="L113" s="9" t="str">
        <f t="shared" si="19"/>
        <v>Yes</v>
      </c>
    </row>
    <row r="114" spans="1:12" ht="25" x14ac:dyDescent="0.25">
      <c r="A114" s="2" t="s">
        <v>1199</v>
      </c>
      <c r="B114" s="35" t="s">
        <v>213</v>
      </c>
      <c r="C114" s="45" t="s">
        <v>213</v>
      </c>
      <c r="D114" s="11" t="str">
        <f t="shared" si="20"/>
        <v>N/A</v>
      </c>
      <c r="E114" s="45">
        <v>5531.0855745999997</v>
      </c>
      <c r="F114" s="11" t="str">
        <f t="shared" si="21"/>
        <v>N/A</v>
      </c>
      <c r="G114" s="45">
        <v>6585.0734340999998</v>
      </c>
      <c r="H114" s="11" t="str">
        <f t="shared" si="22"/>
        <v>N/A</v>
      </c>
      <c r="I114" s="12" t="s">
        <v>213</v>
      </c>
      <c r="J114" s="12">
        <v>19.059999999999999</v>
      </c>
      <c r="K114" s="43" t="s">
        <v>739</v>
      </c>
      <c r="L114" s="9" t="str">
        <f t="shared" si="19"/>
        <v>Yes</v>
      </c>
    </row>
    <row r="115" spans="1:12" ht="25" x14ac:dyDescent="0.25">
      <c r="A115" s="2" t="s">
        <v>1200</v>
      </c>
      <c r="B115" s="35" t="s">
        <v>213</v>
      </c>
      <c r="C115" s="45" t="s">
        <v>213</v>
      </c>
      <c r="D115" s="11" t="str">
        <f t="shared" ref="D115:D146" si="23">IF($B115="N/A","N/A",IF(C115&gt;10,"No",IF(C115&lt;-10,"No","Yes")))</f>
        <v>N/A</v>
      </c>
      <c r="E115" s="45">
        <v>0</v>
      </c>
      <c r="F115" s="11" t="str">
        <f t="shared" ref="F115:F146" si="24">IF($B115="N/A","N/A",IF(E115&gt;10,"No",IF(E115&lt;-10,"No","Yes")))</f>
        <v>N/A</v>
      </c>
      <c r="G115" s="45">
        <v>0</v>
      </c>
      <c r="H115" s="11" t="str">
        <f t="shared" ref="H115:H146" si="25">IF($B115="N/A","N/A",IF(G115&gt;10,"No",IF(G115&lt;-10,"No","Yes")))</f>
        <v>N/A</v>
      </c>
      <c r="I115" s="12" t="s">
        <v>213</v>
      </c>
      <c r="J115" s="12" t="s">
        <v>1746</v>
      </c>
      <c r="K115" s="43" t="s">
        <v>739</v>
      </c>
      <c r="L115" s="9" t="str">
        <f t="shared" si="19"/>
        <v>N/A</v>
      </c>
    </row>
    <row r="116" spans="1:12" ht="25" x14ac:dyDescent="0.25">
      <c r="A116" s="2" t="s">
        <v>526</v>
      </c>
      <c r="B116" s="35" t="s">
        <v>213</v>
      </c>
      <c r="C116" s="45" t="s">
        <v>213</v>
      </c>
      <c r="D116" s="11" t="str">
        <f t="shared" si="23"/>
        <v>N/A</v>
      </c>
      <c r="E116" s="36">
        <v>0</v>
      </c>
      <c r="F116" s="11" t="str">
        <f t="shared" si="24"/>
        <v>N/A</v>
      </c>
      <c r="G116" s="36">
        <v>0</v>
      </c>
      <c r="H116" s="11" t="str">
        <f t="shared" si="25"/>
        <v>N/A</v>
      </c>
      <c r="I116" s="12" t="s">
        <v>213</v>
      </c>
      <c r="J116" s="12" t="s">
        <v>1746</v>
      </c>
      <c r="K116" s="43" t="s">
        <v>739</v>
      </c>
      <c r="L116" s="9" t="str">
        <f t="shared" si="19"/>
        <v>N/A</v>
      </c>
    </row>
    <row r="117" spans="1:12" ht="25" x14ac:dyDescent="0.25">
      <c r="A117" s="2" t="s">
        <v>1201</v>
      </c>
      <c r="B117" s="35" t="s">
        <v>213</v>
      </c>
      <c r="C117" s="45" t="s">
        <v>213</v>
      </c>
      <c r="D117" s="11" t="str">
        <f t="shared" si="23"/>
        <v>N/A</v>
      </c>
      <c r="E117" s="45" t="s">
        <v>1746</v>
      </c>
      <c r="F117" s="11" t="str">
        <f t="shared" si="24"/>
        <v>N/A</v>
      </c>
      <c r="G117" s="45" t="s">
        <v>1746</v>
      </c>
      <c r="H117" s="11" t="str">
        <f t="shared" si="25"/>
        <v>N/A</v>
      </c>
      <c r="I117" s="12" t="s">
        <v>213</v>
      </c>
      <c r="J117" s="12" t="s">
        <v>1746</v>
      </c>
      <c r="K117" s="43" t="s">
        <v>739</v>
      </c>
      <c r="L117" s="9" t="str">
        <f t="shared" si="19"/>
        <v>N/A</v>
      </c>
    </row>
    <row r="118" spans="1:12" ht="25" x14ac:dyDescent="0.25">
      <c r="A118" s="2" t="s">
        <v>1202</v>
      </c>
      <c r="B118" s="35" t="s">
        <v>213</v>
      </c>
      <c r="C118" s="45" t="s">
        <v>213</v>
      </c>
      <c r="D118" s="11" t="str">
        <f t="shared" si="23"/>
        <v>N/A</v>
      </c>
      <c r="E118" s="45">
        <v>0</v>
      </c>
      <c r="F118" s="11" t="str">
        <f t="shared" si="24"/>
        <v>N/A</v>
      </c>
      <c r="G118" s="45">
        <v>0</v>
      </c>
      <c r="H118" s="11" t="str">
        <f t="shared" si="25"/>
        <v>N/A</v>
      </c>
      <c r="I118" s="12" t="s">
        <v>213</v>
      </c>
      <c r="J118" s="12" t="s">
        <v>1746</v>
      </c>
      <c r="K118" s="43" t="s">
        <v>739</v>
      </c>
      <c r="L118" s="9" t="str">
        <f t="shared" si="19"/>
        <v>N/A</v>
      </c>
    </row>
    <row r="119" spans="1:12" ht="25" x14ac:dyDescent="0.25">
      <c r="A119" s="2" t="s">
        <v>527</v>
      </c>
      <c r="B119" s="35" t="s">
        <v>213</v>
      </c>
      <c r="C119" s="45" t="s">
        <v>213</v>
      </c>
      <c r="D119" s="11" t="str">
        <f t="shared" si="23"/>
        <v>N/A</v>
      </c>
      <c r="E119" s="36">
        <v>0</v>
      </c>
      <c r="F119" s="11" t="str">
        <f t="shared" si="24"/>
        <v>N/A</v>
      </c>
      <c r="G119" s="36">
        <v>0</v>
      </c>
      <c r="H119" s="11" t="str">
        <f t="shared" si="25"/>
        <v>N/A</v>
      </c>
      <c r="I119" s="12" t="s">
        <v>213</v>
      </c>
      <c r="J119" s="12" t="s">
        <v>1746</v>
      </c>
      <c r="K119" s="43" t="s">
        <v>739</v>
      </c>
      <c r="L119" s="9" t="str">
        <f t="shared" si="19"/>
        <v>N/A</v>
      </c>
    </row>
    <row r="120" spans="1:12" ht="25" x14ac:dyDescent="0.25">
      <c r="A120" s="2" t="s">
        <v>1203</v>
      </c>
      <c r="B120" s="35" t="s">
        <v>213</v>
      </c>
      <c r="C120" s="45" t="s">
        <v>213</v>
      </c>
      <c r="D120" s="11" t="str">
        <f t="shared" si="23"/>
        <v>N/A</v>
      </c>
      <c r="E120" s="45" t="s">
        <v>1746</v>
      </c>
      <c r="F120" s="11" t="str">
        <f t="shared" si="24"/>
        <v>N/A</v>
      </c>
      <c r="G120" s="45" t="s">
        <v>1746</v>
      </c>
      <c r="H120" s="11" t="str">
        <f t="shared" si="25"/>
        <v>N/A</v>
      </c>
      <c r="I120" s="12" t="s">
        <v>213</v>
      </c>
      <c r="J120" s="12" t="s">
        <v>1746</v>
      </c>
      <c r="K120" s="43" t="s">
        <v>739</v>
      </c>
      <c r="L120" s="9" t="str">
        <f t="shared" si="19"/>
        <v>N/A</v>
      </c>
    </row>
    <row r="121" spans="1:12" ht="25" x14ac:dyDescent="0.25">
      <c r="A121" s="2" t="s">
        <v>1204</v>
      </c>
      <c r="B121" s="35" t="s">
        <v>213</v>
      </c>
      <c r="C121" s="45" t="s">
        <v>213</v>
      </c>
      <c r="D121" s="11" t="str">
        <f t="shared" si="23"/>
        <v>N/A</v>
      </c>
      <c r="E121" s="45">
        <v>0</v>
      </c>
      <c r="F121" s="11" t="str">
        <f t="shared" si="24"/>
        <v>N/A</v>
      </c>
      <c r="G121" s="45">
        <v>0</v>
      </c>
      <c r="H121" s="11" t="str">
        <f t="shared" si="25"/>
        <v>N/A</v>
      </c>
      <c r="I121" s="12" t="s">
        <v>213</v>
      </c>
      <c r="J121" s="12" t="s">
        <v>1746</v>
      </c>
      <c r="K121" s="43" t="s">
        <v>739</v>
      </c>
      <c r="L121" s="9" t="str">
        <f t="shared" si="19"/>
        <v>N/A</v>
      </c>
    </row>
    <row r="122" spans="1:12" x14ac:dyDescent="0.25">
      <c r="A122" s="2" t="s">
        <v>528</v>
      </c>
      <c r="B122" s="35" t="s">
        <v>213</v>
      </c>
      <c r="C122" s="45" t="s">
        <v>213</v>
      </c>
      <c r="D122" s="11" t="str">
        <f t="shared" si="23"/>
        <v>N/A</v>
      </c>
      <c r="E122" s="36">
        <v>0</v>
      </c>
      <c r="F122" s="11" t="str">
        <f t="shared" si="24"/>
        <v>N/A</v>
      </c>
      <c r="G122" s="36">
        <v>0</v>
      </c>
      <c r="H122" s="11" t="str">
        <f t="shared" si="25"/>
        <v>N/A</v>
      </c>
      <c r="I122" s="12" t="s">
        <v>213</v>
      </c>
      <c r="J122" s="12" t="s">
        <v>1746</v>
      </c>
      <c r="K122" s="43" t="s">
        <v>739</v>
      </c>
      <c r="L122" s="9" t="str">
        <f t="shared" si="19"/>
        <v>N/A</v>
      </c>
    </row>
    <row r="123" spans="1:12" ht="25" x14ac:dyDescent="0.25">
      <c r="A123" s="2" t="s">
        <v>1205</v>
      </c>
      <c r="B123" s="35" t="s">
        <v>213</v>
      </c>
      <c r="C123" s="45" t="s">
        <v>213</v>
      </c>
      <c r="D123" s="11" t="str">
        <f t="shared" si="23"/>
        <v>N/A</v>
      </c>
      <c r="E123" s="45" t="s">
        <v>1746</v>
      </c>
      <c r="F123" s="11" t="str">
        <f t="shared" si="24"/>
        <v>N/A</v>
      </c>
      <c r="G123" s="45" t="s">
        <v>1746</v>
      </c>
      <c r="H123" s="11" t="str">
        <f t="shared" si="25"/>
        <v>N/A</v>
      </c>
      <c r="I123" s="12" t="s">
        <v>213</v>
      </c>
      <c r="J123" s="12" t="s">
        <v>1746</v>
      </c>
      <c r="K123" s="43" t="s">
        <v>739</v>
      </c>
      <c r="L123" s="9" t="str">
        <f t="shared" si="19"/>
        <v>N/A</v>
      </c>
    </row>
    <row r="124" spans="1:12" ht="25" x14ac:dyDescent="0.25">
      <c r="A124" s="2" t="s">
        <v>1206</v>
      </c>
      <c r="B124" s="35" t="s">
        <v>213</v>
      </c>
      <c r="C124" s="45" t="s">
        <v>213</v>
      </c>
      <c r="D124" s="11" t="str">
        <f t="shared" si="23"/>
        <v>N/A</v>
      </c>
      <c r="E124" s="45">
        <v>1306980</v>
      </c>
      <c r="F124" s="11" t="str">
        <f t="shared" si="24"/>
        <v>N/A</v>
      </c>
      <c r="G124" s="45">
        <v>1506467</v>
      </c>
      <c r="H124" s="11" t="str">
        <f t="shared" si="25"/>
        <v>N/A</v>
      </c>
      <c r="I124" s="12" t="s">
        <v>213</v>
      </c>
      <c r="J124" s="12">
        <v>15.26</v>
      </c>
      <c r="K124" s="43" t="s">
        <v>739</v>
      </c>
      <c r="L124" s="9" t="str">
        <f t="shared" si="19"/>
        <v>Yes</v>
      </c>
    </row>
    <row r="125" spans="1:12" ht="25" x14ac:dyDescent="0.25">
      <c r="A125" s="2" t="s">
        <v>529</v>
      </c>
      <c r="B125" s="35" t="s">
        <v>213</v>
      </c>
      <c r="C125" s="45" t="s">
        <v>213</v>
      </c>
      <c r="D125" s="11" t="str">
        <f t="shared" si="23"/>
        <v>N/A</v>
      </c>
      <c r="E125" s="36">
        <v>1098</v>
      </c>
      <c r="F125" s="11" t="str">
        <f t="shared" si="24"/>
        <v>N/A</v>
      </c>
      <c r="G125" s="36">
        <v>1240</v>
      </c>
      <c r="H125" s="11" t="str">
        <f t="shared" si="25"/>
        <v>N/A</v>
      </c>
      <c r="I125" s="12" t="s">
        <v>213</v>
      </c>
      <c r="J125" s="12">
        <v>12.93</v>
      </c>
      <c r="K125" s="43" t="s">
        <v>739</v>
      </c>
      <c r="L125" s="9" t="str">
        <f t="shared" si="19"/>
        <v>Yes</v>
      </c>
    </row>
    <row r="126" spans="1:12" ht="25" x14ac:dyDescent="0.25">
      <c r="A126" s="2" t="s">
        <v>1207</v>
      </c>
      <c r="B126" s="35" t="s">
        <v>213</v>
      </c>
      <c r="C126" s="45" t="s">
        <v>213</v>
      </c>
      <c r="D126" s="11" t="str">
        <f t="shared" si="23"/>
        <v>N/A</v>
      </c>
      <c r="E126" s="45">
        <v>1190.3278689000001</v>
      </c>
      <c r="F126" s="11" t="str">
        <f t="shared" si="24"/>
        <v>N/A</v>
      </c>
      <c r="G126" s="45">
        <v>1214.8927418999999</v>
      </c>
      <c r="H126" s="11" t="str">
        <f t="shared" si="25"/>
        <v>N/A</v>
      </c>
      <c r="I126" s="12" t="s">
        <v>213</v>
      </c>
      <c r="J126" s="12">
        <v>2.0640000000000001</v>
      </c>
      <c r="K126" s="43" t="s">
        <v>739</v>
      </c>
      <c r="L126" s="9" t="str">
        <f t="shared" si="19"/>
        <v>Yes</v>
      </c>
    </row>
    <row r="127" spans="1:12" ht="25" x14ac:dyDescent="0.25">
      <c r="A127" s="2" t="s">
        <v>1208</v>
      </c>
      <c r="B127" s="35" t="s">
        <v>213</v>
      </c>
      <c r="C127" s="45" t="s">
        <v>213</v>
      </c>
      <c r="D127" s="11" t="str">
        <f t="shared" si="23"/>
        <v>N/A</v>
      </c>
      <c r="E127" s="45">
        <v>4163694</v>
      </c>
      <c r="F127" s="11" t="str">
        <f t="shared" si="24"/>
        <v>N/A</v>
      </c>
      <c r="G127" s="45">
        <v>4859920</v>
      </c>
      <c r="H127" s="11" t="str">
        <f t="shared" si="25"/>
        <v>N/A</v>
      </c>
      <c r="I127" s="12" t="s">
        <v>213</v>
      </c>
      <c r="J127" s="12">
        <v>16.72</v>
      </c>
      <c r="K127" s="43" t="s">
        <v>739</v>
      </c>
      <c r="L127" s="9" t="str">
        <f t="shared" si="19"/>
        <v>Yes</v>
      </c>
    </row>
    <row r="128" spans="1:12" x14ac:dyDescent="0.25">
      <c r="A128" s="2" t="s">
        <v>530</v>
      </c>
      <c r="B128" s="35" t="s">
        <v>213</v>
      </c>
      <c r="C128" s="45" t="s">
        <v>213</v>
      </c>
      <c r="D128" s="11" t="str">
        <f t="shared" si="23"/>
        <v>N/A</v>
      </c>
      <c r="E128" s="36">
        <v>1458</v>
      </c>
      <c r="F128" s="11" t="str">
        <f t="shared" si="24"/>
        <v>N/A</v>
      </c>
      <c r="G128" s="36">
        <v>1639</v>
      </c>
      <c r="H128" s="11" t="str">
        <f t="shared" si="25"/>
        <v>N/A</v>
      </c>
      <c r="I128" s="12" t="s">
        <v>213</v>
      </c>
      <c r="J128" s="12">
        <v>12.41</v>
      </c>
      <c r="K128" s="43" t="s">
        <v>739</v>
      </c>
      <c r="L128" s="9" t="str">
        <f t="shared" si="19"/>
        <v>Yes</v>
      </c>
    </row>
    <row r="129" spans="1:12" ht="25" x14ac:dyDescent="0.25">
      <c r="A129" s="2" t="s">
        <v>1209</v>
      </c>
      <c r="B129" s="35" t="s">
        <v>213</v>
      </c>
      <c r="C129" s="45" t="s">
        <v>213</v>
      </c>
      <c r="D129" s="11" t="str">
        <f t="shared" si="23"/>
        <v>N/A</v>
      </c>
      <c r="E129" s="45">
        <v>2855.7572015999999</v>
      </c>
      <c r="F129" s="11" t="str">
        <f t="shared" si="24"/>
        <v>N/A</v>
      </c>
      <c r="G129" s="45">
        <v>2965.1738865000002</v>
      </c>
      <c r="H129" s="11" t="str">
        <f t="shared" si="25"/>
        <v>N/A</v>
      </c>
      <c r="I129" s="12" t="s">
        <v>213</v>
      </c>
      <c r="J129" s="12">
        <v>3.831</v>
      </c>
      <c r="K129" s="43" t="s">
        <v>739</v>
      </c>
      <c r="L129" s="9" t="str">
        <f t="shared" si="19"/>
        <v>Yes</v>
      </c>
    </row>
    <row r="130" spans="1:12" ht="25" x14ac:dyDescent="0.25">
      <c r="A130" s="2" t="s">
        <v>1210</v>
      </c>
      <c r="B130" s="35" t="s">
        <v>213</v>
      </c>
      <c r="C130" s="45" t="s">
        <v>213</v>
      </c>
      <c r="D130" s="11" t="str">
        <f t="shared" si="23"/>
        <v>N/A</v>
      </c>
      <c r="E130" s="45">
        <v>0</v>
      </c>
      <c r="F130" s="11" t="str">
        <f t="shared" si="24"/>
        <v>N/A</v>
      </c>
      <c r="G130" s="45">
        <v>0</v>
      </c>
      <c r="H130" s="11" t="str">
        <f t="shared" si="25"/>
        <v>N/A</v>
      </c>
      <c r="I130" s="12" t="s">
        <v>213</v>
      </c>
      <c r="J130" s="12" t="s">
        <v>1746</v>
      </c>
      <c r="K130" s="43" t="s">
        <v>739</v>
      </c>
      <c r="L130" s="9" t="str">
        <f t="shared" si="19"/>
        <v>N/A</v>
      </c>
    </row>
    <row r="131" spans="1:12" x14ac:dyDescent="0.25">
      <c r="A131" s="2" t="s">
        <v>531</v>
      </c>
      <c r="B131" s="35" t="s">
        <v>213</v>
      </c>
      <c r="C131" s="45" t="s">
        <v>213</v>
      </c>
      <c r="D131" s="11" t="str">
        <f t="shared" si="23"/>
        <v>N/A</v>
      </c>
      <c r="E131" s="36">
        <v>0</v>
      </c>
      <c r="F131" s="11" t="str">
        <f t="shared" si="24"/>
        <v>N/A</v>
      </c>
      <c r="G131" s="36">
        <v>0</v>
      </c>
      <c r="H131" s="11" t="str">
        <f t="shared" si="25"/>
        <v>N/A</v>
      </c>
      <c r="I131" s="12" t="s">
        <v>213</v>
      </c>
      <c r="J131" s="12" t="s">
        <v>1746</v>
      </c>
      <c r="K131" s="43" t="s">
        <v>739</v>
      </c>
      <c r="L131" s="9" t="str">
        <f t="shared" si="19"/>
        <v>N/A</v>
      </c>
    </row>
    <row r="132" spans="1:12" ht="25" x14ac:dyDescent="0.25">
      <c r="A132" s="2" t="s">
        <v>1211</v>
      </c>
      <c r="B132" s="35" t="s">
        <v>213</v>
      </c>
      <c r="C132" s="45" t="s">
        <v>213</v>
      </c>
      <c r="D132" s="11" t="str">
        <f t="shared" si="23"/>
        <v>N/A</v>
      </c>
      <c r="E132" s="45" t="s">
        <v>1746</v>
      </c>
      <c r="F132" s="11" t="str">
        <f t="shared" si="24"/>
        <v>N/A</v>
      </c>
      <c r="G132" s="45" t="s">
        <v>1746</v>
      </c>
      <c r="H132" s="11" t="str">
        <f t="shared" si="25"/>
        <v>N/A</v>
      </c>
      <c r="I132" s="12" t="s">
        <v>213</v>
      </c>
      <c r="J132" s="12" t="s">
        <v>1746</v>
      </c>
      <c r="K132" s="43" t="s">
        <v>739</v>
      </c>
      <c r="L132" s="9" t="str">
        <f t="shared" si="19"/>
        <v>N/A</v>
      </c>
    </row>
    <row r="133" spans="1:12" x14ac:dyDescent="0.25">
      <c r="A133" s="2" t="s">
        <v>1212</v>
      </c>
      <c r="B133" s="35" t="s">
        <v>213</v>
      </c>
      <c r="C133" s="45" t="s">
        <v>213</v>
      </c>
      <c r="D133" s="11" t="str">
        <f t="shared" si="23"/>
        <v>N/A</v>
      </c>
      <c r="E133" s="45">
        <v>0</v>
      </c>
      <c r="F133" s="11" t="str">
        <f t="shared" si="24"/>
        <v>N/A</v>
      </c>
      <c r="G133" s="45">
        <v>0</v>
      </c>
      <c r="H133" s="11" t="str">
        <f t="shared" si="25"/>
        <v>N/A</v>
      </c>
      <c r="I133" s="12" t="s">
        <v>213</v>
      </c>
      <c r="J133" s="12" t="s">
        <v>1746</v>
      </c>
      <c r="K133" s="43" t="s">
        <v>739</v>
      </c>
      <c r="L133" s="9" t="str">
        <f t="shared" si="19"/>
        <v>N/A</v>
      </c>
    </row>
    <row r="134" spans="1:12" x14ac:dyDescent="0.25">
      <c r="A134" s="2" t="s">
        <v>532</v>
      </c>
      <c r="B134" s="35" t="s">
        <v>213</v>
      </c>
      <c r="C134" s="45" t="s">
        <v>213</v>
      </c>
      <c r="D134" s="11" t="str">
        <f t="shared" si="23"/>
        <v>N/A</v>
      </c>
      <c r="E134" s="36">
        <v>0</v>
      </c>
      <c r="F134" s="11" t="str">
        <f t="shared" si="24"/>
        <v>N/A</v>
      </c>
      <c r="G134" s="36">
        <v>0</v>
      </c>
      <c r="H134" s="11" t="str">
        <f t="shared" si="25"/>
        <v>N/A</v>
      </c>
      <c r="I134" s="12" t="s">
        <v>213</v>
      </c>
      <c r="J134" s="12" t="s">
        <v>1746</v>
      </c>
      <c r="K134" s="43" t="s">
        <v>739</v>
      </c>
      <c r="L134" s="9" t="str">
        <f t="shared" si="19"/>
        <v>N/A</v>
      </c>
    </row>
    <row r="135" spans="1:12" x14ac:dyDescent="0.25">
      <c r="A135" s="2" t="s">
        <v>1213</v>
      </c>
      <c r="B135" s="35" t="s">
        <v>213</v>
      </c>
      <c r="C135" s="45" t="s">
        <v>213</v>
      </c>
      <c r="D135" s="11" t="str">
        <f t="shared" si="23"/>
        <v>N/A</v>
      </c>
      <c r="E135" s="45" t="s">
        <v>1746</v>
      </c>
      <c r="F135" s="11" t="str">
        <f t="shared" si="24"/>
        <v>N/A</v>
      </c>
      <c r="G135" s="45" t="s">
        <v>1746</v>
      </c>
      <c r="H135" s="11" t="str">
        <f t="shared" si="25"/>
        <v>N/A</v>
      </c>
      <c r="I135" s="12" t="s">
        <v>213</v>
      </c>
      <c r="J135" s="12" t="s">
        <v>1746</v>
      </c>
      <c r="K135" s="43" t="s">
        <v>739</v>
      </c>
      <c r="L135" s="9" t="str">
        <f t="shared" si="19"/>
        <v>N/A</v>
      </c>
    </row>
    <row r="136" spans="1:12" x14ac:dyDescent="0.25">
      <c r="A136" s="2" t="s">
        <v>1214</v>
      </c>
      <c r="B136" s="35" t="s">
        <v>213</v>
      </c>
      <c r="C136" s="45" t="s">
        <v>213</v>
      </c>
      <c r="D136" s="11" t="str">
        <f t="shared" si="23"/>
        <v>N/A</v>
      </c>
      <c r="E136" s="45">
        <v>278066</v>
      </c>
      <c r="F136" s="11" t="str">
        <f t="shared" si="24"/>
        <v>N/A</v>
      </c>
      <c r="G136" s="45">
        <v>343199</v>
      </c>
      <c r="H136" s="11" t="str">
        <f t="shared" si="25"/>
        <v>N/A</v>
      </c>
      <c r="I136" s="12" t="s">
        <v>213</v>
      </c>
      <c r="J136" s="12">
        <v>23.42</v>
      </c>
      <c r="K136" s="43" t="s">
        <v>739</v>
      </c>
      <c r="L136" s="9" t="str">
        <f t="shared" si="19"/>
        <v>Yes</v>
      </c>
    </row>
    <row r="137" spans="1:12" x14ac:dyDescent="0.25">
      <c r="A137" s="2" t="s">
        <v>533</v>
      </c>
      <c r="B137" s="35" t="s">
        <v>213</v>
      </c>
      <c r="C137" s="45" t="s">
        <v>213</v>
      </c>
      <c r="D137" s="11" t="str">
        <f t="shared" si="23"/>
        <v>N/A</v>
      </c>
      <c r="E137" s="36">
        <v>262</v>
      </c>
      <c r="F137" s="11" t="str">
        <f t="shared" si="24"/>
        <v>N/A</v>
      </c>
      <c r="G137" s="36">
        <v>291</v>
      </c>
      <c r="H137" s="11" t="str">
        <f t="shared" si="25"/>
        <v>N/A</v>
      </c>
      <c r="I137" s="12" t="s">
        <v>213</v>
      </c>
      <c r="J137" s="12">
        <v>11.07</v>
      </c>
      <c r="K137" s="43" t="s">
        <v>739</v>
      </c>
      <c r="L137" s="9" t="str">
        <f t="shared" si="19"/>
        <v>Yes</v>
      </c>
    </row>
    <row r="138" spans="1:12" x14ac:dyDescent="0.25">
      <c r="A138" s="2" t="s">
        <v>1215</v>
      </c>
      <c r="B138" s="35" t="s">
        <v>213</v>
      </c>
      <c r="C138" s="45" t="s">
        <v>213</v>
      </c>
      <c r="D138" s="11" t="str">
        <f t="shared" si="23"/>
        <v>N/A</v>
      </c>
      <c r="E138" s="45">
        <v>1061.3206107000001</v>
      </c>
      <c r="F138" s="11" t="str">
        <f t="shared" si="24"/>
        <v>N/A</v>
      </c>
      <c r="G138" s="45">
        <v>1179.3780068999999</v>
      </c>
      <c r="H138" s="11" t="str">
        <f t="shared" si="25"/>
        <v>N/A</v>
      </c>
      <c r="I138" s="12" t="s">
        <v>213</v>
      </c>
      <c r="J138" s="12">
        <v>11.12</v>
      </c>
      <c r="K138" s="43" t="s">
        <v>739</v>
      </c>
      <c r="L138" s="9" t="str">
        <f t="shared" si="19"/>
        <v>Yes</v>
      </c>
    </row>
    <row r="139" spans="1:12" x14ac:dyDescent="0.25">
      <c r="A139" s="50" t="s">
        <v>406</v>
      </c>
      <c r="B139" s="14" t="s">
        <v>213</v>
      </c>
      <c r="C139" s="14">
        <v>1100559490</v>
      </c>
      <c r="D139" s="11" t="str">
        <f t="shared" si="23"/>
        <v>N/A</v>
      </c>
      <c r="E139" s="14">
        <v>1220868906</v>
      </c>
      <c r="F139" s="11" t="str">
        <f t="shared" si="24"/>
        <v>N/A</v>
      </c>
      <c r="G139" s="14">
        <v>1328025700</v>
      </c>
      <c r="H139" s="11" t="str">
        <f t="shared" si="25"/>
        <v>N/A</v>
      </c>
      <c r="I139" s="12">
        <v>10.93</v>
      </c>
      <c r="J139" s="12">
        <v>8.7769999999999992</v>
      </c>
      <c r="K139" s="14" t="s">
        <v>213</v>
      </c>
      <c r="L139" s="9" t="str">
        <f t="shared" ref="L139:L158" si="26">IF(J139="Div by 0", "N/A", IF(K139="N/A","N/A", IF(J139&gt;VALUE(MID(K139,1,2)), "No", IF(J139&lt;-1*VALUE(MID(K139,1,2)), "No", "Yes"))))</f>
        <v>N/A</v>
      </c>
    </row>
    <row r="140" spans="1:12" x14ac:dyDescent="0.25">
      <c r="A140" s="50" t="s">
        <v>1216</v>
      </c>
      <c r="B140" s="14" t="s">
        <v>213</v>
      </c>
      <c r="C140" s="14">
        <v>8336.2456729999994</v>
      </c>
      <c r="D140" s="11" t="str">
        <f t="shared" si="23"/>
        <v>N/A</v>
      </c>
      <c r="E140" s="14">
        <v>8595.2471557000008</v>
      </c>
      <c r="F140" s="11" t="str">
        <f t="shared" si="24"/>
        <v>N/A</v>
      </c>
      <c r="G140" s="14">
        <v>8895.4913859999997</v>
      </c>
      <c r="H140" s="11" t="str">
        <f t="shared" si="25"/>
        <v>N/A</v>
      </c>
      <c r="I140" s="12">
        <v>3.1070000000000002</v>
      </c>
      <c r="J140" s="12">
        <v>3.4929999999999999</v>
      </c>
      <c r="K140" s="14" t="s">
        <v>213</v>
      </c>
      <c r="L140" s="9" t="str">
        <f t="shared" si="26"/>
        <v>N/A</v>
      </c>
    </row>
    <row r="141" spans="1:12" x14ac:dyDescent="0.25">
      <c r="A141" s="50" t="s">
        <v>407</v>
      </c>
      <c r="B141" s="14" t="s">
        <v>213</v>
      </c>
      <c r="C141" s="14">
        <v>352786</v>
      </c>
      <c r="D141" s="11" t="str">
        <f t="shared" si="23"/>
        <v>N/A</v>
      </c>
      <c r="E141" s="14">
        <v>199543</v>
      </c>
      <c r="F141" s="11" t="str">
        <f t="shared" si="24"/>
        <v>N/A</v>
      </c>
      <c r="G141" s="14">
        <v>194313</v>
      </c>
      <c r="H141" s="11" t="str">
        <f t="shared" si="25"/>
        <v>N/A</v>
      </c>
      <c r="I141" s="12">
        <v>-43.4</v>
      </c>
      <c r="J141" s="12">
        <v>-2.62</v>
      </c>
      <c r="K141" s="14" t="s">
        <v>213</v>
      </c>
      <c r="L141" s="9" t="str">
        <f t="shared" si="26"/>
        <v>N/A</v>
      </c>
    </row>
    <row r="142" spans="1:12" x14ac:dyDescent="0.25">
      <c r="A142" s="50" t="s">
        <v>1217</v>
      </c>
      <c r="B142" s="14" t="s">
        <v>213</v>
      </c>
      <c r="C142" s="14">
        <v>20752.117646999999</v>
      </c>
      <c r="D142" s="11" t="str">
        <f t="shared" si="23"/>
        <v>N/A</v>
      </c>
      <c r="E142" s="14">
        <v>12471.4375</v>
      </c>
      <c r="F142" s="11" t="str">
        <f t="shared" si="24"/>
        <v>N/A</v>
      </c>
      <c r="G142" s="14">
        <v>21590.333332999999</v>
      </c>
      <c r="H142" s="11" t="str">
        <f t="shared" si="25"/>
        <v>N/A</v>
      </c>
      <c r="I142" s="12">
        <v>-39.9</v>
      </c>
      <c r="J142" s="12">
        <v>73.12</v>
      </c>
      <c r="K142" s="14" t="s">
        <v>213</v>
      </c>
      <c r="L142" s="9" t="str">
        <f t="shared" si="26"/>
        <v>N/A</v>
      </c>
    </row>
    <row r="143" spans="1:12" x14ac:dyDescent="0.25">
      <c r="A143" s="50" t="s">
        <v>408</v>
      </c>
      <c r="B143" s="14" t="s">
        <v>213</v>
      </c>
      <c r="C143" s="14">
        <v>2651</v>
      </c>
      <c r="D143" s="11" t="str">
        <f t="shared" si="23"/>
        <v>N/A</v>
      </c>
      <c r="E143" s="14">
        <v>1220</v>
      </c>
      <c r="F143" s="11" t="str">
        <f t="shared" si="24"/>
        <v>N/A</v>
      </c>
      <c r="G143" s="14">
        <v>16521</v>
      </c>
      <c r="H143" s="11" t="str">
        <f t="shared" si="25"/>
        <v>N/A</v>
      </c>
      <c r="I143" s="12">
        <v>-54</v>
      </c>
      <c r="J143" s="12">
        <v>1254</v>
      </c>
      <c r="K143" s="14" t="s">
        <v>213</v>
      </c>
      <c r="L143" s="9" t="str">
        <f t="shared" si="26"/>
        <v>N/A</v>
      </c>
    </row>
    <row r="144" spans="1:12" x14ac:dyDescent="0.25">
      <c r="A144" s="50" t="s">
        <v>1218</v>
      </c>
      <c r="B144" s="14" t="s">
        <v>213</v>
      </c>
      <c r="C144" s="14">
        <v>8.9560810811000007</v>
      </c>
      <c r="D144" s="11" t="str">
        <f t="shared" si="23"/>
        <v>N/A</v>
      </c>
      <c r="E144" s="14">
        <v>3.4857142856999999</v>
      </c>
      <c r="F144" s="11" t="str">
        <f t="shared" si="24"/>
        <v>N/A</v>
      </c>
      <c r="G144" s="14">
        <v>34.134297521000001</v>
      </c>
      <c r="H144" s="11" t="str">
        <f t="shared" si="25"/>
        <v>N/A</v>
      </c>
      <c r="I144" s="12">
        <v>-61.1</v>
      </c>
      <c r="J144" s="12">
        <v>879.3</v>
      </c>
      <c r="K144" s="14" t="s">
        <v>213</v>
      </c>
      <c r="L144" s="9" t="str">
        <f t="shared" si="26"/>
        <v>N/A</v>
      </c>
    </row>
    <row r="145" spans="1:13" x14ac:dyDescent="0.25">
      <c r="A145" s="50" t="s">
        <v>409</v>
      </c>
      <c r="B145" s="14" t="s">
        <v>213</v>
      </c>
      <c r="C145" s="14">
        <v>680463</v>
      </c>
      <c r="D145" s="11" t="str">
        <f t="shared" si="23"/>
        <v>N/A</v>
      </c>
      <c r="E145" s="14">
        <v>722358</v>
      </c>
      <c r="F145" s="11" t="str">
        <f t="shared" si="24"/>
        <v>N/A</v>
      </c>
      <c r="G145" s="14">
        <v>659521</v>
      </c>
      <c r="H145" s="11" t="str">
        <f t="shared" si="25"/>
        <v>N/A</v>
      </c>
      <c r="I145" s="12">
        <v>6.157</v>
      </c>
      <c r="J145" s="12">
        <v>-8.6999999999999993</v>
      </c>
      <c r="K145" s="14" t="s">
        <v>213</v>
      </c>
      <c r="L145" s="9" t="str">
        <f t="shared" si="26"/>
        <v>N/A</v>
      </c>
    </row>
    <row r="146" spans="1:13" x14ac:dyDescent="0.25">
      <c r="A146" s="50" t="s">
        <v>1219</v>
      </c>
      <c r="B146" s="14" t="s">
        <v>213</v>
      </c>
      <c r="C146" s="14">
        <v>7645.6516854000001</v>
      </c>
      <c r="D146" s="11" t="str">
        <f t="shared" si="23"/>
        <v>N/A</v>
      </c>
      <c r="E146" s="14">
        <v>6814.6981132000001</v>
      </c>
      <c r="F146" s="11" t="str">
        <f t="shared" si="24"/>
        <v>N/A</v>
      </c>
      <c r="G146" s="14">
        <v>7091.6236558999999</v>
      </c>
      <c r="H146" s="11" t="str">
        <f t="shared" si="25"/>
        <v>N/A</v>
      </c>
      <c r="I146" s="12">
        <v>-10.9</v>
      </c>
      <c r="J146" s="12">
        <v>4.0640000000000001</v>
      </c>
      <c r="K146" s="14" t="s">
        <v>213</v>
      </c>
      <c r="L146" s="9" t="str">
        <f t="shared" si="26"/>
        <v>N/A</v>
      </c>
    </row>
    <row r="147" spans="1:13" x14ac:dyDescent="0.25">
      <c r="A147" s="50" t="s">
        <v>410</v>
      </c>
      <c r="B147" s="14" t="s">
        <v>213</v>
      </c>
      <c r="C147" s="14">
        <v>0</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1746</v>
      </c>
      <c r="J147" s="12" t="s">
        <v>1746</v>
      </c>
      <c r="K147" s="14" t="s">
        <v>213</v>
      </c>
      <c r="L147" s="9" t="str">
        <f t="shared" si="26"/>
        <v>N/A</v>
      </c>
    </row>
    <row r="148" spans="1:13" x14ac:dyDescent="0.25">
      <c r="A148" s="50" t="s">
        <v>1220</v>
      </c>
      <c r="B148" s="14" t="s">
        <v>213</v>
      </c>
      <c r="C148" s="14" t="s">
        <v>1746</v>
      </c>
      <c r="D148" s="11" t="str">
        <f t="shared" si="27"/>
        <v>N/A</v>
      </c>
      <c r="E148" s="14" t="s">
        <v>1746</v>
      </c>
      <c r="F148" s="11" t="str">
        <f t="shared" si="28"/>
        <v>N/A</v>
      </c>
      <c r="G148" s="14" t="s">
        <v>1746</v>
      </c>
      <c r="H148" s="11" t="str">
        <f t="shared" si="29"/>
        <v>N/A</v>
      </c>
      <c r="I148" s="12" t="s">
        <v>1746</v>
      </c>
      <c r="J148" s="12" t="s">
        <v>1746</v>
      </c>
      <c r="K148" s="14" t="s">
        <v>213</v>
      </c>
      <c r="L148" s="9" t="str">
        <f t="shared" si="26"/>
        <v>N/A</v>
      </c>
    </row>
    <row r="149" spans="1:13" x14ac:dyDescent="0.25">
      <c r="A149" s="50" t="s">
        <v>411</v>
      </c>
      <c r="B149" s="14" t="s">
        <v>213</v>
      </c>
      <c r="C149" s="14">
        <v>0</v>
      </c>
      <c r="D149" s="11" t="str">
        <f t="shared" si="27"/>
        <v>N/A</v>
      </c>
      <c r="E149" s="14">
        <v>0</v>
      </c>
      <c r="F149" s="11" t="str">
        <f t="shared" si="28"/>
        <v>N/A</v>
      </c>
      <c r="G149" s="14">
        <v>0</v>
      </c>
      <c r="H149" s="11" t="str">
        <f t="shared" si="29"/>
        <v>N/A</v>
      </c>
      <c r="I149" s="12" t="s">
        <v>1746</v>
      </c>
      <c r="J149" s="12" t="s">
        <v>1746</v>
      </c>
      <c r="K149" s="14" t="s">
        <v>213</v>
      </c>
      <c r="L149" s="9" t="str">
        <f t="shared" si="26"/>
        <v>N/A</v>
      </c>
    </row>
    <row r="150" spans="1:13" x14ac:dyDescent="0.25">
      <c r="A150" s="50" t="s">
        <v>1221</v>
      </c>
      <c r="B150" s="14" t="s">
        <v>213</v>
      </c>
      <c r="C150" s="14" t="s">
        <v>1746</v>
      </c>
      <c r="D150" s="11" t="str">
        <f t="shared" si="27"/>
        <v>N/A</v>
      </c>
      <c r="E150" s="14" t="s">
        <v>1746</v>
      </c>
      <c r="F150" s="11" t="str">
        <f t="shared" si="28"/>
        <v>N/A</v>
      </c>
      <c r="G150" s="14" t="s">
        <v>1746</v>
      </c>
      <c r="H150" s="11" t="str">
        <f t="shared" si="29"/>
        <v>N/A</v>
      </c>
      <c r="I150" s="12" t="s">
        <v>1746</v>
      </c>
      <c r="J150" s="12" t="s">
        <v>1746</v>
      </c>
      <c r="K150" s="14" t="s">
        <v>213</v>
      </c>
      <c r="L150" s="9" t="str">
        <f t="shared" si="26"/>
        <v>N/A</v>
      </c>
    </row>
    <row r="151" spans="1:13" x14ac:dyDescent="0.25">
      <c r="A151" s="50" t="s">
        <v>412</v>
      </c>
      <c r="B151" s="14" t="s">
        <v>213</v>
      </c>
      <c r="C151" s="14">
        <v>0</v>
      </c>
      <c r="D151" s="11" t="str">
        <f t="shared" si="27"/>
        <v>N/A</v>
      </c>
      <c r="E151" s="14">
        <v>0</v>
      </c>
      <c r="F151" s="11" t="str">
        <f t="shared" si="28"/>
        <v>N/A</v>
      </c>
      <c r="G151" s="14">
        <v>0</v>
      </c>
      <c r="H151" s="11" t="str">
        <f t="shared" si="29"/>
        <v>N/A</v>
      </c>
      <c r="I151" s="12" t="s">
        <v>1746</v>
      </c>
      <c r="J151" s="12" t="s">
        <v>1746</v>
      </c>
      <c r="K151" s="14" t="s">
        <v>213</v>
      </c>
      <c r="L151" s="9" t="str">
        <f t="shared" si="26"/>
        <v>N/A</v>
      </c>
    </row>
    <row r="152" spans="1:13" x14ac:dyDescent="0.25">
      <c r="A152" s="50" t="s">
        <v>1222</v>
      </c>
      <c r="B152" s="14" t="s">
        <v>213</v>
      </c>
      <c r="C152" s="14" t="s">
        <v>1746</v>
      </c>
      <c r="D152" s="11" t="str">
        <f t="shared" si="27"/>
        <v>N/A</v>
      </c>
      <c r="E152" s="14" t="s">
        <v>1746</v>
      </c>
      <c r="F152" s="11" t="str">
        <f t="shared" si="28"/>
        <v>N/A</v>
      </c>
      <c r="G152" s="14" t="s">
        <v>1746</v>
      </c>
      <c r="H152" s="11" t="str">
        <f t="shared" si="29"/>
        <v>N/A</v>
      </c>
      <c r="I152" s="12" t="s">
        <v>1746</v>
      </c>
      <c r="J152" s="12" t="s">
        <v>1746</v>
      </c>
      <c r="K152" s="14" t="s">
        <v>213</v>
      </c>
      <c r="L152" s="9" t="str">
        <f t="shared" si="26"/>
        <v>N/A</v>
      </c>
    </row>
    <row r="153" spans="1:13" x14ac:dyDescent="0.25">
      <c r="A153" s="50" t="s">
        <v>413</v>
      </c>
      <c r="B153" s="14" t="s">
        <v>213</v>
      </c>
      <c r="C153" s="14">
        <v>0</v>
      </c>
      <c r="D153" s="11" t="str">
        <f t="shared" si="27"/>
        <v>N/A</v>
      </c>
      <c r="E153" s="14">
        <v>0</v>
      </c>
      <c r="F153" s="11" t="str">
        <f t="shared" si="28"/>
        <v>N/A</v>
      </c>
      <c r="G153" s="14">
        <v>0</v>
      </c>
      <c r="H153" s="11" t="str">
        <f t="shared" si="29"/>
        <v>N/A</v>
      </c>
      <c r="I153" s="12" t="s">
        <v>1746</v>
      </c>
      <c r="J153" s="12" t="s">
        <v>1746</v>
      </c>
      <c r="K153" s="14" t="s">
        <v>213</v>
      </c>
      <c r="L153" s="9" t="str">
        <f t="shared" si="26"/>
        <v>N/A</v>
      </c>
      <c r="M153" s="55"/>
    </row>
    <row r="154" spans="1:13" x14ac:dyDescent="0.25">
      <c r="A154" s="50" t="s">
        <v>1223</v>
      </c>
      <c r="B154" s="14" t="s">
        <v>213</v>
      </c>
      <c r="C154" s="14" t="s">
        <v>1746</v>
      </c>
      <c r="D154" s="11" t="str">
        <f t="shared" si="27"/>
        <v>N/A</v>
      </c>
      <c r="E154" s="14" t="s">
        <v>1746</v>
      </c>
      <c r="F154" s="11" t="str">
        <f t="shared" si="28"/>
        <v>N/A</v>
      </c>
      <c r="G154" s="14" t="s">
        <v>1746</v>
      </c>
      <c r="H154" s="11" t="str">
        <f t="shared" si="29"/>
        <v>N/A</v>
      </c>
      <c r="I154" s="12" t="s">
        <v>1746</v>
      </c>
      <c r="J154" s="12" t="s">
        <v>1746</v>
      </c>
      <c r="K154" s="14" t="s">
        <v>213</v>
      </c>
      <c r="L154" s="9" t="str">
        <f t="shared" si="26"/>
        <v>N/A</v>
      </c>
      <c r="M154" s="56"/>
    </row>
    <row r="155" spans="1:13" x14ac:dyDescent="0.25">
      <c r="A155" s="50" t="s">
        <v>414</v>
      </c>
      <c r="B155" s="14" t="s">
        <v>213</v>
      </c>
      <c r="C155" s="14">
        <v>0</v>
      </c>
      <c r="D155" s="11" t="str">
        <f t="shared" si="27"/>
        <v>N/A</v>
      </c>
      <c r="E155" s="14">
        <v>0</v>
      </c>
      <c r="F155" s="11" t="str">
        <f t="shared" si="28"/>
        <v>N/A</v>
      </c>
      <c r="G155" s="14">
        <v>6879061</v>
      </c>
      <c r="H155" s="11" t="str">
        <f t="shared" si="29"/>
        <v>N/A</v>
      </c>
      <c r="I155" s="12" t="s">
        <v>1746</v>
      </c>
      <c r="J155" s="12" t="s">
        <v>1746</v>
      </c>
      <c r="K155" s="14" t="s">
        <v>213</v>
      </c>
      <c r="L155" s="9" t="str">
        <f t="shared" si="26"/>
        <v>N/A</v>
      </c>
    </row>
    <row r="156" spans="1:13" x14ac:dyDescent="0.25">
      <c r="A156" s="50" t="s">
        <v>1224</v>
      </c>
      <c r="B156" s="14" t="s">
        <v>213</v>
      </c>
      <c r="C156" s="14" t="s">
        <v>1746</v>
      </c>
      <c r="D156" s="11" t="str">
        <f t="shared" si="27"/>
        <v>N/A</v>
      </c>
      <c r="E156" s="14" t="s">
        <v>1746</v>
      </c>
      <c r="F156" s="11" t="str">
        <f t="shared" si="28"/>
        <v>N/A</v>
      </c>
      <c r="G156" s="14">
        <v>92960.283783999999</v>
      </c>
      <c r="H156" s="11" t="str">
        <f t="shared" si="29"/>
        <v>N/A</v>
      </c>
      <c r="I156" s="12" t="s">
        <v>1746</v>
      </c>
      <c r="J156" s="12" t="s">
        <v>1746</v>
      </c>
      <c r="K156" s="14" t="s">
        <v>213</v>
      </c>
      <c r="L156" s="9" t="str">
        <f t="shared" si="26"/>
        <v>N/A</v>
      </c>
    </row>
    <row r="157" spans="1:13" x14ac:dyDescent="0.25">
      <c r="A157" s="50" t="s">
        <v>415</v>
      </c>
      <c r="B157" s="14" t="s">
        <v>213</v>
      </c>
      <c r="C157" s="14">
        <v>0</v>
      </c>
      <c r="D157" s="11" t="str">
        <f t="shared" si="27"/>
        <v>N/A</v>
      </c>
      <c r="E157" s="14">
        <v>0</v>
      </c>
      <c r="F157" s="11" t="str">
        <f t="shared" si="28"/>
        <v>N/A</v>
      </c>
      <c r="G157" s="14">
        <v>0</v>
      </c>
      <c r="H157" s="11" t="str">
        <f t="shared" si="29"/>
        <v>N/A</v>
      </c>
      <c r="I157" s="12" t="s">
        <v>1746</v>
      </c>
      <c r="J157" s="12" t="s">
        <v>1746</v>
      </c>
      <c r="K157" s="14" t="s">
        <v>213</v>
      </c>
      <c r="L157" s="9" t="str">
        <f t="shared" si="26"/>
        <v>N/A</v>
      </c>
    </row>
    <row r="158" spans="1:13" x14ac:dyDescent="0.25">
      <c r="A158" s="50" t="s">
        <v>1225</v>
      </c>
      <c r="B158" s="14" t="s">
        <v>213</v>
      </c>
      <c r="C158" s="14" t="s">
        <v>1746</v>
      </c>
      <c r="D158" s="11" t="str">
        <f t="shared" si="27"/>
        <v>N/A</v>
      </c>
      <c r="E158" s="14" t="s">
        <v>1746</v>
      </c>
      <c r="F158" s="11" t="str">
        <f t="shared" si="28"/>
        <v>N/A</v>
      </c>
      <c r="G158" s="14" t="s">
        <v>1746</v>
      </c>
      <c r="H158" s="11" t="str">
        <f t="shared" si="29"/>
        <v>N/A</v>
      </c>
      <c r="I158" s="12" t="s">
        <v>1746</v>
      </c>
      <c r="J158" s="12" t="s">
        <v>1746</v>
      </c>
      <c r="K158" s="14" t="s">
        <v>213</v>
      </c>
      <c r="L158" s="9" t="str">
        <f t="shared" si="26"/>
        <v>N/A</v>
      </c>
    </row>
    <row r="159" spans="1:13" ht="25" x14ac:dyDescent="0.25">
      <c r="A159" s="50" t="s">
        <v>416</v>
      </c>
      <c r="B159" s="14" t="s">
        <v>213</v>
      </c>
      <c r="C159" s="14">
        <v>0</v>
      </c>
      <c r="D159" s="11" t="str">
        <f t="shared" si="27"/>
        <v>N/A</v>
      </c>
      <c r="E159" s="14">
        <v>0</v>
      </c>
      <c r="F159" s="11" t="str">
        <f t="shared" si="28"/>
        <v>N/A</v>
      </c>
      <c r="G159" s="14">
        <v>0</v>
      </c>
      <c r="H159" s="11" t="str">
        <f t="shared" si="29"/>
        <v>N/A</v>
      </c>
      <c r="I159" s="12" t="s">
        <v>1746</v>
      </c>
      <c r="J159" s="12" t="s">
        <v>1746</v>
      </c>
      <c r="K159" s="14" t="s">
        <v>213</v>
      </c>
      <c r="L159" s="9" t="str">
        <f t="shared" ref="L159:L160" si="30">IF(J159="Div by 0", "N/A", IF(K159="N/A","N/A", IF(J159&gt;VALUE(MID(K159,1,2)), "No", IF(J159&lt;-1*VALUE(MID(K159,1,2)), "No", "Yes"))))</f>
        <v>N/A</v>
      </c>
    </row>
    <row r="160" spans="1:13" ht="25" x14ac:dyDescent="0.25">
      <c r="A160" s="50" t="s">
        <v>1226</v>
      </c>
      <c r="B160" s="14" t="s">
        <v>213</v>
      </c>
      <c r="C160" s="14" t="s">
        <v>1746</v>
      </c>
      <c r="D160" s="11" t="str">
        <f t="shared" si="27"/>
        <v>N/A</v>
      </c>
      <c r="E160" s="14" t="s">
        <v>1746</v>
      </c>
      <c r="F160" s="11" t="str">
        <f t="shared" si="28"/>
        <v>N/A</v>
      </c>
      <c r="G160" s="14" t="s">
        <v>1746</v>
      </c>
      <c r="H160" s="11" t="str">
        <f t="shared" si="29"/>
        <v>N/A</v>
      </c>
      <c r="I160" s="12" t="s">
        <v>1746</v>
      </c>
      <c r="J160" s="12" t="s">
        <v>1746</v>
      </c>
      <c r="K160" s="14" t="s">
        <v>213</v>
      </c>
      <c r="L160" s="9" t="str">
        <f t="shared" si="30"/>
        <v>N/A</v>
      </c>
    </row>
    <row r="161" spans="1:16" x14ac:dyDescent="0.25">
      <c r="A161" s="50" t="s">
        <v>417</v>
      </c>
      <c r="B161" s="14" t="s">
        <v>213</v>
      </c>
      <c r="C161" s="14">
        <v>0</v>
      </c>
      <c r="D161" s="14" t="s">
        <v>213</v>
      </c>
      <c r="E161" s="14">
        <v>0</v>
      </c>
      <c r="F161" s="14" t="s">
        <v>213</v>
      </c>
      <c r="G161" s="14">
        <v>0</v>
      </c>
      <c r="H161" s="14" t="s">
        <v>213</v>
      </c>
      <c r="I161" s="12" t="s">
        <v>1746</v>
      </c>
      <c r="J161" s="12" t="s">
        <v>1746</v>
      </c>
      <c r="K161" s="14" t="s">
        <v>213</v>
      </c>
      <c r="L161" s="9" t="str">
        <f>IF(J161="Div by 0", "N/A", IF(K161="N/A","N/A", IF(J161&gt;VALUE(MID(K161,1,2)), "No", IF(J161&lt;-1*VALUE(MID(K161,1,2)), "No", "Yes"))))</f>
        <v>N/A</v>
      </c>
    </row>
    <row r="162" spans="1:16" ht="25" x14ac:dyDescent="0.25">
      <c r="A162" s="50" t="s">
        <v>1227</v>
      </c>
      <c r="B162" s="14" t="s">
        <v>213</v>
      </c>
      <c r="C162" s="14" t="s">
        <v>1746</v>
      </c>
      <c r="D162" s="14" t="s">
        <v>213</v>
      </c>
      <c r="E162" s="14" t="s">
        <v>1746</v>
      </c>
      <c r="F162" s="14" t="s">
        <v>213</v>
      </c>
      <c r="G162" s="14" t="s">
        <v>1746</v>
      </c>
      <c r="H162" s="14" t="s">
        <v>213</v>
      </c>
      <c r="I162" s="12" t="s">
        <v>1746</v>
      </c>
      <c r="J162" s="12" t="s">
        <v>1746</v>
      </c>
      <c r="K162" s="14" t="s">
        <v>213</v>
      </c>
      <c r="L162" s="9" t="str">
        <f>IF(J162="Div by 0", "N/A", IF(K162="N/A","N/A", IF(J162&gt;VALUE(MID(K162,1,2)), "No", IF(J162&lt;-1*VALUE(MID(K162,1,2)), "No", "Yes"))))</f>
        <v>N/A</v>
      </c>
    </row>
    <row r="163" spans="1:16" ht="25" x14ac:dyDescent="0.25">
      <c r="A163" s="50" t="s">
        <v>418</v>
      </c>
      <c r="B163" s="14" t="s">
        <v>213</v>
      </c>
      <c r="C163" s="14">
        <v>0</v>
      </c>
      <c r="D163" s="14" t="s">
        <v>213</v>
      </c>
      <c r="E163" s="14">
        <v>0</v>
      </c>
      <c r="F163" s="14" t="s">
        <v>213</v>
      </c>
      <c r="G163" s="14">
        <v>0</v>
      </c>
      <c r="H163" s="14" t="s">
        <v>213</v>
      </c>
      <c r="I163" s="12" t="s">
        <v>1746</v>
      </c>
      <c r="J163" s="12" t="s">
        <v>1746</v>
      </c>
      <c r="K163" s="14" t="s">
        <v>213</v>
      </c>
      <c r="L163" s="9" t="str">
        <f>IF(J163="Div by 0", "N/A", IF(K163="N/A","N/A", IF(J163&gt;VALUE(MID(K163,1,2)), "No", IF(J163&lt;-1*VALUE(MID(K163,1,2)), "No", "Yes"))))</f>
        <v>N/A</v>
      </c>
      <c r="N163" s="56"/>
    </row>
    <row r="164" spans="1:16" x14ac:dyDescent="0.25">
      <c r="A164" s="50" t="s">
        <v>1241</v>
      </c>
      <c r="B164" s="112" t="s">
        <v>213</v>
      </c>
      <c r="C164" s="112">
        <v>2943.7858216999998</v>
      </c>
      <c r="D164" s="113" t="str">
        <f t="shared" ref="D164" si="31">IF($B164="N/A","N/A",IF(C164&gt;10,"No",IF(C164&lt;-10,"No","Yes")))</f>
        <v>N/A</v>
      </c>
      <c r="E164" s="112">
        <v>3069.6899853</v>
      </c>
      <c r="F164" s="113" t="str">
        <f t="shared" ref="F164" si="32">IF($B164="N/A","N/A",IF(E164&gt;10,"No",IF(E164&lt;-10,"No","Yes")))</f>
        <v>N/A</v>
      </c>
      <c r="G164" s="112">
        <v>3127.0606876000002</v>
      </c>
      <c r="H164" s="113" t="str">
        <f t="shared" ref="H164" si="33">IF($B164="N/A","N/A",IF(G164&gt;10,"No",IF(G164&lt;-10,"No","Yes")))</f>
        <v>N/A</v>
      </c>
      <c r="I164" s="114">
        <v>4.2770000000000001</v>
      </c>
      <c r="J164" s="114">
        <v>1.869</v>
      </c>
      <c r="K164" s="115" t="s">
        <v>739</v>
      </c>
      <c r="L164" s="116" t="str">
        <f>IF(J164="Div by 0", "N/A", IF(OR(J164="N/A",K164="N/A"),"N/A", IF(J164&gt;VALUE(MID(K164,1,2)), "No", IF(J164&lt;-1*VALUE(MID(K164,1,2)), "No", "Yes"))))</f>
        <v>Yes</v>
      </c>
      <c r="N164" s="56"/>
    </row>
    <row r="165" spans="1:16" x14ac:dyDescent="0.25">
      <c r="A165" s="50" t="s">
        <v>1228</v>
      </c>
      <c r="B165" s="14" t="s">
        <v>213</v>
      </c>
      <c r="C165" s="14">
        <v>2941.5055656999998</v>
      </c>
      <c r="D165" s="11" t="str">
        <f t="shared" ref="D165:D171" si="34">IF($B165="N/A","N/A",IF(C165&gt;10,"No",IF(C165&lt;-10,"No","Yes")))</f>
        <v>N/A</v>
      </c>
      <c r="E165" s="14">
        <v>3080.2753963</v>
      </c>
      <c r="F165" s="11" t="str">
        <f t="shared" ref="F165:F171" si="35">IF($B165="N/A","N/A",IF(E165&gt;10,"No",IF(E165&lt;-10,"No","Yes")))</f>
        <v>N/A</v>
      </c>
      <c r="G165" s="14">
        <v>3156.0557201000001</v>
      </c>
      <c r="H165" s="11" t="str">
        <f t="shared" ref="H165:H171" si="36">IF($B165="N/A","N/A",IF(G165&gt;10,"No",IF(G165&lt;-10,"No","Yes")))</f>
        <v>N/A</v>
      </c>
      <c r="I165" s="12">
        <v>4.718</v>
      </c>
      <c r="J165" s="12">
        <v>2.46</v>
      </c>
      <c r="K165" s="43" t="s">
        <v>739</v>
      </c>
      <c r="L165" s="9" t="str">
        <f>IF(J165="Div by 0", "N/A", IF(OR(J165="N/A",K165="N/A"),"N/A", IF(J165&gt;VALUE(MID(K165,1,2)), "No", IF(J165&lt;-1*VALUE(MID(K165,1,2)), "No", "Yes"))))</f>
        <v>Yes</v>
      </c>
      <c r="N165" s="56"/>
    </row>
    <row r="166" spans="1:16" x14ac:dyDescent="0.25">
      <c r="A166" s="50" t="s">
        <v>1229</v>
      </c>
      <c r="B166" s="14" t="s">
        <v>213</v>
      </c>
      <c r="C166" s="14">
        <v>3016.0085469999999</v>
      </c>
      <c r="D166" s="11" t="str">
        <f t="shared" si="34"/>
        <v>N/A</v>
      </c>
      <c r="E166" s="14">
        <v>2752.3288972999999</v>
      </c>
      <c r="F166" s="11" t="str">
        <f t="shared" si="35"/>
        <v>N/A</v>
      </c>
      <c r="G166" s="14">
        <v>2265.6947934999998</v>
      </c>
      <c r="H166" s="11" t="str">
        <f t="shared" si="36"/>
        <v>N/A</v>
      </c>
      <c r="I166" s="12">
        <v>-8.74</v>
      </c>
      <c r="J166" s="12">
        <v>-17.7</v>
      </c>
      <c r="K166" s="43" t="s">
        <v>739</v>
      </c>
      <c r="L166" s="9" t="str">
        <f t="shared" ref="L166" si="37">IF(J166="Div by 0", "N/A", IF(OR(J166="N/A",K166="N/A"),"N/A", IF(J166&gt;VALUE(MID(K166,1,2)), "No", IF(J166&lt;-1*VALUE(MID(K166,1,2)), "No", "Yes"))))</f>
        <v>Yes</v>
      </c>
      <c r="O166" s="56"/>
      <c r="P166" s="56"/>
    </row>
    <row r="167" spans="1:16" s="56" customFormat="1" x14ac:dyDescent="0.25">
      <c r="A167" s="57" t="s">
        <v>733</v>
      </c>
      <c r="B167" s="14" t="s">
        <v>213</v>
      </c>
      <c r="C167" s="1" t="s">
        <v>213</v>
      </c>
      <c r="D167" s="11" t="str">
        <f t="shared" si="34"/>
        <v>N/A</v>
      </c>
      <c r="E167" s="1" t="s">
        <v>213</v>
      </c>
      <c r="F167" s="11" t="str">
        <f t="shared" si="35"/>
        <v>N/A</v>
      </c>
      <c r="G167" s="1">
        <v>0</v>
      </c>
      <c r="H167" s="11" t="str">
        <f t="shared" si="36"/>
        <v>N/A</v>
      </c>
      <c r="I167" s="12" t="s">
        <v>213</v>
      </c>
      <c r="J167" s="12" t="s">
        <v>213</v>
      </c>
      <c r="K167" s="14" t="s">
        <v>213</v>
      </c>
      <c r="L167" s="9" t="str">
        <f>IF(J167="Div by 0", "N/A", IF(K167="N/A","N/A", IF(J167&gt;VALUE(MID(K167,1,2)), "No", IF(J167&lt;-1*VALUE(MID(K167,1,2)), "No", "Yes"))))</f>
        <v>N/A</v>
      </c>
      <c r="M167" s="28"/>
      <c r="N167" s="28"/>
      <c r="O167" s="55"/>
      <c r="P167" s="55"/>
    </row>
    <row r="168" spans="1:16" s="55" customFormat="1" x14ac:dyDescent="0.25">
      <c r="A168" s="57" t="s">
        <v>734</v>
      </c>
      <c r="B168" s="14" t="s">
        <v>213</v>
      </c>
      <c r="C168" s="13" t="s">
        <v>213</v>
      </c>
      <c r="D168" s="11" t="str">
        <f t="shared" si="34"/>
        <v>N/A</v>
      </c>
      <c r="E168" s="13" t="s">
        <v>213</v>
      </c>
      <c r="F168" s="11" t="str">
        <f t="shared" si="35"/>
        <v>N/A</v>
      </c>
      <c r="G168" s="13">
        <v>0</v>
      </c>
      <c r="H168" s="11" t="str">
        <f t="shared" si="36"/>
        <v>N/A</v>
      </c>
      <c r="I168" s="12" t="s">
        <v>213</v>
      </c>
      <c r="J168" s="12" t="s">
        <v>213</v>
      </c>
      <c r="K168" s="14" t="s">
        <v>213</v>
      </c>
      <c r="L168" s="9" t="str">
        <f>IF(J168="Div by 0", "N/A", IF(K168="N/A","N/A", IF(J168&gt;VALUE(MID(K168,1,2)), "No", IF(J168&lt;-1*VALUE(MID(K168,1,2)), "No", "Yes"))))</f>
        <v>N/A</v>
      </c>
      <c r="M168" s="28"/>
      <c r="N168" s="28"/>
      <c r="O168" s="56"/>
      <c r="P168" s="56"/>
    </row>
    <row r="169" spans="1:16" s="56" customFormat="1" x14ac:dyDescent="0.25">
      <c r="A169" s="57" t="s">
        <v>735</v>
      </c>
      <c r="B169" s="14" t="s">
        <v>213</v>
      </c>
      <c r="C169" s="1" t="s">
        <v>213</v>
      </c>
      <c r="D169" s="11" t="str">
        <f t="shared" si="34"/>
        <v>N/A</v>
      </c>
      <c r="E169" s="1" t="s">
        <v>213</v>
      </c>
      <c r="F169" s="11" t="str">
        <f t="shared" si="35"/>
        <v>N/A</v>
      </c>
      <c r="G169" s="1">
        <v>0</v>
      </c>
      <c r="H169" s="11" t="str">
        <f t="shared" si="36"/>
        <v>N/A</v>
      </c>
      <c r="I169" s="12" t="s">
        <v>213</v>
      </c>
      <c r="J169" s="12" t="s">
        <v>213</v>
      </c>
      <c r="K169" s="14" t="s">
        <v>213</v>
      </c>
      <c r="L169" s="9" t="str">
        <f t="shared" ref="L169:L171" si="38">IF(J169="Div by 0", "N/A", IF(K169="N/A","N/A", IF(J169&gt;VALUE(MID(K169,1,2)), "No", IF(J169&lt;-1*VALUE(MID(K169,1,2)), "No", "Yes"))))</f>
        <v>N/A</v>
      </c>
      <c r="M169" s="28"/>
      <c r="N169" s="28"/>
      <c r="O169" s="28"/>
      <c r="P169" s="28"/>
    </row>
    <row r="170" spans="1:16" x14ac:dyDescent="0.25">
      <c r="A170" s="57" t="s">
        <v>1230</v>
      </c>
      <c r="B170" s="14" t="s">
        <v>213</v>
      </c>
      <c r="C170" s="14" t="s">
        <v>213</v>
      </c>
      <c r="D170" s="11" t="str">
        <f t="shared" si="34"/>
        <v>N/A</v>
      </c>
      <c r="E170" s="14" t="s">
        <v>213</v>
      </c>
      <c r="F170" s="11" t="str">
        <f t="shared" si="35"/>
        <v>N/A</v>
      </c>
      <c r="G170" s="14" t="s">
        <v>1746</v>
      </c>
      <c r="H170" s="11" t="str">
        <f t="shared" si="36"/>
        <v>N/A</v>
      </c>
      <c r="I170" s="12" t="s">
        <v>213</v>
      </c>
      <c r="J170" s="12" t="s">
        <v>213</v>
      </c>
      <c r="K170" s="14" t="s">
        <v>213</v>
      </c>
      <c r="L170" s="9" t="str">
        <f t="shared" si="38"/>
        <v>N/A</v>
      </c>
    </row>
    <row r="171" spans="1:16" ht="25" x14ac:dyDescent="0.25">
      <c r="A171" s="2" t="s">
        <v>1231</v>
      </c>
      <c r="B171" s="14" t="s">
        <v>213</v>
      </c>
      <c r="C171" s="14" t="s">
        <v>213</v>
      </c>
      <c r="D171" s="11" t="str">
        <f t="shared" si="34"/>
        <v>N/A</v>
      </c>
      <c r="E171" s="14" t="s">
        <v>213</v>
      </c>
      <c r="F171" s="11" t="str">
        <f t="shared" si="35"/>
        <v>N/A</v>
      </c>
      <c r="G171" s="14" t="s">
        <v>1746</v>
      </c>
      <c r="H171" s="11" t="str">
        <f t="shared" si="36"/>
        <v>N/A</v>
      </c>
      <c r="I171" s="12" t="s">
        <v>213</v>
      </c>
      <c r="J171" s="12" t="s">
        <v>213</v>
      </c>
      <c r="K171" s="14" t="s">
        <v>213</v>
      </c>
      <c r="L171" s="9" t="str">
        <f t="shared" si="38"/>
        <v>N/A</v>
      </c>
    </row>
    <row r="172" spans="1:16" s="20" customFormat="1" ht="12" customHeight="1" x14ac:dyDescent="0.25">
      <c r="A172" s="137" t="s">
        <v>1646</v>
      </c>
      <c r="B172" s="138"/>
      <c r="C172" s="138"/>
      <c r="D172" s="138"/>
      <c r="E172" s="138"/>
      <c r="F172" s="138"/>
      <c r="G172" s="138"/>
      <c r="H172" s="138"/>
      <c r="I172" s="138"/>
      <c r="J172" s="138"/>
      <c r="K172" s="138"/>
      <c r="L172" s="139"/>
    </row>
    <row r="173" spans="1:16" s="20" customFormat="1" ht="12.75" customHeight="1" x14ac:dyDescent="0.25">
      <c r="A173" s="132" t="s">
        <v>1644</v>
      </c>
      <c r="B173" s="133"/>
      <c r="C173" s="133"/>
      <c r="D173" s="133"/>
      <c r="E173" s="133"/>
      <c r="F173" s="133"/>
      <c r="G173" s="133"/>
      <c r="H173" s="133"/>
      <c r="I173" s="133"/>
      <c r="J173" s="133"/>
      <c r="K173" s="133"/>
      <c r="L173" s="134"/>
    </row>
    <row r="174" spans="1:16" x14ac:dyDescent="0.25">
      <c r="A174" s="143" t="s">
        <v>1742</v>
      </c>
      <c r="B174" s="144"/>
      <c r="C174" s="144"/>
      <c r="D174" s="144"/>
      <c r="E174" s="144"/>
      <c r="F174" s="144"/>
      <c r="G174" s="144"/>
      <c r="H174" s="144"/>
      <c r="I174" s="144"/>
      <c r="J174" s="144"/>
      <c r="K174" s="144"/>
      <c r="L174" s="145"/>
    </row>
  </sheetData>
  <mergeCells count="6">
    <mergeCell ref="A174:L174"/>
    <mergeCell ref="A2:L2"/>
    <mergeCell ref="A172:L172"/>
    <mergeCell ref="A173:L173"/>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212"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9.453125" style="28"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5.5" customHeight="1" x14ac:dyDescent="0.3">
      <c r="A2" s="149" t="s">
        <v>1606</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ht="13" x14ac:dyDescent="0.3">
      <c r="A4" s="152" t="s">
        <v>650</v>
      </c>
      <c r="B4" s="153"/>
      <c r="C4" s="153"/>
      <c r="D4" s="153"/>
      <c r="E4" s="153"/>
      <c r="F4" s="153"/>
      <c r="G4" s="153"/>
      <c r="H4" s="153"/>
      <c r="I4" s="153"/>
      <c r="J4" s="153"/>
      <c r="K4" s="153"/>
      <c r="L4" s="154"/>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0</v>
      </c>
      <c r="B6" s="1" t="s">
        <v>213</v>
      </c>
      <c r="C6" s="1">
        <v>132110</v>
      </c>
      <c r="D6" s="11" t="str">
        <f t="shared" ref="D6:D11" si="0">IF($B6="N/A","N/A",IF(C6&gt;10,"No",IF(C6&lt;-10,"No","Yes")))</f>
        <v>N/A</v>
      </c>
      <c r="E6" s="1">
        <v>142145</v>
      </c>
      <c r="F6" s="11" t="str">
        <f t="shared" ref="F6:F11" si="1">IF($B6="N/A","N/A",IF(E6&gt;10,"No",IF(E6&lt;-10,"No","Yes")))</f>
        <v>N/A</v>
      </c>
      <c r="G6" s="1">
        <v>149418</v>
      </c>
      <c r="H6" s="11" t="str">
        <f t="shared" ref="H6:H11" si="2">IF($B6="N/A","N/A",IF(G6&gt;10,"No",IF(G6&lt;-10,"No","Yes")))</f>
        <v>N/A</v>
      </c>
      <c r="I6" s="12">
        <v>7.5960000000000001</v>
      </c>
      <c r="J6" s="12">
        <v>5.117</v>
      </c>
      <c r="K6" s="1" t="s">
        <v>739</v>
      </c>
      <c r="L6" s="9" t="str">
        <f t="shared" ref="L6:L14" si="3">IF(J6="Div by 0", "N/A", IF(K6="N/A","N/A", IF(J6&gt;VALUE(MID(K6,1,2)), "No", IF(J6&lt;-1*VALUE(MID(K6,1,2)), "No", "Yes"))))</f>
        <v>Yes</v>
      </c>
    </row>
    <row r="7" spans="1:12" x14ac:dyDescent="0.25">
      <c r="A7" s="18" t="s">
        <v>100</v>
      </c>
      <c r="B7" s="43" t="s">
        <v>213</v>
      </c>
      <c r="C7" s="1">
        <v>7234</v>
      </c>
      <c r="D7" s="11" t="str">
        <f t="shared" si="0"/>
        <v>N/A</v>
      </c>
      <c r="E7" s="1">
        <v>7466</v>
      </c>
      <c r="F7" s="11" t="str">
        <f t="shared" si="1"/>
        <v>N/A</v>
      </c>
      <c r="G7" s="1">
        <v>7952</v>
      </c>
      <c r="H7" s="11" t="str">
        <f t="shared" si="2"/>
        <v>N/A</v>
      </c>
      <c r="I7" s="12">
        <v>3.2069999999999999</v>
      </c>
      <c r="J7" s="12">
        <v>6.51</v>
      </c>
      <c r="K7" s="43" t="s">
        <v>739</v>
      </c>
      <c r="L7" s="9" t="str">
        <f t="shared" si="3"/>
        <v>Yes</v>
      </c>
    </row>
    <row r="8" spans="1:12" x14ac:dyDescent="0.25">
      <c r="A8" s="18" t="s">
        <v>101</v>
      </c>
      <c r="B8" s="43" t="s">
        <v>213</v>
      </c>
      <c r="C8" s="1">
        <v>17184</v>
      </c>
      <c r="D8" s="11" t="str">
        <f t="shared" si="0"/>
        <v>N/A</v>
      </c>
      <c r="E8" s="1">
        <v>18198</v>
      </c>
      <c r="F8" s="11" t="str">
        <f t="shared" si="1"/>
        <v>N/A</v>
      </c>
      <c r="G8" s="1">
        <v>19364</v>
      </c>
      <c r="H8" s="11" t="str">
        <f t="shared" si="2"/>
        <v>N/A</v>
      </c>
      <c r="I8" s="12">
        <v>5.9009999999999998</v>
      </c>
      <c r="J8" s="12">
        <v>6.407</v>
      </c>
      <c r="K8" s="43" t="s">
        <v>739</v>
      </c>
      <c r="L8" s="9" t="str">
        <f t="shared" si="3"/>
        <v>Yes</v>
      </c>
    </row>
    <row r="9" spans="1:12" x14ac:dyDescent="0.25">
      <c r="A9" s="18" t="s">
        <v>104</v>
      </c>
      <c r="B9" s="43" t="s">
        <v>213</v>
      </c>
      <c r="C9" s="1">
        <v>78867</v>
      </c>
      <c r="D9" s="11" t="str">
        <f t="shared" si="0"/>
        <v>N/A</v>
      </c>
      <c r="E9" s="1">
        <v>84702</v>
      </c>
      <c r="F9" s="11" t="str">
        <f t="shared" si="1"/>
        <v>N/A</v>
      </c>
      <c r="G9" s="1">
        <v>87946</v>
      </c>
      <c r="H9" s="11" t="str">
        <f t="shared" si="2"/>
        <v>N/A</v>
      </c>
      <c r="I9" s="12">
        <v>7.399</v>
      </c>
      <c r="J9" s="12">
        <v>3.83</v>
      </c>
      <c r="K9" s="43" t="s">
        <v>739</v>
      </c>
      <c r="L9" s="9" t="str">
        <f t="shared" si="3"/>
        <v>Yes</v>
      </c>
    </row>
    <row r="10" spans="1:12" x14ac:dyDescent="0.25">
      <c r="A10" s="18" t="s">
        <v>105</v>
      </c>
      <c r="B10" s="43" t="s">
        <v>213</v>
      </c>
      <c r="C10" s="1">
        <v>28825</v>
      </c>
      <c r="D10" s="11" t="str">
        <f t="shared" si="0"/>
        <v>N/A</v>
      </c>
      <c r="E10" s="1">
        <v>31779</v>
      </c>
      <c r="F10" s="11" t="str">
        <f t="shared" si="1"/>
        <v>N/A</v>
      </c>
      <c r="G10" s="1">
        <v>34156</v>
      </c>
      <c r="H10" s="11" t="str">
        <f t="shared" si="2"/>
        <v>N/A</v>
      </c>
      <c r="I10" s="12">
        <v>10.25</v>
      </c>
      <c r="J10" s="12">
        <v>7.48</v>
      </c>
      <c r="K10" s="43" t="s">
        <v>739</v>
      </c>
      <c r="L10" s="9" t="str">
        <f t="shared" si="3"/>
        <v>Yes</v>
      </c>
    </row>
    <row r="11" spans="1:12" x14ac:dyDescent="0.25">
      <c r="A11" s="18" t="s">
        <v>77</v>
      </c>
      <c r="B11" s="1" t="s">
        <v>213</v>
      </c>
      <c r="C11" s="1">
        <v>101969.4</v>
      </c>
      <c r="D11" s="11" t="str">
        <f t="shared" si="0"/>
        <v>N/A</v>
      </c>
      <c r="E11" s="1">
        <v>112995.92</v>
      </c>
      <c r="F11" s="11" t="str">
        <f t="shared" si="1"/>
        <v>N/A</v>
      </c>
      <c r="G11" s="1">
        <v>119597.95</v>
      </c>
      <c r="H11" s="11" t="str">
        <f t="shared" si="2"/>
        <v>N/A</v>
      </c>
      <c r="I11" s="12">
        <v>10.81</v>
      </c>
      <c r="J11" s="12">
        <v>5.843</v>
      </c>
      <c r="K11" s="1" t="s">
        <v>740</v>
      </c>
      <c r="L11" s="9" t="str">
        <f t="shared" si="3"/>
        <v>Yes</v>
      </c>
    </row>
    <row r="12" spans="1:12" x14ac:dyDescent="0.25">
      <c r="A12" s="18" t="s">
        <v>115</v>
      </c>
      <c r="B12" s="1" t="s">
        <v>213</v>
      </c>
      <c r="C12" s="1">
        <v>14166</v>
      </c>
      <c r="D12" s="1" t="s">
        <v>213</v>
      </c>
      <c r="E12" s="1">
        <v>14834</v>
      </c>
      <c r="F12" s="1" t="s">
        <v>213</v>
      </c>
      <c r="G12" s="1">
        <v>15837</v>
      </c>
      <c r="H12" s="1" t="s">
        <v>213</v>
      </c>
      <c r="I12" s="12">
        <v>4.7160000000000002</v>
      </c>
      <c r="J12" s="12">
        <v>6.7610000000000001</v>
      </c>
      <c r="K12" s="1" t="s">
        <v>740</v>
      </c>
      <c r="L12" s="9" t="str">
        <f t="shared" si="3"/>
        <v>Yes</v>
      </c>
    </row>
    <row r="13" spans="1:12" x14ac:dyDescent="0.25">
      <c r="A13" s="18" t="s">
        <v>449</v>
      </c>
      <c r="B13" s="1" t="s">
        <v>213</v>
      </c>
      <c r="C13" s="1">
        <v>6504</v>
      </c>
      <c r="D13" s="1" t="s">
        <v>213</v>
      </c>
      <c r="E13" s="1">
        <v>6756</v>
      </c>
      <c r="F13" s="1" t="s">
        <v>213</v>
      </c>
      <c r="G13" s="1">
        <v>7215</v>
      </c>
      <c r="H13" s="1" t="s">
        <v>213</v>
      </c>
      <c r="I13" s="12">
        <v>3.875</v>
      </c>
      <c r="J13" s="12">
        <v>6.7939999999999996</v>
      </c>
      <c r="K13" s="1" t="s">
        <v>740</v>
      </c>
      <c r="L13" s="9" t="str">
        <f t="shared" si="3"/>
        <v>Yes</v>
      </c>
    </row>
    <row r="14" spans="1:12" x14ac:dyDescent="0.25">
      <c r="A14" s="18" t="s">
        <v>450</v>
      </c>
      <c r="B14" s="1" t="s">
        <v>213</v>
      </c>
      <c r="C14" s="1">
        <v>7512</v>
      </c>
      <c r="D14" s="1" t="s">
        <v>213</v>
      </c>
      <c r="E14" s="1">
        <v>7936</v>
      </c>
      <c r="F14" s="1" t="s">
        <v>213</v>
      </c>
      <c r="G14" s="1">
        <v>8485</v>
      </c>
      <c r="H14" s="1" t="s">
        <v>213</v>
      </c>
      <c r="I14" s="12">
        <v>5.6440000000000001</v>
      </c>
      <c r="J14" s="12">
        <v>6.9180000000000001</v>
      </c>
      <c r="K14" s="1" t="s">
        <v>740</v>
      </c>
      <c r="L14" s="9" t="str">
        <f t="shared" si="3"/>
        <v>Yes</v>
      </c>
    </row>
    <row r="15" spans="1:12" x14ac:dyDescent="0.25">
      <c r="A15" s="4" t="s">
        <v>58</v>
      </c>
      <c r="B15" s="43" t="s">
        <v>213</v>
      </c>
      <c r="C15" s="14">
        <v>1101239953</v>
      </c>
      <c r="D15" s="11" t="str">
        <f t="shared" ref="D15:D20" si="4">IF($B15="N/A","N/A",IF(C15&gt;10,"No",IF(C15&lt;-10,"No","Yes")))</f>
        <v>N/A</v>
      </c>
      <c r="E15" s="14">
        <v>1221585116</v>
      </c>
      <c r="F15" s="11" t="str">
        <f t="shared" ref="F15:F20" si="5">IF($B15="N/A","N/A",IF(E15&gt;10,"No",IF(E15&lt;-10,"No","Yes")))</f>
        <v>N/A</v>
      </c>
      <c r="G15" s="14">
        <v>1331738389</v>
      </c>
      <c r="H15" s="11" t="str">
        <f t="shared" ref="H15:H20" si="6">IF($B15="N/A","N/A",IF(G15&gt;10,"No",IF(G15&lt;-10,"No","Yes")))</f>
        <v>N/A</v>
      </c>
      <c r="I15" s="12">
        <v>10.93</v>
      </c>
      <c r="J15" s="12">
        <v>9.0169999999999995</v>
      </c>
      <c r="K15" s="43" t="s">
        <v>739</v>
      </c>
      <c r="L15" s="9" t="str">
        <f t="shared" ref="L15:L20" si="7">IF(J15="Div by 0", "N/A", IF(K15="N/A","N/A", IF(J15&gt;VALUE(MID(K15,1,2)), "No", IF(J15&lt;-1*VALUE(MID(K15,1,2)), "No", "Yes"))))</f>
        <v>Yes</v>
      </c>
    </row>
    <row r="16" spans="1:12" x14ac:dyDescent="0.25">
      <c r="A16" s="4" t="s">
        <v>1132</v>
      </c>
      <c r="B16" s="43" t="s">
        <v>213</v>
      </c>
      <c r="C16" s="14">
        <v>8335.7804329999999</v>
      </c>
      <c r="D16" s="11" t="str">
        <f t="shared" si="4"/>
        <v>N/A</v>
      </c>
      <c r="E16" s="14">
        <v>8593.9365859000009</v>
      </c>
      <c r="F16" s="11" t="str">
        <f t="shared" si="5"/>
        <v>N/A</v>
      </c>
      <c r="G16" s="14">
        <v>8912.8377371000006</v>
      </c>
      <c r="H16" s="11" t="str">
        <f t="shared" si="6"/>
        <v>N/A</v>
      </c>
      <c r="I16" s="12">
        <v>3.097</v>
      </c>
      <c r="J16" s="12">
        <v>3.7109999999999999</v>
      </c>
      <c r="K16" s="43" t="s">
        <v>739</v>
      </c>
      <c r="L16" s="9" t="str">
        <f t="shared" si="7"/>
        <v>Yes</v>
      </c>
    </row>
    <row r="17" spans="1:12" x14ac:dyDescent="0.25">
      <c r="A17" s="4" t="s">
        <v>1232</v>
      </c>
      <c r="B17" s="43" t="s">
        <v>213</v>
      </c>
      <c r="C17" s="14">
        <v>22601.868261</v>
      </c>
      <c r="D17" s="11" t="str">
        <f t="shared" si="4"/>
        <v>N/A</v>
      </c>
      <c r="E17" s="14">
        <v>24087.740958999999</v>
      </c>
      <c r="F17" s="11" t="str">
        <f t="shared" si="5"/>
        <v>N/A</v>
      </c>
      <c r="G17" s="14">
        <v>24830.772509999999</v>
      </c>
      <c r="H17" s="11" t="str">
        <f t="shared" si="6"/>
        <v>N/A</v>
      </c>
      <c r="I17" s="12">
        <v>6.5739999999999998</v>
      </c>
      <c r="J17" s="12">
        <v>3.085</v>
      </c>
      <c r="K17" s="43" t="s">
        <v>739</v>
      </c>
      <c r="L17" s="9" t="str">
        <f t="shared" si="7"/>
        <v>Yes</v>
      </c>
    </row>
    <row r="18" spans="1:12" x14ac:dyDescent="0.25">
      <c r="A18" s="4" t="s">
        <v>1233</v>
      </c>
      <c r="B18" s="43" t="s">
        <v>213</v>
      </c>
      <c r="C18" s="14">
        <v>24982.661778000002</v>
      </c>
      <c r="D18" s="11" t="str">
        <f t="shared" si="4"/>
        <v>N/A</v>
      </c>
      <c r="E18" s="14">
        <v>26330.079184999999</v>
      </c>
      <c r="F18" s="11" t="str">
        <f t="shared" si="5"/>
        <v>N/A</v>
      </c>
      <c r="G18" s="14">
        <v>27609.934105</v>
      </c>
      <c r="H18" s="11" t="str">
        <f t="shared" si="6"/>
        <v>N/A</v>
      </c>
      <c r="I18" s="12">
        <v>5.3929999999999998</v>
      </c>
      <c r="J18" s="12">
        <v>4.8609999999999998</v>
      </c>
      <c r="K18" s="43" t="s">
        <v>739</v>
      </c>
      <c r="L18" s="9" t="str">
        <f t="shared" si="7"/>
        <v>Yes</v>
      </c>
    </row>
    <row r="19" spans="1:12" x14ac:dyDescent="0.25">
      <c r="A19" s="4" t="s">
        <v>1234</v>
      </c>
      <c r="B19" s="43" t="s">
        <v>213</v>
      </c>
      <c r="C19" s="14">
        <v>4300.7823297000004</v>
      </c>
      <c r="D19" s="11" t="str">
        <f t="shared" si="4"/>
        <v>N/A</v>
      </c>
      <c r="E19" s="14">
        <v>4346.6473636999999</v>
      </c>
      <c r="F19" s="11" t="str">
        <f t="shared" si="5"/>
        <v>N/A</v>
      </c>
      <c r="G19" s="14">
        <v>4449.5616742000002</v>
      </c>
      <c r="H19" s="11" t="str">
        <f t="shared" si="6"/>
        <v>N/A</v>
      </c>
      <c r="I19" s="12">
        <v>1.0660000000000001</v>
      </c>
      <c r="J19" s="12">
        <v>2.3679999999999999</v>
      </c>
      <c r="K19" s="43" t="s">
        <v>739</v>
      </c>
      <c r="L19" s="9" t="str">
        <f t="shared" si="7"/>
        <v>Yes</v>
      </c>
    </row>
    <row r="20" spans="1:12" x14ac:dyDescent="0.25">
      <c r="A20" s="4" t="s">
        <v>1235</v>
      </c>
      <c r="B20" s="43" t="s">
        <v>213</v>
      </c>
      <c r="C20" s="14">
        <v>5871.5066088000003</v>
      </c>
      <c r="D20" s="11" t="str">
        <f t="shared" si="4"/>
        <v>N/A</v>
      </c>
      <c r="E20" s="14">
        <v>6117.924919</v>
      </c>
      <c r="F20" s="11" t="str">
        <f t="shared" si="5"/>
        <v>N/A</v>
      </c>
      <c r="G20" s="14">
        <v>6099.1969492999997</v>
      </c>
      <c r="H20" s="11" t="str">
        <f t="shared" si="6"/>
        <v>N/A</v>
      </c>
      <c r="I20" s="12">
        <v>4.1970000000000001</v>
      </c>
      <c r="J20" s="12">
        <v>-0.30599999999999999</v>
      </c>
      <c r="K20" s="43" t="s">
        <v>739</v>
      </c>
      <c r="L20" s="9" t="str">
        <f t="shared" si="7"/>
        <v>Yes</v>
      </c>
    </row>
    <row r="21" spans="1:12" x14ac:dyDescent="0.25">
      <c r="A21" s="2" t="s">
        <v>1136</v>
      </c>
      <c r="B21" s="43" t="s">
        <v>213</v>
      </c>
      <c r="C21" s="14">
        <v>8597.4147508000005</v>
      </c>
      <c r="D21" s="11" t="str">
        <f t="shared" ref="D21:D22" si="8">IF($B21="N/A","N/A",IF(C21&gt;10,"No",IF(C21&lt;-10,"No","Yes")))</f>
        <v>N/A</v>
      </c>
      <c r="E21" s="14">
        <v>8803.9167737999996</v>
      </c>
      <c r="F21" s="11" t="str">
        <f t="shared" ref="F21:F22" si="9">IF($B21="N/A","N/A",IF(E21&gt;10,"No",IF(E21&lt;-10,"No","Yes")))</f>
        <v>N/A</v>
      </c>
      <c r="G21" s="14">
        <v>9129.1743279999992</v>
      </c>
      <c r="H21" s="11" t="str">
        <f t="shared" ref="H21:H22" si="10">IF($B21="N/A","N/A",IF(G21&gt;10,"No",IF(G21&lt;-10,"No","Yes")))</f>
        <v>N/A</v>
      </c>
      <c r="I21" s="12">
        <v>2.4020000000000001</v>
      </c>
      <c r="J21" s="12">
        <v>3.694</v>
      </c>
      <c r="K21" s="43" t="s">
        <v>739</v>
      </c>
      <c r="L21" s="9" t="str">
        <f>IF(J21="Div by 0", "N/A", IF(OR(J21="N/A",K21="N/A"),"N/A", IF(J21&gt;VALUE(MID(K21,1,2)), "No", IF(J21&lt;-1*VALUE(MID(K21,1,2)), "No", "Yes"))))</f>
        <v>Yes</v>
      </c>
    </row>
    <row r="22" spans="1:12" x14ac:dyDescent="0.25">
      <c r="A22" s="2" t="s">
        <v>1137</v>
      </c>
      <c r="B22" s="43" t="s">
        <v>213</v>
      </c>
      <c r="C22" s="14">
        <v>8017.0643405999999</v>
      </c>
      <c r="D22" s="11" t="str">
        <f t="shared" si="8"/>
        <v>N/A</v>
      </c>
      <c r="E22" s="14">
        <v>8340.1776544999993</v>
      </c>
      <c r="F22" s="11" t="str">
        <f t="shared" si="9"/>
        <v>N/A</v>
      </c>
      <c r="G22" s="14">
        <v>8653.2752414999995</v>
      </c>
      <c r="H22" s="11" t="str">
        <f t="shared" si="10"/>
        <v>N/A</v>
      </c>
      <c r="I22" s="12">
        <v>4.03</v>
      </c>
      <c r="J22" s="12">
        <v>3.754</v>
      </c>
      <c r="K22" s="43" t="s">
        <v>739</v>
      </c>
      <c r="L22" s="9" t="str">
        <f>IF(J22="Div by 0", "N/A", IF(OR(J22="N/A",K22="N/A"),"N/A", IF(J22&gt;VALUE(MID(K22,1,2)), "No", IF(J22&lt;-1*VALUE(MID(K22,1,2)), "No", "Yes"))))</f>
        <v>Yes</v>
      </c>
    </row>
    <row r="23" spans="1:12" x14ac:dyDescent="0.25">
      <c r="A23" s="4" t="s">
        <v>1236</v>
      </c>
      <c r="B23" s="43" t="s">
        <v>213</v>
      </c>
      <c r="C23" s="14">
        <v>20300.708385999998</v>
      </c>
      <c r="D23" s="11" t="str">
        <f>IF($B23="N/A","N/A",IF(C23&gt;10,"No",IF(C23&lt;-10,"No","Yes")))</f>
        <v>N/A</v>
      </c>
      <c r="E23" s="14">
        <v>21367.535055</v>
      </c>
      <c r="F23" s="11" t="str">
        <f>IF($B23="N/A","N/A",IF(E23&gt;10,"No",IF(E23&lt;-10,"No","Yes")))</f>
        <v>N/A</v>
      </c>
      <c r="G23" s="14">
        <v>22329.564752999999</v>
      </c>
      <c r="H23" s="11" t="str">
        <f>IF($B23="N/A","N/A",IF(G23&gt;10,"No",IF(G23&lt;-10,"No","Yes")))</f>
        <v>N/A</v>
      </c>
      <c r="I23" s="12">
        <v>5.2549999999999999</v>
      </c>
      <c r="J23" s="12">
        <v>4.5019999999999998</v>
      </c>
      <c r="K23" s="43" t="s">
        <v>739</v>
      </c>
      <c r="L23" s="9" t="str">
        <f>IF(J23="Div by 0", "N/A", IF(K23="N/A","N/A", IF(J23&gt;VALUE(MID(K23,1,2)), "No", IF(J23&lt;-1*VALUE(MID(K23,1,2)), "No", "Yes"))))</f>
        <v>Yes</v>
      </c>
    </row>
    <row r="24" spans="1:12" x14ac:dyDescent="0.25">
      <c r="A24" s="4" t="s">
        <v>1237</v>
      </c>
      <c r="B24" s="43" t="s">
        <v>213</v>
      </c>
      <c r="C24" s="14">
        <v>22284.494619000001</v>
      </c>
      <c r="D24" s="11" t="str">
        <f>IF($B24="N/A","N/A",IF(C24&gt;10,"No",IF(C24&lt;-10,"No","Yes")))</f>
        <v>N/A</v>
      </c>
      <c r="E24" s="14">
        <v>23538.626850000001</v>
      </c>
      <c r="F24" s="11" t="str">
        <f>IF($B24="N/A","N/A",IF(E24&gt;10,"No",IF(E24&lt;-10,"No","Yes")))</f>
        <v>N/A</v>
      </c>
      <c r="G24" s="14">
        <v>24266.61289</v>
      </c>
      <c r="H24" s="11" t="str">
        <f>IF($B24="N/A","N/A",IF(G24&gt;10,"No",IF(G24&lt;-10,"No","Yes")))</f>
        <v>N/A</v>
      </c>
      <c r="I24" s="12">
        <v>5.6280000000000001</v>
      </c>
      <c r="J24" s="12">
        <v>3.093</v>
      </c>
      <c r="K24" s="43" t="s">
        <v>739</v>
      </c>
      <c r="L24" s="9" t="str">
        <f>IF(J24="Div by 0", "N/A", IF(K24="N/A","N/A", IF(J24&gt;VALUE(MID(K24,1,2)), "No", IF(J24&lt;-1*VALUE(MID(K24,1,2)), "No", "Yes"))))</f>
        <v>Yes</v>
      </c>
    </row>
    <row r="25" spans="1:12" x14ac:dyDescent="0.25">
      <c r="A25" s="4" t="s">
        <v>1238</v>
      </c>
      <c r="B25" s="43" t="s">
        <v>213</v>
      </c>
      <c r="C25" s="14">
        <v>18751.620607000001</v>
      </c>
      <c r="D25" s="11" t="str">
        <f>IF($B25="N/A","N/A",IF(C25&gt;10,"No",IF(C25&lt;-10,"No","Yes")))</f>
        <v>N/A</v>
      </c>
      <c r="E25" s="14">
        <v>19782.584551</v>
      </c>
      <c r="F25" s="11" t="str">
        <f>IF($B25="N/A","N/A",IF(E25&gt;10,"No",IF(E25&lt;-10,"No","Yes")))</f>
        <v>N/A</v>
      </c>
      <c r="G25" s="14">
        <v>20924.457395000001</v>
      </c>
      <c r="H25" s="11" t="str">
        <f>IF($B25="N/A","N/A",IF(G25&gt;10,"No",IF(G25&lt;-10,"No","Yes")))</f>
        <v>N/A</v>
      </c>
      <c r="I25" s="12">
        <v>5.4980000000000002</v>
      </c>
      <c r="J25" s="12">
        <v>5.7720000000000002</v>
      </c>
      <c r="K25" s="43" t="s">
        <v>739</v>
      </c>
      <c r="L25" s="9" t="str">
        <f>IF(J25="Div by 0", "N/A", IF(K25="N/A","N/A", IF(J25&gt;VALUE(MID(K25,1,2)), "No", IF(J25&lt;-1*VALUE(MID(K25,1,2)), "No", "Yes"))))</f>
        <v>Yes</v>
      </c>
    </row>
    <row r="26" spans="1:12" x14ac:dyDescent="0.25">
      <c r="A26" s="4" t="s">
        <v>1239</v>
      </c>
      <c r="B26" s="43" t="s">
        <v>213</v>
      </c>
      <c r="C26" s="14">
        <v>21966.301318999998</v>
      </c>
      <c r="D26" s="11" t="str">
        <f t="shared" ref="D26:D27" si="11">IF($B26="N/A","N/A",IF(C26&gt;10,"No",IF(C26&lt;-10,"No","Yes")))</f>
        <v>N/A</v>
      </c>
      <c r="E26" s="14">
        <v>23141.910634</v>
      </c>
      <c r="F26" s="11" t="str">
        <f t="shared" ref="F26:F30" si="12">IF($B26="N/A","N/A",IF(E26&gt;10,"No",IF(E26&lt;-10,"No","Yes")))</f>
        <v>N/A</v>
      </c>
      <c r="G26" s="14">
        <v>23918.46153</v>
      </c>
      <c r="H26" s="11" t="str">
        <f t="shared" ref="H26:H27" si="13">IF($B26="N/A","N/A",IF(G26&gt;10,"No",IF(G26&lt;-10,"No","Yes")))</f>
        <v>N/A</v>
      </c>
      <c r="I26" s="12">
        <v>5.3520000000000003</v>
      </c>
      <c r="J26" s="12">
        <v>3.3559999999999999</v>
      </c>
      <c r="K26" s="43" t="s">
        <v>739</v>
      </c>
      <c r="L26" s="9" t="str">
        <f>IF(J26="Div by 0", "N/A", IF(OR(J26="N/A",K26="N/A"),"N/A", IF(J26&gt;VALUE(MID(K26,1,2)), "No", IF(J26&lt;-1*VALUE(MID(K26,1,2)), "No", "Yes"))))</f>
        <v>Yes</v>
      </c>
    </row>
    <row r="27" spans="1:12" x14ac:dyDescent="0.25">
      <c r="A27" s="4" t="s">
        <v>1240</v>
      </c>
      <c r="B27" s="43" t="s">
        <v>213</v>
      </c>
      <c r="C27" s="14">
        <v>18211.560788999999</v>
      </c>
      <c r="D27" s="11" t="str">
        <f t="shared" si="11"/>
        <v>N/A</v>
      </c>
      <c r="E27" s="14">
        <v>19145.996356</v>
      </c>
      <c r="F27" s="11" t="str">
        <f t="shared" si="12"/>
        <v>N/A</v>
      </c>
      <c r="G27" s="14">
        <v>20375.823455000002</v>
      </c>
      <c r="H27" s="11" t="str">
        <f t="shared" si="13"/>
        <v>N/A</v>
      </c>
      <c r="I27" s="12">
        <v>5.1310000000000002</v>
      </c>
      <c r="J27" s="12">
        <v>6.423</v>
      </c>
      <c r="K27" s="43" t="s">
        <v>739</v>
      </c>
      <c r="L27" s="9" t="str">
        <f>IF(J27="Div by 0", "N/A", IF(OR(J27="N/A",K27="N/A"),"N/A", IF(J27&gt;VALUE(MID(K27,1,2)), "No", IF(J27&lt;-1*VALUE(MID(K27,1,2)), "No", "Yes"))))</f>
        <v>Yes</v>
      </c>
    </row>
    <row r="28" spans="1:12" x14ac:dyDescent="0.25">
      <c r="A28" s="50" t="s">
        <v>1241</v>
      </c>
      <c r="B28" s="14" t="s">
        <v>213</v>
      </c>
      <c r="C28" s="14">
        <v>2943.7858216999998</v>
      </c>
      <c r="D28" s="11" t="str">
        <f t="shared" ref="D28:D30" si="14">IF($B28="N/A","N/A",IF(C28&gt;10,"No",IF(C28&lt;-10,"No","Yes")))</f>
        <v>N/A</v>
      </c>
      <c r="E28" s="14">
        <v>3069.6899853</v>
      </c>
      <c r="F28" s="11" t="str">
        <f t="shared" si="12"/>
        <v>N/A</v>
      </c>
      <c r="G28" s="14">
        <v>3127.0606876000002</v>
      </c>
      <c r="H28" s="11" t="str">
        <f t="shared" ref="H28:H30" si="15">IF($B28="N/A","N/A",IF(G28&gt;10,"No",IF(G28&lt;-10,"No","Yes")))</f>
        <v>N/A</v>
      </c>
      <c r="I28" s="12">
        <v>4.2770000000000001</v>
      </c>
      <c r="J28" s="12">
        <v>1.869</v>
      </c>
      <c r="K28" s="43" t="s">
        <v>739</v>
      </c>
      <c r="L28" s="9" t="str">
        <f>IF(J28="Div by 0", "N/A", IF(OR(J28="N/A",K28="N/A"),"N/A", IF(J28&gt;VALUE(MID(K28,1,2)), "No", IF(J28&lt;-1*VALUE(MID(K28,1,2)), "No", "Yes"))))</f>
        <v>Yes</v>
      </c>
    </row>
    <row r="29" spans="1:12" x14ac:dyDescent="0.25">
      <c r="A29" s="50" t="s">
        <v>1242</v>
      </c>
      <c r="B29" s="14" t="s">
        <v>213</v>
      </c>
      <c r="C29" s="14">
        <v>2941.5055656999998</v>
      </c>
      <c r="D29" s="11" t="str">
        <f t="shared" si="14"/>
        <v>N/A</v>
      </c>
      <c r="E29" s="14">
        <v>3080.2753963</v>
      </c>
      <c r="F29" s="11" t="str">
        <f t="shared" si="12"/>
        <v>N/A</v>
      </c>
      <c r="G29" s="14">
        <v>3156.0557201000001</v>
      </c>
      <c r="H29" s="11" t="str">
        <f t="shared" si="15"/>
        <v>N/A</v>
      </c>
      <c r="I29" s="12">
        <v>4.718</v>
      </c>
      <c r="J29" s="12">
        <v>2.46</v>
      </c>
      <c r="K29" s="43" t="s">
        <v>739</v>
      </c>
      <c r="L29" s="9" t="str">
        <f t="shared" ref="L29:L30" si="16">IF(J29="Div by 0", "N/A", IF(OR(J29="N/A",K29="N/A"),"N/A", IF(J29&gt;VALUE(MID(K29,1,2)), "No", IF(J29&lt;-1*VALUE(MID(K29,1,2)), "No", "Yes"))))</f>
        <v>Yes</v>
      </c>
    </row>
    <row r="30" spans="1:12" x14ac:dyDescent="0.25">
      <c r="A30" s="50" t="s">
        <v>1243</v>
      </c>
      <c r="B30" s="14" t="s">
        <v>213</v>
      </c>
      <c r="C30" s="14">
        <v>3016.0085469999999</v>
      </c>
      <c r="D30" s="11" t="str">
        <f t="shared" si="14"/>
        <v>N/A</v>
      </c>
      <c r="E30" s="14">
        <v>2752.3288972999999</v>
      </c>
      <c r="F30" s="11" t="str">
        <f t="shared" si="12"/>
        <v>N/A</v>
      </c>
      <c r="G30" s="14">
        <v>2265.6947934999998</v>
      </c>
      <c r="H30" s="11" t="str">
        <f t="shared" si="15"/>
        <v>N/A</v>
      </c>
      <c r="I30" s="12">
        <v>-8.74</v>
      </c>
      <c r="J30" s="12">
        <v>-17.7</v>
      </c>
      <c r="K30" s="43" t="s">
        <v>739</v>
      </c>
      <c r="L30" s="9" t="str">
        <f t="shared" si="16"/>
        <v>Yes</v>
      </c>
    </row>
    <row r="31" spans="1:12" x14ac:dyDescent="0.25">
      <c r="A31" s="44" t="s">
        <v>2</v>
      </c>
      <c r="B31" s="35" t="s">
        <v>213</v>
      </c>
      <c r="C31" s="13">
        <v>0</v>
      </c>
      <c r="D31" s="11" t="str">
        <f t="shared" ref="D31:D69" si="17">IF($B31="N/A","N/A",IF(C31&gt;10,"No",IF(C31&lt;-10,"No","Yes")))</f>
        <v>N/A</v>
      </c>
      <c r="E31" s="13">
        <v>0</v>
      </c>
      <c r="F31" s="11" t="str">
        <f t="shared" ref="F31:F69" si="18">IF($B31="N/A","N/A",IF(E31&gt;10,"No",IF(E31&lt;-10,"No","Yes")))</f>
        <v>N/A</v>
      </c>
      <c r="G31" s="13">
        <v>0</v>
      </c>
      <c r="H31" s="11" t="str">
        <f t="shared" ref="H31:H69" si="19">IF($B31="N/A","N/A",IF(G31&gt;10,"No",IF(G31&lt;-10,"No","Yes")))</f>
        <v>N/A</v>
      </c>
      <c r="I31" s="12" t="s">
        <v>1746</v>
      </c>
      <c r="J31" s="12" t="s">
        <v>1746</v>
      </c>
      <c r="K31" s="43" t="s">
        <v>739</v>
      </c>
      <c r="L31" s="9" t="str">
        <f t="shared" ref="L31:L99" si="20">IF(J31="Div by 0", "N/A", IF(K31="N/A","N/A", IF(J31&gt;VALUE(MID(K31,1,2)), "No", IF(J31&lt;-1*VALUE(MID(K31,1,2)), "No", "Yes"))))</f>
        <v>N/A</v>
      </c>
    </row>
    <row r="32" spans="1:12" x14ac:dyDescent="0.25">
      <c r="A32" s="44" t="s">
        <v>22</v>
      </c>
      <c r="B32" s="35" t="s">
        <v>213</v>
      </c>
      <c r="C32" s="1">
        <v>0</v>
      </c>
      <c r="D32" s="11" t="str">
        <f t="shared" si="17"/>
        <v>N/A</v>
      </c>
      <c r="E32" s="1">
        <v>0</v>
      </c>
      <c r="F32" s="11" t="str">
        <f t="shared" si="18"/>
        <v>N/A</v>
      </c>
      <c r="G32" s="1">
        <v>0</v>
      </c>
      <c r="H32" s="11" t="str">
        <f t="shared" si="19"/>
        <v>N/A</v>
      </c>
      <c r="I32" s="12" t="s">
        <v>1746</v>
      </c>
      <c r="J32" s="12" t="s">
        <v>1746</v>
      </c>
      <c r="K32" s="43" t="s">
        <v>739</v>
      </c>
      <c r="L32" s="9" t="str">
        <f t="shared" si="20"/>
        <v>N/A</v>
      </c>
    </row>
    <row r="33" spans="1:12" x14ac:dyDescent="0.25">
      <c r="A33" s="44" t="s">
        <v>451</v>
      </c>
      <c r="B33" s="43" t="s">
        <v>213</v>
      </c>
      <c r="C33" s="1">
        <v>0</v>
      </c>
      <c r="D33" s="1" t="str">
        <f t="shared" si="17"/>
        <v>N/A</v>
      </c>
      <c r="E33" s="1">
        <v>0</v>
      </c>
      <c r="F33" s="1" t="str">
        <f t="shared" si="18"/>
        <v>N/A</v>
      </c>
      <c r="G33" s="1">
        <v>0</v>
      </c>
      <c r="H33" s="11" t="str">
        <f t="shared" si="19"/>
        <v>N/A</v>
      </c>
      <c r="I33" s="12" t="s">
        <v>1746</v>
      </c>
      <c r="J33" s="12" t="s">
        <v>1746</v>
      </c>
      <c r="K33" s="43" t="s">
        <v>739</v>
      </c>
      <c r="L33" s="9" t="str">
        <f t="shared" si="20"/>
        <v>N/A</v>
      </c>
    </row>
    <row r="34" spans="1:12" x14ac:dyDescent="0.25">
      <c r="A34" s="44" t="s">
        <v>1244</v>
      </c>
      <c r="B34" s="5" t="s">
        <v>213</v>
      </c>
      <c r="C34" s="1">
        <v>0</v>
      </c>
      <c r="D34" s="9" t="str">
        <f t="shared" ref="D34:D38" si="21">IF($B34="N/A","N/A",IF(C34&lt;0,"No","Yes"))</f>
        <v>N/A</v>
      </c>
      <c r="E34" s="1">
        <v>0</v>
      </c>
      <c r="F34" s="9" t="str">
        <f t="shared" ref="F34:F38" si="22">IF($B34="N/A","N/A",IF(E34&lt;0,"No","Yes"))</f>
        <v>N/A</v>
      </c>
      <c r="G34" s="1">
        <v>0</v>
      </c>
      <c r="H34" s="9" t="str">
        <f t="shared" ref="H34:H38" si="23">IF($B34="N/A","N/A",IF(G34&lt;0,"No","Yes"))</f>
        <v>N/A</v>
      </c>
      <c r="I34" s="12" t="s">
        <v>1746</v>
      </c>
      <c r="J34" s="12" t="s">
        <v>1746</v>
      </c>
      <c r="K34" s="1" t="s">
        <v>739</v>
      </c>
      <c r="L34" s="9" t="str">
        <f t="shared" si="20"/>
        <v>N/A</v>
      </c>
    </row>
    <row r="35" spans="1:12" x14ac:dyDescent="0.25">
      <c r="A35" s="44" t="s">
        <v>1245</v>
      </c>
      <c r="B35" s="5" t="s">
        <v>213</v>
      </c>
      <c r="C35" s="1">
        <v>0</v>
      </c>
      <c r="D35" s="9" t="str">
        <f t="shared" si="21"/>
        <v>N/A</v>
      </c>
      <c r="E35" s="1">
        <v>0</v>
      </c>
      <c r="F35" s="9" t="str">
        <f t="shared" si="22"/>
        <v>N/A</v>
      </c>
      <c r="G35" s="1">
        <v>0</v>
      </c>
      <c r="H35" s="9" t="str">
        <f t="shared" si="23"/>
        <v>N/A</v>
      </c>
      <c r="I35" s="12" t="s">
        <v>1746</v>
      </c>
      <c r="J35" s="12" t="s">
        <v>1746</v>
      </c>
      <c r="K35" s="1" t="s">
        <v>739</v>
      </c>
      <c r="L35" s="9" t="str">
        <f t="shared" si="20"/>
        <v>N/A</v>
      </c>
    </row>
    <row r="36" spans="1:12" x14ac:dyDescent="0.25">
      <c r="A36" s="44" t="s">
        <v>1246</v>
      </c>
      <c r="B36" s="5" t="s">
        <v>213</v>
      </c>
      <c r="C36" s="1">
        <v>0</v>
      </c>
      <c r="D36" s="9" t="str">
        <f t="shared" si="21"/>
        <v>N/A</v>
      </c>
      <c r="E36" s="1">
        <v>0</v>
      </c>
      <c r="F36" s="9" t="str">
        <f t="shared" si="22"/>
        <v>N/A</v>
      </c>
      <c r="G36" s="1">
        <v>0</v>
      </c>
      <c r="H36" s="9" t="str">
        <f t="shared" si="23"/>
        <v>N/A</v>
      </c>
      <c r="I36" s="12" t="s">
        <v>1746</v>
      </c>
      <c r="J36" s="12" t="s">
        <v>1746</v>
      </c>
      <c r="K36" s="1" t="s">
        <v>739</v>
      </c>
      <c r="L36" s="9" t="str">
        <f t="shared" si="20"/>
        <v>N/A</v>
      </c>
    </row>
    <row r="37" spans="1:12" x14ac:dyDescent="0.25">
      <c r="A37" s="44" t="s">
        <v>1247</v>
      </c>
      <c r="B37" s="5" t="s">
        <v>213</v>
      </c>
      <c r="C37" s="1">
        <v>0</v>
      </c>
      <c r="D37" s="9" t="str">
        <f t="shared" si="21"/>
        <v>N/A</v>
      </c>
      <c r="E37" s="1">
        <v>0</v>
      </c>
      <c r="F37" s="9" t="str">
        <f t="shared" si="22"/>
        <v>N/A</v>
      </c>
      <c r="G37" s="1">
        <v>0</v>
      </c>
      <c r="H37" s="9" t="str">
        <f t="shared" si="23"/>
        <v>N/A</v>
      </c>
      <c r="I37" s="12" t="s">
        <v>1746</v>
      </c>
      <c r="J37" s="12" t="s">
        <v>1746</v>
      </c>
      <c r="K37" s="1" t="s">
        <v>739</v>
      </c>
      <c r="L37" s="9" t="str">
        <f t="shared" si="20"/>
        <v>N/A</v>
      </c>
    </row>
    <row r="38" spans="1:12" x14ac:dyDescent="0.25">
      <c r="A38" s="44" t="s">
        <v>1248</v>
      </c>
      <c r="B38" s="5" t="s">
        <v>213</v>
      </c>
      <c r="C38" s="1">
        <v>0</v>
      </c>
      <c r="D38" s="9" t="str">
        <f t="shared" si="21"/>
        <v>N/A</v>
      </c>
      <c r="E38" s="1">
        <v>0</v>
      </c>
      <c r="F38" s="9" t="str">
        <f t="shared" si="22"/>
        <v>N/A</v>
      </c>
      <c r="G38" s="1">
        <v>0</v>
      </c>
      <c r="H38" s="9" t="str">
        <f t="shared" si="23"/>
        <v>N/A</v>
      </c>
      <c r="I38" s="12" t="s">
        <v>1746</v>
      </c>
      <c r="J38" s="12" t="s">
        <v>1746</v>
      </c>
      <c r="K38" s="1" t="s">
        <v>739</v>
      </c>
      <c r="L38" s="9" t="str">
        <f t="shared" si="20"/>
        <v>N/A</v>
      </c>
    </row>
    <row r="39" spans="1:12" x14ac:dyDescent="0.25">
      <c r="A39" s="44" t="s">
        <v>452</v>
      </c>
      <c r="B39" s="43" t="s">
        <v>213</v>
      </c>
      <c r="C39" s="1">
        <v>0</v>
      </c>
      <c r="D39" s="1" t="str">
        <f t="shared" si="17"/>
        <v>N/A</v>
      </c>
      <c r="E39" s="1">
        <v>0</v>
      </c>
      <c r="F39" s="1" t="str">
        <f t="shared" si="18"/>
        <v>N/A</v>
      </c>
      <c r="G39" s="1">
        <v>0</v>
      </c>
      <c r="H39" s="11" t="str">
        <f t="shared" si="19"/>
        <v>N/A</v>
      </c>
      <c r="I39" s="12" t="s">
        <v>1746</v>
      </c>
      <c r="J39" s="12" t="s">
        <v>1746</v>
      </c>
      <c r="K39" s="43" t="s">
        <v>739</v>
      </c>
      <c r="L39" s="9" t="str">
        <f t="shared" si="20"/>
        <v>N/A</v>
      </c>
    </row>
    <row r="40" spans="1:12" x14ac:dyDescent="0.25">
      <c r="A40" s="44" t="s">
        <v>1249</v>
      </c>
      <c r="B40" s="5" t="s">
        <v>213</v>
      </c>
      <c r="C40" s="1">
        <v>0</v>
      </c>
      <c r="D40" s="9" t="str">
        <f t="shared" ref="D40:D45" si="24">IF($B40="N/A","N/A",IF(C40&lt;0,"No","Yes"))</f>
        <v>N/A</v>
      </c>
      <c r="E40" s="1">
        <v>0</v>
      </c>
      <c r="F40" s="9" t="str">
        <f t="shared" ref="F40:F45" si="25">IF($B40="N/A","N/A",IF(E40&lt;0,"No","Yes"))</f>
        <v>N/A</v>
      </c>
      <c r="G40" s="1">
        <v>0</v>
      </c>
      <c r="H40" s="9" t="str">
        <f t="shared" ref="H40:H45" si="26">IF($B40="N/A","N/A",IF(G40&lt;0,"No","Yes"))</f>
        <v>N/A</v>
      </c>
      <c r="I40" s="12" t="s">
        <v>1746</v>
      </c>
      <c r="J40" s="12" t="s">
        <v>1746</v>
      </c>
      <c r="K40" s="1" t="s">
        <v>739</v>
      </c>
      <c r="L40" s="9" t="str">
        <f t="shared" si="20"/>
        <v>N/A</v>
      </c>
    </row>
    <row r="41" spans="1:12" x14ac:dyDescent="0.25">
      <c r="A41" s="44" t="s">
        <v>1250</v>
      </c>
      <c r="B41" s="5" t="s">
        <v>213</v>
      </c>
      <c r="C41" s="1">
        <v>0</v>
      </c>
      <c r="D41" s="9" t="str">
        <f t="shared" si="24"/>
        <v>N/A</v>
      </c>
      <c r="E41" s="1">
        <v>0</v>
      </c>
      <c r="F41" s="9" t="str">
        <f t="shared" si="25"/>
        <v>N/A</v>
      </c>
      <c r="G41" s="1">
        <v>0</v>
      </c>
      <c r="H41" s="9" t="str">
        <f t="shared" si="26"/>
        <v>N/A</v>
      </c>
      <c r="I41" s="12" t="s">
        <v>1746</v>
      </c>
      <c r="J41" s="12" t="s">
        <v>1746</v>
      </c>
      <c r="K41" s="1" t="s">
        <v>739</v>
      </c>
      <c r="L41" s="9" t="str">
        <f t="shared" si="20"/>
        <v>N/A</v>
      </c>
    </row>
    <row r="42" spans="1:12" x14ac:dyDescent="0.25">
      <c r="A42" s="44" t="s">
        <v>1251</v>
      </c>
      <c r="B42" s="5" t="s">
        <v>213</v>
      </c>
      <c r="C42" s="1">
        <v>0</v>
      </c>
      <c r="D42" s="9" t="str">
        <f t="shared" si="24"/>
        <v>N/A</v>
      </c>
      <c r="E42" s="1">
        <v>0</v>
      </c>
      <c r="F42" s="9" t="str">
        <f t="shared" si="25"/>
        <v>N/A</v>
      </c>
      <c r="G42" s="1">
        <v>0</v>
      </c>
      <c r="H42" s="9" t="str">
        <f t="shared" si="26"/>
        <v>N/A</v>
      </c>
      <c r="I42" s="12" t="s">
        <v>1746</v>
      </c>
      <c r="J42" s="12" t="s">
        <v>1746</v>
      </c>
      <c r="K42" s="1" t="s">
        <v>739</v>
      </c>
      <c r="L42" s="9" t="str">
        <f t="shared" si="20"/>
        <v>N/A</v>
      </c>
    </row>
    <row r="43" spans="1:12" x14ac:dyDescent="0.25">
      <c r="A43" s="44" t="s">
        <v>1252</v>
      </c>
      <c r="B43" s="5" t="s">
        <v>213</v>
      </c>
      <c r="C43" s="1">
        <v>0</v>
      </c>
      <c r="D43" s="9" t="str">
        <f t="shared" si="24"/>
        <v>N/A</v>
      </c>
      <c r="E43" s="1">
        <v>0</v>
      </c>
      <c r="F43" s="9" t="str">
        <f t="shared" si="25"/>
        <v>N/A</v>
      </c>
      <c r="G43" s="1">
        <v>0</v>
      </c>
      <c r="H43" s="9" t="str">
        <f t="shared" si="26"/>
        <v>N/A</v>
      </c>
      <c r="I43" s="12" t="s">
        <v>1746</v>
      </c>
      <c r="J43" s="12" t="s">
        <v>1746</v>
      </c>
      <c r="K43" s="1" t="s">
        <v>739</v>
      </c>
      <c r="L43" s="9" t="str">
        <f t="shared" si="20"/>
        <v>N/A</v>
      </c>
    </row>
    <row r="44" spans="1:12" x14ac:dyDescent="0.25">
      <c r="A44" s="44" t="s">
        <v>1253</v>
      </c>
      <c r="B44" s="5" t="s">
        <v>213</v>
      </c>
      <c r="C44" s="1">
        <v>0</v>
      </c>
      <c r="D44" s="9" t="str">
        <f t="shared" si="24"/>
        <v>N/A</v>
      </c>
      <c r="E44" s="1">
        <v>0</v>
      </c>
      <c r="F44" s="9" t="str">
        <f t="shared" si="25"/>
        <v>N/A</v>
      </c>
      <c r="G44" s="1">
        <v>0</v>
      </c>
      <c r="H44" s="9" t="str">
        <f t="shared" si="26"/>
        <v>N/A</v>
      </c>
      <c r="I44" s="12" t="s">
        <v>1746</v>
      </c>
      <c r="J44" s="12" t="s">
        <v>1746</v>
      </c>
      <c r="K44" s="1" t="s">
        <v>739</v>
      </c>
      <c r="L44" s="9" t="str">
        <f t="shared" si="20"/>
        <v>N/A</v>
      </c>
    </row>
    <row r="45" spans="1:12" x14ac:dyDescent="0.25">
      <c r="A45" s="44" t="s">
        <v>1254</v>
      </c>
      <c r="B45" s="5" t="s">
        <v>213</v>
      </c>
      <c r="C45" s="1">
        <v>0</v>
      </c>
      <c r="D45" s="9" t="str">
        <f t="shared" si="24"/>
        <v>N/A</v>
      </c>
      <c r="E45" s="1">
        <v>0</v>
      </c>
      <c r="F45" s="9" t="str">
        <f t="shared" si="25"/>
        <v>N/A</v>
      </c>
      <c r="G45" s="1">
        <v>0</v>
      </c>
      <c r="H45" s="9" t="str">
        <f t="shared" si="26"/>
        <v>N/A</v>
      </c>
      <c r="I45" s="12" t="s">
        <v>1746</v>
      </c>
      <c r="J45" s="12" t="s">
        <v>1746</v>
      </c>
      <c r="K45" s="1" t="s">
        <v>739</v>
      </c>
      <c r="L45" s="9" t="str">
        <f t="shared" si="20"/>
        <v>N/A</v>
      </c>
    </row>
    <row r="46" spans="1:12" x14ac:dyDescent="0.25">
      <c r="A46" s="44" t="s">
        <v>453</v>
      </c>
      <c r="B46" s="43" t="s">
        <v>213</v>
      </c>
      <c r="C46" s="1">
        <v>0</v>
      </c>
      <c r="D46" s="1" t="str">
        <f t="shared" si="17"/>
        <v>N/A</v>
      </c>
      <c r="E46" s="1">
        <v>0</v>
      </c>
      <c r="F46" s="1" t="str">
        <f t="shared" si="18"/>
        <v>N/A</v>
      </c>
      <c r="G46" s="1">
        <v>0</v>
      </c>
      <c r="H46" s="11" t="str">
        <f t="shared" si="19"/>
        <v>N/A</v>
      </c>
      <c r="I46" s="12" t="s">
        <v>1746</v>
      </c>
      <c r="J46" s="12" t="s">
        <v>1746</v>
      </c>
      <c r="K46" s="43" t="s">
        <v>739</v>
      </c>
      <c r="L46" s="9" t="str">
        <f t="shared" si="20"/>
        <v>N/A</v>
      </c>
    </row>
    <row r="47" spans="1:12" x14ac:dyDescent="0.25">
      <c r="A47" s="44" t="s">
        <v>1255</v>
      </c>
      <c r="B47" s="5" t="s">
        <v>213</v>
      </c>
      <c r="C47" s="1">
        <v>0</v>
      </c>
      <c r="D47" s="9" t="str">
        <f t="shared" ref="D47:D53" si="27">IF($B47="N/A","N/A",IF(C47&lt;0,"No","Yes"))</f>
        <v>N/A</v>
      </c>
      <c r="E47" s="1">
        <v>0</v>
      </c>
      <c r="F47" s="9" t="str">
        <f t="shared" ref="F47:F53" si="28">IF($B47="N/A","N/A",IF(E47&lt;0,"No","Yes"))</f>
        <v>N/A</v>
      </c>
      <c r="G47" s="1">
        <v>0</v>
      </c>
      <c r="H47" s="9" t="str">
        <f t="shared" ref="H47:H53" si="29">IF($B47="N/A","N/A",IF(G47&lt;0,"No","Yes"))</f>
        <v>N/A</v>
      </c>
      <c r="I47" s="12" t="s">
        <v>1746</v>
      </c>
      <c r="J47" s="12" t="s">
        <v>1746</v>
      </c>
      <c r="K47" s="1" t="s">
        <v>739</v>
      </c>
      <c r="L47" s="9" t="str">
        <f t="shared" si="20"/>
        <v>N/A</v>
      </c>
    </row>
    <row r="48" spans="1:12" x14ac:dyDescent="0.25">
      <c r="A48" s="44" t="s">
        <v>1256</v>
      </c>
      <c r="B48" s="5" t="s">
        <v>213</v>
      </c>
      <c r="C48" s="1">
        <v>0</v>
      </c>
      <c r="D48" s="9" t="str">
        <f t="shared" si="27"/>
        <v>N/A</v>
      </c>
      <c r="E48" s="1">
        <v>0</v>
      </c>
      <c r="F48" s="9" t="str">
        <f t="shared" si="28"/>
        <v>N/A</v>
      </c>
      <c r="G48" s="1">
        <v>0</v>
      </c>
      <c r="H48" s="9" t="str">
        <f t="shared" si="29"/>
        <v>N/A</v>
      </c>
      <c r="I48" s="12" t="s">
        <v>1746</v>
      </c>
      <c r="J48" s="12" t="s">
        <v>1746</v>
      </c>
      <c r="K48" s="1" t="s">
        <v>739</v>
      </c>
      <c r="L48" s="9" t="str">
        <f t="shared" si="20"/>
        <v>N/A</v>
      </c>
    </row>
    <row r="49" spans="1:12" x14ac:dyDescent="0.25">
      <c r="A49" s="44" t="s">
        <v>1257</v>
      </c>
      <c r="B49" s="5" t="s">
        <v>213</v>
      </c>
      <c r="C49" s="1">
        <v>0</v>
      </c>
      <c r="D49" s="9" t="str">
        <f t="shared" si="27"/>
        <v>N/A</v>
      </c>
      <c r="E49" s="1">
        <v>0</v>
      </c>
      <c r="F49" s="9" t="str">
        <f t="shared" si="28"/>
        <v>N/A</v>
      </c>
      <c r="G49" s="1">
        <v>0</v>
      </c>
      <c r="H49" s="9" t="str">
        <f t="shared" si="29"/>
        <v>N/A</v>
      </c>
      <c r="I49" s="12" t="s">
        <v>1746</v>
      </c>
      <c r="J49" s="12" t="s">
        <v>1746</v>
      </c>
      <c r="K49" s="1" t="s">
        <v>739</v>
      </c>
      <c r="L49" s="9" t="str">
        <f t="shared" si="20"/>
        <v>N/A</v>
      </c>
    </row>
    <row r="50" spans="1:12" x14ac:dyDescent="0.25">
      <c r="A50" s="44" t="s">
        <v>1258</v>
      </c>
      <c r="B50" s="5" t="s">
        <v>213</v>
      </c>
      <c r="C50" s="1">
        <v>0</v>
      </c>
      <c r="D50" s="9" t="str">
        <f t="shared" si="27"/>
        <v>N/A</v>
      </c>
      <c r="E50" s="1">
        <v>0</v>
      </c>
      <c r="F50" s="9" t="str">
        <f t="shared" si="28"/>
        <v>N/A</v>
      </c>
      <c r="G50" s="1">
        <v>0</v>
      </c>
      <c r="H50" s="9" t="str">
        <f t="shared" si="29"/>
        <v>N/A</v>
      </c>
      <c r="I50" s="12" t="s">
        <v>1746</v>
      </c>
      <c r="J50" s="12" t="s">
        <v>1746</v>
      </c>
      <c r="K50" s="1" t="s">
        <v>739</v>
      </c>
      <c r="L50" s="9" t="str">
        <f t="shared" si="20"/>
        <v>N/A</v>
      </c>
    </row>
    <row r="51" spans="1:12" x14ac:dyDescent="0.25">
      <c r="A51" s="44" t="s">
        <v>1259</v>
      </c>
      <c r="B51" s="5" t="s">
        <v>213</v>
      </c>
      <c r="C51" s="1">
        <v>0</v>
      </c>
      <c r="D51" s="9" t="str">
        <f t="shared" si="27"/>
        <v>N/A</v>
      </c>
      <c r="E51" s="1">
        <v>0</v>
      </c>
      <c r="F51" s="9" t="str">
        <f t="shared" si="28"/>
        <v>N/A</v>
      </c>
      <c r="G51" s="1">
        <v>0</v>
      </c>
      <c r="H51" s="9" t="str">
        <f t="shared" si="29"/>
        <v>N/A</v>
      </c>
      <c r="I51" s="12" t="s">
        <v>1746</v>
      </c>
      <c r="J51" s="12" t="s">
        <v>1746</v>
      </c>
      <c r="K51" s="1" t="s">
        <v>739</v>
      </c>
      <c r="L51" s="9" t="str">
        <f t="shared" si="20"/>
        <v>N/A</v>
      </c>
    </row>
    <row r="52" spans="1:12" x14ac:dyDescent="0.25">
      <c r="A52" s="44" t="s">
        <v>1260</v>
      </c>
      <c r="B52" s="5" t="s">
        <v>213</v>
      </c>
      <c r="C52" s="1">
        <v>0</v>
      </c>
      <c r="D52" s="9" t="str">
        <f t="shared" si="27"/>
        <v>N/A</v>
      </c>
      <c r="E52" s="1">
        <v>0</v>
      </c>
      <c r="F52" s="9" t="str">
        <f t="shared" si="28"/>
        <v>N/A</v>
      </c>
      <c r="G52" s="1">
        <v>0</v>
      </c>
      <c r="H52" s="9" t="str">
        <f t="shared" si="29"/>
        <v>N/A</v>
      </c>
      <c r="I52" s="12" t="s">
        <v>1746</v>
      </c>
      <c r="J52" s="12" t="s">
        <v>1746</v>
      </c>
      <c r="K52" s="1" t="s">
        <v>739</v>
      </c>
      <c r="L52" s="9" t="str">
        <f t="shared" si="20"/>
        <v>N/A</v>
      </c>
    </row>
    <row r="53" spans="1:12" x14ac:dyDescent="0.25">
      <c r="A53" s="44" t="s">
        <v>1261</v>
      </c>
      <c r="B53" s="5" t="s">
        <v>213</v>
      </c>
      <c r="C53" s="1">
        <v>0</v>
      </c>
      <c r="D53" s="9" t="str">
        <f t="shared" si="27"/>
        <v>N/A</v>
      </c>
      <c r="E53" s="1">
        <v>0</v>
      </c>
      <c r="F53" s="9" t="str">
        <f t="shared" si="28"/>
        <v>N/A</v>
      </c>
      <c r="G53" s="1">
        <v>0</v>
      </c>
      <c r="H53" s="9" t="str">
        <f t="shared" si="29"/>
        <v>N/A</v>
      </c>
      <c r="I53" s="12" t="s">
        <v>1746</v>
      </c>
      <c r="J53" s="12" t="s">
        <v>1746</v>
      </c>
      <c r="K53" s="1" t="s">
        <v>739</v>
      </c>
      <c r="L53" s="9" t="str">
        <f t="shared" si="20"/>
        <v>N/A</v>
      </c>
    </row>
    <row r="54" spans="1:12" x14ac:dyDescent="0.25">
      <c r="A54" s="44" t="s">
        <v>454</v>
      </c>
      <c r="B54" s="43" t="s">
        <v>213</v>
      </c>
      <c r="C54" s="1">
        <v>0</v>
      </c>
      <c r="D54" s="1" t="str">
        <f t="shared" si="17"/>
        <v>N/A</v>
      </c>
      <c r="E54" s="1">
        <v>0</v>
      </c>
      <c r="F54" s="1" t="str">
        <f t="shared" si="18"/>
        <v>N/A</v>
      </c>
      <c r="G54" s="1">
        <v>0</v>
      </c>
      <c r="H54" s="11" t="str">
        <f t="shared" si="19"/>
        <v>N/A</v>
      </c>
      <c r="I54" s="12" t="s">
        <v>1746</v>
      </c>
      <c r="J54" s="12" t="s">
        <v>1746</v>
      </c>
      <c r="K54" s="43" t="s">
        <v>739</v>
      </c>
      <c r="L54" s="9" t="str">
        <f t="shared" si="20"/>
        <v>N/A</v>
      </c>
    </row>
    <row r="55" spans="1:12" x14ac:dyDescent="0.25">
      <c r="A55" s="44" t="s">
        <v>1262</v>
      </c>
      <c r="B55" s="5" t="s">
        <v>213</v>
      </c>
      <c r="C55" s="1">
        <v>0</v>
      </c>
      <c r="D55" s="9" t="str">
        <f t="shared" ref="D55:D60" si="30">IF($B55="N/A","N/A",IF(C55&lt;0,"No","Yes"))</f>
        <v>N/A</v>
      </c>
      <c r="E55" s="1">
        <v>0</v>
      </c>
      <c r="F55" s="9" t="str">
        <f t="shared" ref="F55:F60" si="31">IF($B55="N/A","N/A",IF(E55&lt;0,"No","Yes"))</f>
        <v>N/A</v>
      </c>
      <c r="G55" s="1">
        <v>0</v>
      </c>
      <c r="H55" s="9" t="str">
        <f t="shared" ref="H55:H60" si="32">IF($B55="N/A","N/A",IF(G55&lt;0,"No","Yes"))</f>
        <v>N/A</v>
      </c>
      <c r="I55" s="12" t="s">
        <v>1746</v>
      </c>
      <c r="J55" s="12" t="s">
        <v>1746</v>
      </c>
      <c r="K55" s="1" t="s">
        <v>739</v>
      </c>
      <c r="L55" s="9" t="str">
        <f t="shared" si="20"/>
        <v>N/A</v>
      </c>
    </row>
    <row r="56" spans="1:12" x14ac:dyDescent="0.25">
      <c r="A56" s="44" t="s">
        <v>1263</v>
      </c>
      <c r="B56" s="5" t="s">
        <v>213</v>
      </c>
      <c r="C56" s="1">
        <v>0</v>
      </c>
      <c r="D56" s="9" t="str">
        <f t="shared" si="30"/>
        <v>N/A</v>
      </c>
      <c r="E56" s="1">
        <v>0</v>
      </c>
      <c r="F56" s="9" t="str">
        <f t="shared" si="31"/>
        <v>N/A</v>
      </c>
      <c r="G56" s="1">
        <v>0</v>
      </c>
      <c r="H56" s="9" t="str">
        <f t="shared" si="32"/>
        <v>N/A</v>
      </c>
      <c r="I56" s="12" t="s">
        <v>1746</v>
      </c>
      <c r="J56" s="12" t="s">
        <v>1746</v>
      </c>
      <c r="K56" s="1" t="s">
        <v>739</v>
      </c>
      <c r="L56" s="9" t="str">
        <f t="shared" si="20"/>
        <v>N/A</v>
      </c>
    </row>
    <row r="57" spans="1:12" x14ac:dyDescent="0.25">
      <c r="A57" s="44" t="s">
        <v>1264</v>
      </c>
      <c r="B57" s="5" t="s">
        <v>213</v>
      </c>
      <c r="C57" s="1">
        <v>0</v>
      </c>
      <c r="D57" s="9" t="str">
        <f t="shared" si="30"/>
        <v>N/A</v>
      </c>
      <c r="E57" s="1">
        <v>0</v>
      </c>
      <c r="F57" s="9" t="str">
        <f t="shared" si="31"/>
        <v>N/A</v>
      </c>
      <c r="G57" s="1">
        <v>0</v>
      </c>
      <c r="H57" s="9" t="str">
        <f t="shared" si="32"/>
        <v>N/A</v>
      </c>
      <c r="I57" s="12" t="s">
        <v>1746</v>
      </c>
      <c r="J57" s="12" t="s">
        <v>1746</v>
      </c>
      <c r="K57" s="1" t="s">
        <v>739</v>
      </c>
      <c r="L57" s="9" t="str">
        <f t="shared" si="20"/>
        <v>N/A</v>
      </c>
    </row>
    <row r="58" spans="1:12" x14ac:dyDescent="0.25">
      <c r="A58" s="44" t="s">
        <v>1265</v>
      </c>
      <c r="B58" s="5" t="s">
        <v>213</v>
      </c>
      <c r="C58" s="1">
        <v>0</v>
      </c>
      <c r="D58" s="9" t="str">
        <f t="shared" si="30"/>
        <v>N/A</v>
      </c>
      <c r="E58" s="1">
        <v>0</v>
      </c>
      <c r="F58" s="9" t="str">
        <f t="shared" si="31"/>
        <v>N/A</v>
      </c>
      <c r="G58" s="1">
        <v>0</v>
      </c>
      <c r="H58" s="9" t="str">
        <f t="shared" si="32"/>
        <v>N/A</v>
      </c>
      <c r="I58" s="12" t="s">
        <v>1746</v>
      </c>
      <c r="J58" s="12" t="s">
        <v>1746</v>
      </c>
      <c r="K58" s="1" t="s">
        <v>739</v>
      </c>
      <c r="L58" s="9" t="str">
        <f t="shared" si="20"/>
        <v>N/A</v>
      </c>
    </row>
    <row r="59" spans="1:12" x14ac:dyDescent="0.25">
      <c r="A59" s="44" t="s">
        <v>1266</v>
      </c>
      <c r="B59" s="5" t="s">
        <v>213</v>
      </c>
      <c r="C59" s="1">
        <v>0</v>
      </c>
      <c r="D59" s="9" t="str">
        <f t="shared" si="30"/>
        <v>N/A</v>
      </c>
      <c r="E59" s="1">
        <v>0</v>
      </c>
      <c r="F59" s="9" t="str">
        <f t="shared" si="31"/>
        <v>N/A</v>
      </c>
      <c r="G59" s="1">
        <v>0</v>
      </c>
      <c r="H59" s="9" t="str">
        <f t="shared" si="32"/>
        <v>N/A</v>
      </c>
      <c r="I59" s="12" t="s">
        <v>1746</v>
      </c>
      <c r="J59" s="12" t="s">
        <v>1746</v>
      </c>
      <c r="K59" s="1" t="s">
        <v>739</v>
      </c>
      <c r="L59" s="9" t="str">
        <f t="shared" si="20"/>
        <v>N/A</v>
      </c>
    </row>
    <row r="60" spans="1:12" x14ac:dyDescent="0.25">
      <c r="A60" s="44" t="s">
        <v>1267</v>
      </c>
      <c r="B60" s="5" t="s">
        <v>213</v>
      </c>
      <c r="C60" s="1">
        <v>0</v>
      </c>
      <c r="D60" s="9" t="str">
        <f t="shared" si="30"/>
        <v>N/A</v>
      </c>
      <c r="E60" s="1">
        <v>0</v>
      </c>
      <c r="F60" s="9" t="str">
        <f t="shared" si="31"/>
        <v>N/A</v>
      </c>
      <c r="G60" s="1">
        <v>0</v>
      </c>
      <c r="H60" s="9" t="str">
        <f t="shared" si="32"/>
        <v>N/A</v>
      </c>
      <c r="I60" s="12" t="s">
        <v>1746</v>
      </c>
      <c r="J60" s="12" t="s">
        <v>1746</v>
      </c>
      <c r="K60" s="1" t="s">
        <v>739</v>
      </c>
      <c r="L60" s="9" t="str">
        <f t="shared" si="20"/>
        <v>N/A</v>
      </c>
    </row>
    <row r="61" spans="1:12" x14ac:dyDescent="0.25">
      <c r="A61" s="3" t="s">
        <v>186</v>
      </c>
      <c r="B61" s="35" t="s">
        <v>213</v>
      </c>
      <c r="C61" s="1">
        <v>0</v>
      </c>
      <c r="D61" s="1" t="str">
        <f t="shared" si="17"/>
        <v>N/A</v>
      </c>
      <c r="E61" s="1">
        <v>0</v>
      </c>
      <c r="F61" s="1" t="str">
        <f t="shared" si="18"/>
        <v>N/A</v>
      </c>
      <c r="G61" s="1">
        <v>0</v>
      </c>
      <c r="H61" s="11" t="str">
        <f t="shared" si="19"/>
        <v>N/A</v>
      </c>
      <c r="I61" s="12" t="s">
        <v>1746</v>
      </c>
      <c r="J61" s="12" t="s">
        <v>1746</v>
      </c>
      <c r="K61" s="43" t="s">
        <v>739</v>
      </c>
      <c r="L61" s="9" t="str">
        <f>IF(J61="Div by 0", "N/A", IF(OR(J61="N/A",K61="N/A"),"N/A", IF(J61&gt;VALUE(MID(K61,1,2)), "No", IF(J61&lt;-1*VALUE(MID(K61,1,2)), "No", "Yes"))))</f>
        <v>N/A</v>
      </c>
    </row>
    <row r="62" spans="1:12" x14ac:dyDescent="0.25">
      <c r="A62" s="3" t="s">
        <v>187</v>
      </c>
      <c r="B62" s="35" t="s">
        <v>213</v>
      </c>
      <c r="C62" s="1">
        <v>0</v>
      </c>
      <c r="D62" s="1" t="str">
        <f t="shared" si="17"/>
        <v>N/A</v>
      </c>
      <c r="E62" s="1">
        <v>0</v>
      </c>
      <c r="F62" s="1" t="str">
        <f t="shared" si="18"/>
        <v>N/A</v>
      </c>
      <c r="G62" s="1">
        <v>0</v>
      </c>
      <c r="H62" s="11" t="str">
        <f t="shared" si="19"/>
        <v>N/A</v>
      </c>
      <c r="I62" s="12" t="s">
        <v>1746</v>
      </c>
      <c r="J62" s="12" t="s">
        <v>1746</v>
      </c>
      <c r="K62" s="43" t="s">
        <v>739</v>
      </c>
      <c r="L62" s="9" t="str">
        <f t="shared" ref="L62:L69" si="33">IF(J62="Div by 0", "N/A", IF(OR(J62="N/A",K62="N/A"),"N/A", IF(J62&gt;VALUE(MID(K62,1,2)), "No", IF(J62&lt;-1*VALUE(MID(K62,1,2)), "No", "Yes"))))</f>
        <v>N/A</v>
      </c>
    </row>
    <row r="63" spans="1:12" x14ac:dyDescent="0.25">
      <c r="A63" s="3" t="s">
        <v>188</v>
      </c>
      <c r="B63" s="35" t="s">
        <v>213</v>
      </c>
      <c r="C63" s="1">
        <v>0</v>
      </c>
      <c r="D63" s="1" t="str">
        <f t="shared" si="17"/>
        <v>N/A</v>
      </c>
      <c r="E63" s="1">
        <v>0</v>
      </c>
      <c r="F63" s="1" t="str">
        <f t="shared" si="18"/>
        <v>N/A</v>
      </c>
      <c r="G63" s="1">
        <v>0</v>
      </c>
      <c r="H63" s="11" t="str">
        <f t="shared" si="19"/>
        <v>N/A</v>
      </c>
      <c r="I63" s="12" t="s">
        <v>1746</v>
      </c>
      <c r="J63" s="12" t="s">
        <v>1746</v>
      </c>
      <c r="K63" s="43" t="s">
        <v>739</v>
      </c>
      <c r="L63" s="9" t="str">
        <f t="shared" si="33"/>
        <v>N/A</v>
      </c>
    </row>
    <row r="64" spans="1:12" x14ac:dyDescent="0.25">
      <c r="A64" s="3" t="s">
        <v>189</v>
      </c>
      <c r="B64" s="35" t="s">
        <v>213</v>
      </c>
      <c r="C64" s="1">
        <v>0</v>
      </c>
      <c r="D64" s="1" t="str">
        <f t="shared" si="17"/>
        <v>N/A</v>
      </c>
      <c r="E64" s="1">
        <v>0</v>
      </c>
      <c r="F64" s="1" t="str">
        <f t="shared" si="18"/>
        <v>N/A</v>
      </c>
      <c r="G64" s="1">
        <v>0</v>
      </c>
      <c r="H64" s="11" t="str">
        <f t="shared" si="19"/>
        <v>N/A</v>
      </c>
      <c r="I64" s="12" t="s">
        <v>1746</v>
      </c>
      <c r="J64" s="12" t="s">
        <v>1746</v>
      </c>
      <c r="K64" s="43" t="s">
        <v>739</v>
      </c>
      <c r="L64" s="9" t="str">
        <f t="shared" si="33"/>
        <v>N/A</v>
      </c>
    </row>
    <row r="65" spans="1:12" x14ac:dyDescent="0.25">
      <c r="A65" s="3" t="s">
        <v>190</v>
      </c>
      <c r="B65" s="35" t="s">
        <v>213</v>
      </c>
      <c r="C65" s="1">
        <v>0</v>
      </c>
      <c r="D65" s="1" t="str">
        <f t="shared" si="17"/>
        <v>N/A</v>
      </c>
      <c r="E65" s="1">
        <v>0</v>
      </c>
      <c r="F65" s="1" t="str">
        <f t="shared" si="18"/>
        <v>N/A</v>
      </c>
      <c r="G65" s="1">
        <v>0</v>
      </c>
      <c r="H65" s="11" t="str">
        <f t="shared" si="19"/>
        <v>N/A</v>
      </c>
      <c r="I65" s="12" t="s">
        <v>1746</v>
      </c>
      <c r="J65" s="12" t="s">
        <v>1746</v>
      </c>
      <c r="K65" s="43" t="s">
        <v>739</v>
      </c>
      <c r="L65" s="9" t="str">
        <f t="shared" si="33"/>
        <v>N/A</v>
      </c>
    </row>
    <row r="66" spans="1:12" x14ac:dyDescent="0.25">
      <c r="A66" s="3" t="s">
        <v>191</v>
      </c>
      <c r="B66" s="35" t="s">
        <v>213</v>
      </c>
      <c r="C66" s="1">
        <v>0</v>
      </c>
      <c r="D66" s="1" t="str">
        <f t="shared" si="17"/>
        <v>N/A</v>
      </c>
      <c r="E66" s="1">
        <v>0</v>
      </c>
      <c r="F66" s="1" t="str">
        <f t="shared" si="18"/>
        <v>N/A</v>
      </c>
      <c r="G66" s="1">
        <v>0</v>
      </c>
      <c r="H66" s="11" t="str">
        <f t="shared" si="19"/>
        <v>N/A</v>
      </c>
      <c r="I66" s="12" t="s">
        <v>1746</v>
      </c>
      <c r="J66" s="12" t="s">
        <v>1746</v>
      </c>
      <c r="K66" s="43" t="s">
        <v>739</v>
      </c>
      <c r="L66" s="9" t="str">
        <f t="shared" si="33"/>
        <v>N/A</v>
      </c>
    </row>
    <row r="67" spans="1:12" x14ac:dyDescent="0.25">
      <c r="A67" s="3" t="s">
        <v>192</v>
      </c>
      <c r="B67" s="35" t="s">
        <v>213</v>
      </c>
      <c r="C67" s="1">
        <v>0</v>
      </c>
      <c r="D67" s="1" t="str">
        <f t="shared" si="17"/>
        <v>N/A</v>
      </c>
      <c r="E67" s="1">
        <v>0</v>
      </c>
      <c r="F67" s="1" t="str">
        <f t="shared" si="18"/>
        <v>N/A</v>
      </c>
      <c r="G67" s="1">
        <v>0</v>
      </c>
      <c r="H67" s="11" t="str">
        <f t="shared" si="19"/>
        <v>N/A</v>
      </c>
      <c r="I67" s="12" t="s">
        <v>1746</v>
      </c>
      <c r="J67" s="12" t="s">
        <v>1746</v>
      </c>
      <c r="K67" s="43" t="s">
        <v>739</v>
      </c>
      <c r="L67" s="9" t="str">
        <f t="shared" si="33"/>
        <v>N/A</v>
      </c>
    </row>
    <row r="68" spans="1:12" x14ac:dyDescent="0.25">
      <c r="A68" s="2" t="s">
        <v>193</v>
      </c>
      <c r="B68" s="43" t="s">
        <v>213</v>
      </c>
      <c r="C68" s="1">
        <v>0</v>
      </c>
      <c r="D68" s="1" t="str">
        <f t="shared" si="17"/>
        <v>N/A</v>
      </c>
      <c r="E68" s="1">
        <v>0</v>
      </c>
      <c r="F68" s="1" t="str">
        <f t="shared" si="18"/>
        <v>N/A</v>
      </c>
      <c r="G68" s="1">
        <v>0</v>
      </c>
      <c r="H68" s="11" t="str">
        <f t="shared" si="19"/>
        <v>N/A</v>
      </c>
      <c r="I68" s="12" t="s">
        <v>1746</v>
      </c>
      <c r="J68" s="12" t="s">
        <v>1746</v>
      </c>
      <c r="K68" s="43" t="s">
        <v>739</v>
      </c>
      <c r="L68" s="9" t="str">
        <f t="shared" si="33"/>
        <v>N/A</v>
      </c>
    </row>
    <row r="69" spans="1:12" x14ac:dyDescent="0.25">
      <c r="A69" s="2" t="s">
        <v>194</v>
      </c>
      <c r="B69" s="43" t="s">
        <v>213</v>
      </c>
      <c r="C69" s="1">
        <v>0</v>
      </c>
      <c r="D69" s="1" t="str">
        <f t="shared" si="17"/>
        <v>N/A</v>
      </c>
      <c r="E69" s="1">
        <v>0</v>
      </c>
      <c r="F69" s="1" t="str">
        <f t="shared" si="18"/>
        <v>N/A</v>
      </c>
      <c r="G69" s="1">
        <v>0</v>
      </c>
      <c r="H69" s="11" t="str">
        <f t="shared" si="19"/>
        <v>N/A</v>
      </c>
      <c r="I69" s="12" t="s">
        <v>1746</v>
      </c>
      <c r="J69" s="12" t="s">
        <v>1746</v>
      </c>
      <c r="K69" s="43" t="s">
        <v>739</v>
      </c>
      <c r="L69" s="9" t="str">
        <f t="shared" si="33"/>
        <v>N/A</v>
      </c>
    </row>
    <row r="70" spans="1:12" x14ac:dyDescent="0.25">
      <c r="A70" s="44" t="s">
        <v>78</v>
      </c>
      <c r="B70" s="43" t="s">
        <v>294</v>
      </c>
      <c r="C70" s="13">
        <v>0</v>
      </c>
      <c r="D70" s="11" t="str">
        <f>IF($B70="N/A","N/A",IF(C70&gt;=20,"No",IF(C70&lt;0,"No","Yes")))</f>
        <v>Yes</v>
      </c>
      <c r="E70" s="13">
        <v>0</v>
      </c>
      <c r="F70" s="11" t="str">
        <f>IF($B70="N/A","N/A",IF(E70&gt;=20,"No",IF(E70&lt;0,"No","Yes")))</f>
        <v>Yes</v>
      </c>
      <c r="G70" s="13">
        <v>0</v>
      </c>
      <c r="H70" s="11" t="str">
        <f>IF($B70="N/A","N/A",IF(G70&gt;=20,"No",IF(G70&lt;0,"No","Yes")))</f>
        <v>Yes</v>
      </c>
      <c r="I70" s="12" t="s">
        <v>1746</v>
      </c>
      <c r="J70" s="12" t="s">
        <v>1746</v>
      </c>
      <c r="K70" s="43" t="s">
        <v>739</v>
      </c>
      <c r="L70" s="9" t="str">
        <f t="shared" si="20"/>
        <v>N/A</v>
      </c>
    </row>
    <row r="71" spans="1:12" x14ac:dyDescent="0.25">
      <c r="A71" s="44" t="s">
        <v>79</v>
      </c>
      <c r="B71" s="35" t="s">
        <v>213</v>
      </c>
      <c r="C71" s="13">
        <v>0</v>
      </c>
      <c r="D71" s="11" t="str">
        <f>IF($B71="N/A","N/A",IF(C71&gt;10,"No",IF(C71&lt;-10,"No","Yes")))</f>
        <v>N/A</v>
      </c>
      <c r="E71" s="13">
        <v>0</v>
      </c>
      <c r="F71" s="11" t="str">
        <f>IF($B71="N/A","N/A",IF(E71&gt;10,"No",IF(E71&lt;-10,"No","Yes")))</f>
        <v>N/A</v>
      </c>
      <c r="G71" s="13">
        <v>0</v>
      </c>
      <c r="H71" s="11" t="str">
        <f>IF($B71="N/A","N/A",IF(G71&gt;10,"No",IF(G71&lt;-10,"No","Yes")))</f>
        <v>N/A</v>
      </c>
      <c r="I71" s="12" t="s">
        <v>1746</v>
      </c>
      <c r="J71" s="12" t="s">
        <v>1746</v>
      </c>
      <c r="K71" s="43" t="s">
        <v>739</v>
      </c>
      <c r="L71" s="9" t="str">
        <f t="shared" si="20"/>
        <v>N/A</v>
      </c>
    </row>
    <row r="72" spans="1:12" x14ac:dyDescent="0.25">
      <c r="A72" s="44" t="s">
        <v>80</v>
      </c>
      <c r="B72" s="35" t="s">
        <v>213</v>
      </c>
      <c r="C72" s="13">
        <v>0</v>
      </c>
      <c r="D72" s="11" t="str">
        <f>IF($B72="N/A","N/A",IF(C72&gt;10,"No",IF(C72&lt;-10,"No","Yes")))</f>
        <v>N/A</v>
      </c>
      <c r="E72" s="13">
        <v>0</v>
      </c>
      <c r="F72" s="11" t="str">
        <f>IF($B72="N/A","N/A",IF(E72&gt;10,"No",IF(E72&lt;-10,"No","Yes")))</f>
        <v>N/A</v>
      </c>
      <c r="G72" s="13">
        <v>0</v>
      </c>
      <c r="H72" s="11" t="str">
        <f>IF($B72="N/A","N/A",IF(G72&gt;10,"No",IF(G72&lt;-10,"No","Yes")))</f>
        <v>N/A</v>
      </c>
      <c r="I72" s="12" t="s">
        <v>1746</v>
      </c>
      <c r="J72" s="12" t="s">
        <v>1746</v>
      </c>
      <c r="K72" s="43" t="s">
        <v>739</v>
      </c>
      <c r="L72" s="9" t="str">
        <f t="shared" si="20"/>
        <v>N/A</v>
      </c>
    </row>
    <row r="73" spans="1:12" x14ac:dyDescent="0.25">
      <c r="A73" s="44" t="s">
        <v>81</v>
      </c>
      <c r="B73" s="35" t="s">
        <v>213</v>
      </c>
      <c r="C73" s="13">
        <v>0</v>
      </c>
      <c r="D73" s="11" t="str">
        <f>IF($B73="N/A","N/A",IF(C73&gt;10,"No",IF(C73&lt;-10,"No","Yes")))</f>
        <v>N/A</v>
      </c>
      <c r="E73" s="13">
        <v>0</v>
      </c>
      <c r="F73" s="11" t="str">
        <f>IF($B73="N/A","N/A",IF(E73&gt;10,"No",IF(E73&lt;-10,"No","Yes")))</f>
        <v>N/A</v>
      </c>
      <c r="G73" s="13">
        <v>0</v>
      </c>
      <c r="H73" s="11" t="str">
        <f>IF($B73="N/A","N/A",IF(G73&gt;10,"No",IF(G73&lt;-10,"No","Yes")))</f>
        <v>N/A</v>
      </c>
      <c r="I73" s="12" t="s">
        <v>1746</v>
      </c>
      <c r="J73" s="12" t="s">
        <v>1746</v>
      </c>
      <c r="K73" s="43" t="s">
        <v>739</v>
      </c>
      <c r="L73" s="9" t="str">
        <f t="shared" si="20"/>
        <v>N/A</v>
      </c>
    </row>
    <row r="74" spans="1:12" x14ac:dyDescent="0.25">
      <c r="A74" s="44" t="s">
        <v>121</v>
      </c>
      <c r="B74" s="35" t="s">
        <v>213</v>
      </c>
      <c r="C74" s="13">
        <v>0</v>
      </c>
      <c r="D74" s="11" t="str">
        <f>IF($B74="N/A","N/A",IF(C74&gt;10,"No",IF(C74&lt;-10,"No","Yes")))</f>
        <v>N/A</v>
      </c>
      <c r="E74" s="13">
        <v>0</v>
      </c>
      <c r="F74" s="11" t="str">
        <f>IF($B74="N/A","N/A",IF(E74&gt;10,"No",IF(E74&lt;-10,"No","Yes")))</f>
        <v>N/A</v>
      </c>
      <c r="G74" s="13">
        <v>0</v>
      </c>
      <c r="H74" s="11" t="str">
        <f>IF($B74="N/A","N/A",IF(G74&gt;10,"No",IF(G74&lt;-10,"No","Yes")))</f>
        <v>N/A</v>
      </c>
      <c r="I74" s="12" t="s">
        <v>1746</v>
      </c>
      <c r="J74" s="12" t="s">
        <v>1746</v>
      </c>
      <c r="K74" s="43" t="s">
        <v>739</v>
      </c>
      <c r="L74" s="9" t="str">
        <f t="shared" si="20"/>
        <v>N/A</v>
      </c>
    </row>
    <row r="75" spans="1:12" x14ac:dyDescent="0.25">
      <c r="A75" s="44" t="s">
        <v>82</v>
      </c>
      <c r="B75" s="35" t="s">
        <v>213</v>
      </c>
      <c r="C75" s="13">
        <v>0</v>
      </c>
      <c r="D75" s="11" t="str">
        <f>IF($B75="N/A","N/A",IF(C75&gt;10,"No",IF(C75&lt;-10,"No","Yes")))</f>
        <v>N/A</v>
      </c>
      <c r="E75" s="13">
        <v>0</v>
      </c>
      <c r="F75" s="11" t="str">
        <f>IF($B75="N/A","N/A",IF(E75&gt;10,"No",IF(E75&lt;-10,"No","Yes")))</f>
        <v>N/A</v>
      </c>
      <c r="G75" s="13">
        <v>0</v>
      </c>
      <c r="H75" s="11" t="str">
        <f>IF($B75="N/A","N/A",IF(G75&gt;10,"No",IF(G75&lt;-10,"No","Yes")))</f>
        <v>N/A</v>
      </c>
      <c r="I75" s="12" t="s">
        <v>1746</v>
      </c>
      <c r="J75" s="12" t="s">
        <v>1746</v>
      </c>
      <c r="K75" s="43" t="s">
        <v>739</v>
      </c>
      <c r="L75" s="9" t="str">
        <f t="shared" si="20"/>
        <v>N/A</v>
      </c>
    </row>
    <row r="76" spans="1:12" x14ac:dyDescent="0.25">
      <c r="A76" s="44" t="s">
        <v>195</v>
      </c>
      <c r="B76" s="35" t="s">
        <v>213</v>
      </c>
      <c r="C76" s="13">
        <v>0</v>
      </c>
      <c r="D76" s="11" t="str">
        <f t="shared" ref="D76:D98" si="34">IF($B76="N/A","N/A",IF(C76&gt;10,"No",IF(C76&lt;-10,"No","Yes")))</f>
        <v>N/A</v>
      </c>
      <c r="E76" s="13">
        <v>0</v>
      </c>
      <c r="F76" s="11" t="str">
        <f t="shared" ref="F76:F98" si="35">IF($B76="N/A","N/A",IF(E76&gt;10,"No",IF(E76&lt;-10,"No","Yes")))</f>
        <v>N/A</v>
      </c>
      <c r="G76" s="13">
        <v>0</v>
      </c>
      <c r="H76" s="11" t="str">
        <f t="shared" ref="H76:H98" si="36">IF($B76="N/A","N/A",IF(G76&gt;10,"No",IF(G76&lt;-10,"No","Yes")))</f>
        <v>N/A</v>
      </c>
      <c r="I76" s="12" t="s">
        <v>1746</v>
      </c>
      <c r="J76" s="12" t="s">
        <v>1746</v>
      </c>
      <c r="K76" s="43" t="s">
        <v>739</v>
      </c>
      <c r="L76" s="9" t="str">
        <f>IF(J76="Div by 0", "N/A", IF(OR(J76="N/A",K76="N/A"),"N/A", IF(J76&gt;VALUE(MID(K76,1,2)), "No", IF(J76&lt;-1*VALUE(MID(K76,1,2)), "No", "Yes"))))</f>
        <v>N/A</v>
      </c>
    </row>
    <row r="77" spans="1:12" x14ac:dyDescent="0.25">
      <c r="A77" s="44" t="s">
        <v>196</v>
      </c>
      <c r="B77" s="35" t="s">
        <v>213</v>
      </c>
      <c r="C77" s="13">
        <v>0</v>
      </c>
      <c r="D77" s="11" t="str">
        <f t="shared" si="34"/>
        <v>N/A</v>
      </c>
      <c r="E77" s="13">
        <v>0</v>
      </c>
      <c r="F77" s="11" t="str">
        <f t="shared" si="35"/>
        <v>N/A</v>
      </c>
      <c r="G77" s="13">
        <v>0</v>
      </c>
      <c r="H77" s="11" t="str">
        <f t="shared" si="36"/>
        <v>N/A</v>
      </c>
      <c r="I77" s="12" t="s">
        <v>1746</v>
      </c>
      <c r="J77" s="12" t="s">
        <v>1746</v>
      </c>
      <c r="K77" s="43" t="s">
        <v>739</v>
      </c>
      <c r="L77" s="9" t="str">
        <f t="shared" ref="L77:L81" si="37">IF(J77="Div by 0", "N/A", IF(OR(J77="N/A",K77="N/A"),"N/A", IF(J77&gt;VALUE(MID(K77,1,2)), "No", IF(J77&lt;-1*VALUE(MID(K77,1,2)), "No", "Yes"))))</f>
        <v>N/A</v>
      </c>
    </row>
    <row r="78" spans="1:12" x14ac:dyDescent="0.25">
      <c r="A78" s="44" t="s">
        <v>197</v>
      </c>
      <c r="B78" s="35" t="s">
        <v>213</v>
      </c>
      <c r="C78" s="13">
        <v>0</v>
      </c>
      <c r="D78" s="11" t="str">
        <f t="shared" si="34"/>
        <v>N/A</v>
      </c>
      <c r="E78" s="13">
        <v>0</v>
      </c>
      <c r="F78" s="11" t="str">
        <f t="shared" si="35"/>
        <v>N/A</v>
      </c>
      <c r="G78" s="13">
        <v>0</v>
      </c>
      <c r="H78" s="11" t="str">
        <f t="shared" si="36"/>
        <v>N/A</v>
      </c>
      <c r="I78" s="12" t="s">
        <v>1746</v>
      </c>
      <c r="J78" s="12" t="s">
        <v>1746</v>
      </c>
      <c r="K78" s="43" t="s">
        <v>739</v>
      </c>
      <c r="L78" s="9" t="str">
        <f t="shared" si="37"/>
        <v>N/A</v>
      </c>
    </row>
    <row r="79" spans="1:12" x14ac:dyDescent="0.25">
      <c r="A79" s="44" t="s">
        <v>198</v>
      </c>
      <c r="B79" s="35" t="s">
        <v>213</v>
      </c>
      <c r="C79" s="13">
        <v>0</v>
      </c>
      <c r="D79" s="11" t="str">
        <f t="shared" si="34"/>
        <v>N/A</v>
      </c>
      <c r="E79" s="13">
        <v>0</v>
      </c>
      <c r="F79" s="11" t="str">
        <f t="shared" si="35"/>
        <v>N/A</v>
      </c>
      <c r="G79" s="13">
        <v>0</v>
      </c>
      <c r="H79" s="11" t="str">
        <f t="shared" si="36"/>
        <v>N/A</v>
      </c>
      <c r="I79" s="12" t="s">
        <v>1746</v>
      </c>
      <c r="J79" s="12" t="s">
        <v>1746</v>
      </c>
      <c r="K79" s="43" t="s">
        <v>739</v>
      </c>
      <c r="L79" s="9" t="str">
        <f t="shared" si="37"/>
        <v>N/A</v>
      </c>
    </row>
    <row r="80" spans="1:12" x14ac:dyDescent="0.25">
      <c r="A80" s="44" t="s">
        <v>199</v>
      </c>
      <c r="B80" s="35" t="s">
        <v>213</v>
      </c>
      <c r="C80" s="13">
        <v>0</v>
      </c>
      <c r="D80" s="11" t="str">
        <f t="shared" si="34"/>
        <v>N/A</v>
      </c>
      <c r="E80" s="13">
        <v>0</v>
      </c>
      <c r="F80" s="11" t="str">
        <f t="shared" si="35"/>
        <v>N/A</v>
      </c>
      <c r="G80" s="13">
        <v>0</v>
      </c>
      <c r="H80" s="11" t="str">
        <f t="shared" si="36"/>
        <v>N/A</v>
      </c>
      <c r="I80" s="12" t="s">
        <v>1746</v>
      </c>
      <c r="J80" s="12" t="s">
        <v>1746</v>
      </c>
      <c r="K80" s="43" t="s">
        <v>739</v>
      </c>
      <c r="L80" s="9" t="str">
        <f t="shared" si="37"/>
        <v>N/A</v>
      </c>
    </row>
    <row r="81" spans="1:12" x14ac:dyDescent="0.25">
      <c r="A81" s="44" t="s">
        <v>200</v>
      </c>
      <c r="B81" s="43" t="s">
        <v>213</v>
      </c>
      <c r="C81" s="13">
        <v>0</v>
      </c>
      <c r="D81" s="11" t="str">
        <f t="shared" si="34"/>
        <v>N/A</v>
      </c>
      <c r="E81" s="13">
        <v>0</v>
      </c>
      <c r="F81" s="11" t="str">
        <f t="shared" si="35"/>
        <v>N/A</v>
      </c>
      <c r="G81" s="13">
        <v>0</v>
      </c>
      <c r="H81" s="11" t="str">
        <f t="shared" si="36"/>
        <v>N/A</v>
      </c>
      <c r="I81" s="12" t="s">
        <v>1746</v>
      </c>
      <c r="J81" s="12" t="s">
        <v>1746</v>
      </c>
      <c r="K81" s="43" t="s">
        <v>739</v>
      </c>
      <c r="L81" s="9" t="str">
        <f t="shared" si="37"/>
        <v>N/A</v>
      </c>
    </row>
    <row r="82" spans="1:12" x14ac:dyDescent="0.25">
      <c r="A82" s="44" t="s">
        <v>73</v>
      </c>
      <c r="B82" s="35" t="s">
        <v>213</v>
      </c>
      <c r="C82" s="36">
        <v>101718</v>
      </c>
      <c r="D82" s="11" t="str">
        <f t="shared" si="34"/>
        <v>N/A</v>
      </c>
      <c r="E82" s="36">
        <v>112957</v>
      </c>
      <c r="F82" s="11" t="str">
        <f t="shared" si="35"/>
        <v>N/A</v>
      </c>
      <c r="G82" s="36">
        <v>119767</v>
      </c>
      <c r="H82" s="11" t="str">
        <f t="shared" si="36"/>
        <v>N/A</v>
      </c>
      <c r="I82" s="12">
        <v>11.05</v>
      </c>
      <c r="J82" s="12">
        <v>6.0289999999999999</v>
      </c>
      <c r="K82" s="43" t="s">
        <v>739</v>
      </c>
      <c r="L82" s="9" t="str">
        <f t="shared" si="20"/>
        <v>Yes</v>
      </c>
    </row>
    <row r="83" spans="1:12" x14ac:dyDescent="0.25">
      <c r="A83" s="44" t="s">
        <v>1268</v>
      </c>
      <c r="B83" s="35" t="s">
        <v>213</v>
      </c>
      <c r="C83" s="8">
        <v>0</v>
      </c>
      <c r="D83" s="11" t="str">
        <f t="shared" si="34"/>
        <v>N/A</v>
      </c>
      <c r="E83" s="8">
        <v>0</v>
      </c>
      <c r="F83" s="11" t="str">
        <f t="shared" si="35"/>
        <v>N/A</v>
      </c>
      <c r="G83" s="8">
        <v>0</v>
      </c>
      <c r="H83" s="11" t="str">
        <f t="shared" si="36"/>
        <v>N/A</v>
      </c>
      <c r="I83" s="12" t="s">
        <v>1746</v>
      </c>
      <c r="J83" s="12" t="s">
        <v>1746</v>
      </c>
      <c r="K83" s="43" t="s">
        <v>739</v>
      </c>
      <c r="L83" s="9" t="str">
        <f t="shared" si="20"/>
        <v>N/A</v>
      </c>
    </row>
    <row r="84" spans="1:12" x14ac:dyDescent="0.25">
      <c r="A84" s="44" t="s">
        <v>1269</v>
      </c>
      <c r="B84" s="35" t="s">
        <v>213</v>
      </c>
      <c r="C84" s="8">
        <v>0</v>
      </c>
      <c r="D84" s="11" t="str">
        <f t="shared" si="34"/>
        <v>N/A</v>
      </c>
      <c r="E84" s="8">
        <v>0</v>
      </c>
      <c r="F84" s="11" t="str">
        <f t="shared" si="35"/>
        <v>N/A</v>
      </c>
      <c r="G84" s="8">
        <v>0</v>
      </c>
      <c r="H84" s="11" t="str">
        <f t="shared" si="36"/>
        <v>N/A</v>
      </c>
      <c r="I84" s="12" t="s">
        <v>1746</v>
      </c>
      <c r="J84" s="12" t="s">
        <v>1746</v>
      </c>
      <c r="K84" s="43" t="s">
        <v>739</v>
      </c>
      <c r="L84" s="9" t="str">
        <f t="shared" si="20"/>
        <v>N/A</v>
      </c>
    </row>
    <row r="85" spans="1:12" x14ac:dyDescent="0.25">
      <c r="A85" s="44" t="s">
        <v>1270</v>
      </c>
      <c r="B85" s="35" t="s">
        <v>213</v>
      </c>
      <c r="C85" s="8">
        <v>0</v>
      </c>
      <c r="D85" s="11" t="str">
        <f t="shared" si="34"/>
        <v>N/A</v>
      </c>
      <c r="E85" s="8">
        <v>0</v>
      </c>
      <c r="F85" s="11" t="str">
        <f t="shared" si="35"/>
        <v>N/A</v>
      </c>
      <c r="G85" s="8">
        <v>0</v>
      </c>
      <c r="H85" s="11" t="str">
        <f t="shared" si="36"/>
        <v>N/A</v>
      </c>
      <c r="I85" s="12" t="s">
        <v>1746</v>
      </c>
      <c r="J85" s="12" t="s">
        <v>1746</v>
      </c>
      <c r="K85" s="43" t="s">
        <v>739</v>
      </c>
      <c r="L85" s="9" t="str">
        <f t="shared" si="20"/>
        <v>N/A</v>
      </c>
    </row>
    <row r="86" spans="1:12" x14ac:dyDescent="0.25">
      <c r="A86" s="44" t="s">
        <v>1271</v>
      </c>
      <c r="B86" s="35" t="s">
        <v>213</v>
      </c>
      <c r="C86" s="8">
        <v>0</v>
      </c>
      <c r="D86" s="11" t="str">
        <f t="shared" si="34"/>
        <v>N/A</v>
      </c>
      <c r="E86" s="8">
        <v>0</v>
      </c>
      <c r="F86" s="11" t="str">
        <f t="shared" si="35"/>
        <v>N/A</v>
      </c>
      <c r="G86" s="8">
        <v>0</v>
      </c>
      <c r="H86" s="11" t="str">
        <f t="shared" si="36"/>
        <v>N/A</v>
      </c>
      <c r="I86" s="12" t="s">
        <v>1746</v>
      </c>
      <c r="J86" s="12" t="s">
        <v>1746</v>
      </c>
      <c r="K86" s="43" t="s">
        <v>739</v>
      </c>
      <c r="L86" s="9" t="str">
        <f t="shared" si="20"/>
        <v>N/A</v>
      </c>
    </row>
    <row r="87" spans="1:12" x14ac:dyDescent="0.25">
      <c r="A87" s="44" t="s">
        <v>1272</v>
      </c>
      <c r="B87" s="35" t="s">
        <v>213</v>
      </c>
      <c r="C87" s="8">
        <v>0</v>
      </c>
      <c r="D87" s="11" t="str">
        <f t="shared" si="34"/>
        <v>N/A</v>
      </c>
      <c r="E87" s="8">
        <v>0</v>
      </c>
      <c r="F87" s="11" t="str">
        <f t="shared" si="35"/>
        <v>N/A</v>
      </c>
      <c r="G87" s="8">
        <v>0</v>
      </c>
      <c r="H87" s="11" t="str">
        <f t="shared" si="36"/>
        <v>N/A</v>
      </c>
      <c r="I87" s="12" t="s">
        <v>1746</v>
      </c>
      <c r="J87" s="12" t="s">
        <v>1746</v>
      </c>
      <c r="K87" s="43" t="s">
        <v>739</v>
      </c>
      <c r="L87" s="9" t="str">
        <f t="shared" si="20"/>
        <v>N/A</v>
      </c>
    </row>
    <row r="88" spans="1:12" x14ac:dyDescent="0.25">
      <c r="A88" s="44" t="s">
        <v>1273</v>
      </c>
      <c r="B88" s="35" t="s">
        <v>213</v>
      </c>
      <c r="C88" s="8">
        <v>0</v>
      </c>
      <c r="D88" s="11" t="str">
        <f t="shared" si="34"/>
        <v>N/A</v>
      </c>
      <c r="E88" s="8">
        <v>0</v>
      </c>
      <c r="F88" s="11" t="str">
        <f t="shared" si="35"/>
        <v>N/A</v>
      </c>
      <c r="G88" s="8">
        <v>0</v>
      </c>
      <c r="H88" s="11" t="str">
        <f t="shared" si="36"/>
        <v>N/A</v>
      </c>
      <c r="I88" s="12" t="s">
        <v>1746</v>
      </c>
      <c r="J88" s="12" t="s">
        <v>1746</v>
      </c>
      <c r="K88" s="43" t="s">
        <v>739</v>
      </c>
      <c r="L88" s="9" t="str">
        <f t="shared" si="20"/>
        <v>N/A</v>
      </c>
    </row>
    <row r="89" spans="1:12" x14ac:dyDescent="0.25">
      <c r="A89" s="44" t="s">
        <v>1274</v>
      </c>
      <c r="B89" s="35" t="s">
        <v>213</v>
      </c>
      <c r="C89" s="8">
        <v>0</v>
      </c>
      <c r="D89" s="11" t="str">
        <f t="shared" si="34"/>
        <v>N/A</v>
      </c>
      <c r="E89" s="8">
        <v>0</v>
      </c>
      <c r="F89" s="11" t="str">
        <f t="shared" si="35"/>
        <v>N/A</v>
      </c>
      <c r="G89" s="8">
        <v>0</v>
      </c>
      <c r="H89" s="11" t="str">
        <f t="shared" si="36"/>
        <v>N/A</v>
      </c>
      <c r="I89" s="12" t="s">
        <v>1746</v>
      </c>
      <c r="J89" s="12" t="s">
        <v>1746</v>
      </c>
      <c r="K89" s="43" t="s">
        <v>739</v>
      </c>
      <c r="L89" s="9" t="str">
        <f t="shared" si="20"/>
        <v>N/A</v>
      </c>
    </row>
    <row r="90" spans="1:12" x14ac:dyDescent="0.25">
      <c r="A90" s="44" t="s">
        <v>1275</v>
      </c>
      <c r="B90" s="35" t="s">
        <v>213</v>
      </c>
      <c r="C90" s="8">
        <v>0</v>
      </c>
      <c r="D90" s="11" t="str">
        <f t="shared" si="34"/>
        <v>N/A</v>
      </c>
      <c r="E90" s="8">
        <v>0</v>
      </c>
      <c r="F90" s="11" t="str">
        <f t="shared" si="35"/>
        <v>N/A</v>
      </c>
      <c r="G90" s="8">
        <v>0</v>
      </c>
      <c r="H90" s="11" t="str">
        <f t="shared" si="36"/>
        <v>N/A</v>
      </c>
      <c r="I90" s="12" t="s">
        <v>1746</v>
      </c>
      <c r="J90" s="12" t="s">
        <v>1746</v>
      </c>
      <c r="K90" s="43" t="s">
        <v>739</v>
      </c>
      <c r="L90" s="9" t="str">
        <f t="shared" si="20"/>
        <v>N/A</v>
      </c>
    </row>
    <row r="91" spans="1:12" x14ac:dyDescent="0.25">
      <c r="A91" s="44" t="s">
        <v>1276</v>
      </c>
      <c r="B91" s="35" t="s">
        <v>213</v>
      </c>
      <c r="C91" s="8">
        <v>0</v>
      </c>
      <c r="D91" s="11" t="str">
        <f t="shared" si="34"/>
        <v>N/A</v>
      </c>
      <c r="E91" s="8">
        <v>0</v>
      </c>
      <c r="F91" s="11" t="str">
        <f t="shared" si="35"/>
        <v>N/A</v>
      </c>
      <c r="G91" s="8">
        <v>0</v>
      </c>
      <c r="H91" s="11" t="str">
        <f t="shared" si="36"/>
        <v>N/A</v>
      </c>
      <c r="I91" s="12" t="s">
        <v>1746</v>
      </c>
      <c r="J91" s="12" t="s">
        <v>1746</v>
      </c>
      <c r="K91" s="43" t="s">
        <v>739</v>
      </c>
      <c r="L91" s="9" t="str">
        <f t="shared" si="20"/>
        <v>N/A</v>
      </c>
    </row>
    <row r="92" spans="1:12" x14ac:dyDescent="0.25">
      <c r="A92" s="44" t="s">
        <v>1277</v>
      </c>
      <c r="B92" s="35" t="s">
        <v>213</v>
      </c>
      <c r="C92" s="8">
        <v>0</v>
      </c>
      <c r="D92" s="11" t="str">
        <f t="shared" si="34"/>
        <v>N/A</v>
      </c>
      <c r="E92" s="8">
        <v>0</v>
      </c>
      <c r="F92" s="11" t="str">
        <f t="shared" si="35"/>
        <v>N/A</v>
      </c>
      <c r="G92" s="8">
        <v>0</v>
      </c>
      <c r="H92" s="11" t="str">
        <f t="shared" si="36"/>
        <v>N/A</v>
      </c>
      <c r="I92" s="12" t="s">
        <v>1746</v>
      </c>
      <c r="J92" s="12" t="s">
        <v>1746</v>
      </c>
      <c r="K92" s="43" t="s">
        <v>739</v>
      </c>
      <c r="L92" s="9" t="str">
        <f t="shared" si="20"/>
        <v>N/A</v>
      </c>
    </row>
    <row r="93" spans="1:12" x14ac:dyDescent="0.25">
      <c r="A93" s="44" t="s">
        <v>1278</v>
      </c>
      <c r="B93" s="35" t="s">
        <v>213</v>
      </c>
      <c r="C93" s="8">
        <v>0</v>
      </c>
      <c r="D93" s="11" t="str">
        <f t="shared" si="34"/>
        <v>N/A</v>
      </c>
      <c r="E93" s="8">
        <v>0</v>
      </c>
      <c r="F93" s="11" t="str">
        <f t="shared" si="35"/>
        <v>N/A</v>
      </c>
      <c r="G93" s="8">
        <v>0</v>
      </c>
      <c r="H93" s="11" t="str">
        <f t="shared" si="36"/>
        <v>N/A</v>
      </c>
      <c r="I93" s="12" t="s">
        <v>1746</v>
      </c>
      <c r="J93" s="12" t="s">
        <v>1746</v>
      </c>
      <c r="K93" s="43" t="s">
        <v>739</v>
      </c>
      <c r="L93" s="9" t="str">
        <f t="shared" si="20"/>
        <v>N/A</v>
      </c>
    </row>
    <row r="94" spans="1:12" x14ac:dyDescent="0.25">
      <c r="A94" s="44" t="s">
        <v>1279</v>
      </c>
      <c r="B94" s="35" t="s">
        <v>213</v>
      </c>
      <c r="C94" s="8">
        <v>0</v>
      </c>
      <c r="D94" s="11" t="str">
        <f t="shared" si="34"/>
        <v>N/A</v>
      </c>
      <c r="E94" s="8">
        <v>0</v>
      </c>
      <c r="F94" s="11" t="str">
        <f t="shared" si="35"/>
        <v>N/A</v>
      </c>
      <c r="G94" s="8">
        <v>0</v>
      </c>
      <c r="H94" s="11" t="str">
        <f t="shared" si="36"/>
        <v>N/A</v>
      </c>
      <c r="I94" s="12" t="s">
        <v>1746</v>
      </c>
      <c r="J94" s="12" t="s">
        <v>1746</v>
      </c>
      <c r="K94" s="43" t="s">
        <v>739</v>
      </c>
      <c r="L94" s="9" t="str">
        <f t="shared" si="20"/>
        <v>N/A</v>
      </c>
    </row>
    <row r="95" spans="1:12" x14ac:dyDescent="0.25">
      <c r="A95" s="44" t="s">
        <v>1280</v>
      </c>
      <c r="B95" s="43" t="s">
        <v>213</v>
      </c>
      <c r="C95" s="13">
        <v>0</v>
      </c>
      <c r="D95" s="11" t="str">
        <f t="shared" si="34"/>
        <v>N/A</v>
      </c>
      <c r="E95" s="13">
        <v>0</v>
      </c>
      <c r="F95" s="11" t="str">
        <f t="shared" si="35"/>
        <v>N/A</v>
      </c>
      <c r="G95" s="13">
        <v>0</v>
      </c>
      <c r="H95" s="11" t="str">
        <f t="shared" si="36"/>
        <v>N/A</v>
      </c>
      <c r="I95" s="12" t="s">
        <v>1746</v>
      </c>
      <c r="J95" s="12" t="s">
        <v>1746</v>
      </c>
      <c r="K95" s="43" t="s">
        <v>739</v>
      </c>
      <c r="L95" s="9" t="str">
        <f t="shared" si="20"/>
        <v>N/A</v>
      </c>
    </row>
    <row r="96" spans="1:12" x14ac:dyDescent="0.25">
      <c r="A96" s="44" t="s">
        <v>1281</v>
      </c>
      <c r="B96" s="43" t="s">
        <v>213</v>
      </c>
      <c r="C96" s="13">
        <v>0</v>
      </c>
      <c r="D96" s="11" t="str">
        <f t="shared" si="34"/>
        <v>N/A</v>
      </c>
      <c r="E96" s="13">
        <v>0</v>
      </c>
      <c r="F96" s="11" t="str">
        <f t="shared" si="35"/>
        <v>N/A</v>
      </c>
      <c r="G96" s="13">
        <v>0</v>
      </c>
      <c r="H96" s="11" t="str">
        <f t="shared" si="36"/>
        <v>N/A</v>
      </c>
      <c r="I96" s="12" t="s">
        <v>1746</v>
      </c>
      <c r="J96" s="12" t="s">
        <v>1746</v>
      </c>
      <c r="K96" s="43" t="s">
        <v>739</v>
      </c>
      <c r="L96" s="9" t="str">
        <f t="shared" si="20"/>
        <v>N/A</v>
      </c>
    </row>
    <row r="97" spans="1:12" x14ac:dyDescent="0.25">
      <c r="A97" s="44" t="s">
        <v>1282</v>
      </c>
      <c r="B97" s="35" t="s">
        <v>213</v>
      </c>
      <c r="C97" s="8">
        <v>0</v>
      </c>
      <c r="D97" s="11" t="str">
        <f t="shared" si="34"/>
        <v>N/A</v>
      </c>
      <c r="E97" s="8">
        <v>0</v>
      </c>
      <c r="F97" s="11" t="str">
        <f t="shared" si="35"/>
        <v>N/A</v>
      </c>
      <c r="G97" s="8">
        <v>0</v>
      </c>
      <c r="H97" s="11" t="str">
        <f t="shared" si="36"/>
        <v>N/A</v>
      </c>
      <c r="I97" s="12" t="s">
        <v>1746</v>
      </c>
      <c r="J97" s="12" t="s">
        <v>1746</v>
      </c>
      <c r="K97" s="43" t="s">
        <v>739</v>
      </c>
      <c r="L97" s="9" t="str">
        <f t="shared" si="20"/>
        <v>N/A</v>
      </c>
    </row>
    <row r="98" spans="1:12" x14ac:dyDescent="0.25">
      <c r="A98" s="44" t="s">
        <v>1283</v>
      </c>
      <c r="B98" s="35" t="s">
        <v>213</v>
      </c>
      <c r="C98" s="8">
        <v>100</v>
      </c>
      <c r="D98" s="11" t="str">
        <f t="shared" si="34"/>
        <v>N/A</v>
      </c>
      <c r="E98" s="8">
        <v>100</v>
      </c>
      <c r="F98" s="11" t="str">
        <f t="shared" si="35"/>
        <v>N/A</v>
      </c>
      <c r="G98" s="8">
        <v>100</v>
      </c>
      <c r="H98" s="11" t="str">
        <f t="shared" si="36"/>
        <v>N/A</v>
      </c>
      <c r="I98" s="12">
        <v>0</v>
      </c>
      <c r="J98" s="12">
        <v>0</v>
      </c>
      <c r="K98" s="43" t="s">
        <v>739</v>
      </c>
      <c r="L98" s="9" t="str">
        <f t="shared" si="20"/>
        <v>Yes</v>
      </c>
    </row>
    <row r="99" spans="1:12" x14ac:dyDescent="0.25">
      <c r="A99" s="44" t="s">
        <v>1284</v>
      </c>
      <c r="B99" s="51" t="s">
        <v>278</v>
      </c>
      <c r="C99" s="8">
        <v>0</v>
      </c>
      <c r="D99" s="11" t="str">
        <f>IF($B99="N/A","N/A",IF(C99&gt;=5,"No",IF(C99&lt;0,"No","Yes")))</f>
        <v>Yes</v>
      </c>
      <c r="E99" s="8">
        <v>0</v>
      </c>
      <c r="F99" s="11" t="str">
        <f>IF($B99="N/A","N/A",IF(E99&gt;=5,"No",IF(E99&lt;0,"No","Yes")))</f>
        <v>Yes</v>
      </c>
      <c r="G99" s="8">
        <v>0</v>
      </c>
      <c r="H99" s="11" t="str">
        <f>IF($B99="N/A","N/A",IF(G99&gt;=5,"No",IF(G99&lt;0,"No","Yes")))</f>
        <v>Yes</v>
      </c>
      <c r="I99" s="12" t="s">
        <v>1746</v>
      </c>
      <c r="J99" s="12" t="s">
        <v>1746</v>
      </c>
      <c r="K99" s="43" t="s">
        <v>739</v>
      </c>
      <c r="L99" s="9" t="str">
        <f t="shared" si="20"/>
        <v>N/A</v>
      </c>
    </row>
    <row r="100" spans="1:12" x14ac:dyDescent="0.25">
      <c r="A100" s="44" t="s">
        <v>107</v>
      </c>
      <c r="B100" s="35" t="s">
        <v>213</v>
      </c>
      <c r="C100" s="45">
        <v>0</v>
      </c>
      <c r="D100" s="11" t="str">
        <f>IF($B100="N/A","N/A",IF(C100&gt;10,"No",IF(C100&lt;-10,"No","Yes")))</f>
        <v>N/A</v>
      </c>
      <c r="E100" s="45">
        <v>0</v>
      </c>
      <c r="F100" s="11" t="str">
        <f>IF($B100="N/A","N/A",IF(E100&gt;10,"No",IF(E100&lt;-10,"No","Yes")))</f>
        <v>N/A</v>
      </c>
      <c r="G100" s="45">
        <v>0</v>
      </c>
      <c r="H100" s="11" t="str">
        <f>IF($B100="N/A","N/A",IF(G100&gt;10,"No",IF(G100&lt;-10,"No","Yes")))</f>
        <v>N/A</v>
      </c>
      <c r="I100" s="12" t="s">
        <v>1746</v>
      </c>
      <c r="J100" s="12" t="s">
        <v>1746</v>
      </c>
      <c r="K100" s="43" t="s">
        <v>739</v>
      </c>
      <c r="L100" s="9" t="str">
        <f t="shared" ref="L100:L111" si="38">IF(J100="Div by 0", "N/A", IF(K100="N/A","N/A", IF(J100&gt;VALUE(MID(K100,1,2)), "No", IF(J100&lt;-1*VALUE(MID(K100,1,2)), "No", "Yes"))))</f>
        <v>N/A</v>
      </c>
    </row>
    <row r="101" spans="1:12" x14ac:dyDescent="0.25">
      <c r="A101" s="44" t="s">
        <v>455</v>
      </c>
      <c r="B101" s="35" t="s">
        <v>213</v>
      </c>
      <c r="C101" s="45">
        <v>0</v>
      </c>
      <c r="D101" s="11" t="str">
        <f>IF($B101="N/A","N/A",IF(C101&gt;10,"No",IF(C101&lt;-10,"No","Yes")))</f>
        <v>N/A</v>
      </c>
      <c r="E101" s="45">
        <v>0</v>
      </c>
      <c r="F101" s="11" t="str">
        <f>IF($B101="N/A","N/A",IF(E101&gt;10,"No",IF(E101&lt;-10,"No","Yes")))</f>
        <v>N/A</v>
      </c>
      <c r="G101" s="45">
        <v>0</v>
      </c>
      <c r="H101" s="11" t="str">
        <f>IF($B101="N/A","N/A",IF(G101&gt;10,"No",IF(G101&lt;-10,"No","Yes")))</f>
        <v>N/A</v>
      </c>
      <c r="I101" s="12" t="s">
        <v>1746</v>
      </c>
      <c r="J101" s="12" t="s">
        <v>1746</v>
      </c>
      <c r="K101" s="43" t="s">
        <v>739</v>
      </c>
      <c r="L101" s="9" t="str">
        <f t="shared" si="38"/>
        <v>N/A</v>
      </c>
    </row>
    <row r="102" spans="1:12" x14ac:dyDescent="0.25">
      <c r="A102" s="44" t="s">
        <v>456</v>
      </c>
      <c r="B102" s="35" t="s">
        <v>213</v>
      </c>
      <c r="C102" s="45">
        <v>0</v>
      </c>
      <c r="D102" s="11" t="str">
        <f>IF($B102="N/A","N/A",IF(C102&gt;10,"No",IF(C102&lt;-10,"No","Yes")))</f>
        <v>N/A</v>
      </c>
      <c r="E102" s="45">
        <v>0</v>
      </c>
      <c r="F102" s="11" t="str">
        <f>IF($B102="N/A","N/A",IF(E102&gt;10,"No",IF(E102&lt;-10,"No","Yes")))</f>
        <v>N/A</v>
      </c>
      <c r="G102" s="45">
        <v>0</v>
      </c>
      <c r="H102" s="11" t="str">
        <f>IF($B102="N/A","N/A",IF(G102&gt;10,"No",IF(G102&lt;-10,"No","Yes")))</f>
        <v>N/A</v>
      </c>
      <c r="I102" s="12" t="s">
        <v>1746</v>
      </c>
      <c r="J102" s="12" t="s">
        <v>1746</v>
      </c>
      <c r="K102" s="43" t="s">
        <v>739</v>
      </c>
      <c r="L102" s="9" t="str">
        <f t="shared" si="38"/>
        <v>N/A</v>
      </c>
    </row>
    <row r="103" spans="1:12" x14ac:dyDescent="0.25">
      <c r="A103" s="44" t="s">
        <v>457</v>
      </c>
      <c r="B103" s="35" t="s">
        <v>213</v>
      </c>
      <c r="C103" s="45">
        <v>0</v>
      </c>
      <c r="D103" s="11" t="str">
        <f>IF($B103="N/A","N/A",IF(C103&gt;10,"No",IF(C103&lt;-10,"No","Yes")))</f>
        <v>N/A</v>
      </c>
      <c r="E103" s="45">
        <v>0</v>
      </c>
      <c r="F103" s="11" t="str">
        <f>IF($B103="N/A","N/A",IF(E103&gt;10,"No",IF(E103&lt;-10,"No","Yes")))</f>
        <v>N/A</v>
      </c>
      <c r="G103" s="45">
        <v>0</v>
      </c>
      <c r="H103" s="11" t="str">
        <f>IF($B103="N/A","N/A",IF(G103&gt;10,"No",IF(G103&lt;-10,"No","Yes")))</f>
        <v>N/A</v>
      </c>
      <c r="I103" s="12" t="s">
        <v>1746</v>
      </c>
      <c r="J103" s="12" t="s">
        <v>1746</v>
      </c>
      <c r="K103" s="43" t="s">
        <v>739</v>
      </c>
      <c r="L103" s="9" t="str">
        <f t="shared" si="38"/>
        <v>N/A</v>
      </c>
    </row>
    <row r="104" spans="1:12" x14ac:dyDescent="0.25">
      <c r="A104" s="44" t="s">
        <v>108</v>
      </c>
      <c r="B104" s="52" t="s">
        <v>295</v>
      </c>
      <c r="C104" s="8" t="s">
        <v>1746</v>
      </c>
      <c r="D104" s="11" t="str">
        <f>IF($B104="N/A","N/A",IF(C104&gt;2,"No",IF(C104&lt;0.9,"No","Yes")))</f>
        <v>No</v>
      </c>
      <c r="E104" s="8" t="s">
        <v>1746</v>
      </c>
      <c r="F104" s="11" t="str">
        <f>IF($B104="N/A","N/A",IF(E104&gt;2,"No",IF(E104&lt;0.9,"No","Yes")))</f>
        <v>No</v>
      </c>
      <c r="G104" s="8" t="s">
        <v>1746</v>
      </c>
      <c r="H104" s="11" t="str">
        <f>IF($B104="N/A","N/A",IF(G104&gt;2,"No",IF(G104&lt;0.9,"No","Yes")))</f>
        <v>No</v>
      </c>
      <c r="I104" s="12" t="s">
        <v>1746</v>
      </c>
      <c r="J104" s="12" t="s">
        <v>1746</v>
      </c>
      <c r="K104" s="43" t="s">
        <v>739</v>
      </c>
      <c r="L104" s="9" t="str">
        <f t="shared" si="38"/>
        <v>N/A</v>
      </c>
    </row>
    <row r="105" spans="1:12" x14ac:dyDescent="0.25">
      <c r="A105" s="44" t="s">
        <v>458</v>
      </c>
      <c r="B105" s="52" t="s">
        <v>295</v>
      </c>
      <c r="C105" s="8" t="s">
        <v>1746</v>
      </c>
      <c r="D105" s="11" t="str">
        <f>IF($B105="N/A","N/A",IF(C105&gt;2,"No",IF(C105&lt;0.9,"No","Yes")))</f>
        <v>No</v>
      </c>
      <c r="E105" s="8" t="s">
        <v>1746</v>
      </c>
      <c r="F105" s="11" t="str">
        <f>IF($B105="N/A","N/A",IF(E105&gt;2,"No",IF(E105&lt;0.9,"No","Yes")))</f>
        <v>No</v>
      </c>
      <c r="G105" s="8" t="s">
        <v>1746</v>
      </c>
      <c r="H105" s="11" t="str">
        <f>IF($B105="N/A","N/A",IF(G105&gt;2,"No",IF(G105&lt;0.9,"No","Yes")))</f>
        <v>No</v>
      </c>
      <c r="I105" s="12" t="s">
        <v>1746</v>
      </c>
      <c r="J105" s="12" t="s">
        <v>1746</v>
      </c>
      <c r="K105" s="43" t="s">
        <v>739</v>
      </c>
      <c r="L105" s="9" t="str">
        <f t="shared" si="38"/>
        <v>N/A</v>
      </c>
    </row>
    <row r="106" spans="1:12" x14ac:dyDescent="0.25">
      <c r="A106" s="44" t="s">
        <v>459</v>
      </c>
      <c r="B106" s="52" t="s">
        <v>295</v>
      </c>
      <c r="C106" s="8" t="s">
        <v>1746</v>
      </c>
      <c r="D106" s="11" t="str">
        <f>IF($B106="N/A","N/A",IF(C106&gt;2,"No",IF(C106&lt;0.9,"No","Yes")))</f>
        <v>No</v>
      </c>
      <c r="E106" s="8" t="s">
        <v>1746</v>
      </c>
      <c r="F106" s="11" t="str">
        <f>IF($B106="N/A","N/A",IF(E106&gt;2,"No",IF(E106&lt;0.9,"No","Yes")))</f>
        <v>No</v>
      </c>
      <c r="G106" s="8" t="s">
        <v>1746</v>
      </c>
      <c r="H106" s="11" t="str">
        <f>IF($B106="N/A","N/A",IF(G106&gt;2,"No",IF(G106&lt;0.9,"No","Yes")))</f>
        <v>No</v>
      </c>
      <c r="I106" s="12" t="s">
        <v>1746</v>
      </c>
      <c r="J106" s="12" t="s">
        <v>1746</v>
      </c>
      <c r="K106" s="43" t="s">
        <v>739</v>
      </c>
      <c r="L106" s="9" t="str">
        <f t="shared" si="38"/>
        <v>N/A</v>
      </c>
    </row>
    <row r="107" spans="1:12" x14ac:dyDescent="0.25">
      <c r="A107" s="44" t="s">
        <v>460</v>
      </c>
      <c r="B107" s="52" t="s">
        <v>295</v>
      </c>
      <c r="C107" s="8" t="s">
        <v>1746</v>
      </c>
      <c r="D107" s="11" t="str">
        <f>IF($B107="N/A","N/A",IF(C107&gt;2,"No",IF(C107&lt;0.9,"No","Yes")))</f>
        <v>No</v>
      </c>
      <c r="E107" s="8" t="s">
        <v>1746</v>
      </c>
      <c r="F107" s="11" t="str">
        <f>IF($B107="N/A","N/A",IF(E107&gt;2,"No",IF(E107&lt;0.9,"No","Yes")))</f>
        <v>No</v>
      </c>
      <c r="G107" s="8" t="s">
        <v>1746</v>
      </c>
      <c r="H107" s="11" t="str">
        <f>IF($B107="N/A","N/A",IF(G107&gt;2,"No",IF(G107&lt;0.9,"No","Yes")))</f>
        <v>No</v>
      </c>
      <c r="I107" s="12" t="s">
        <v>1746</v>
      </c>
      <c r="J107" s="12" t="s">
        <v>1746</v>
      </c>
      <c r="K107" s="43" t="s">
        <v>739</v>
      </c>
      <c r="L107" s="9" t="str">
        <f t="shared" si="38"/>
        <v>N/A</v>
      </c>
    </row>
    <row r="108" spans="1:12" x14ac:dyDescent="0.25">
      <c r="A108" s="44" t="s">
        <v>1285</v>
      </c>
      <c r="B108" s="35" t="s">
        <v>213</v>
      </c>
      <c r="C108" s="45" t="s">
        <v>1746</v>
      </c>
      <c r="D108" s="11" t="str">
        <f>IF($B108="N/A","N/A",IF(C108&gt;10,"No",IF(C108&lt;-10,"No","Yes")))</f>
        <v>N/A</v>
      </c>
      <c r="E108" s="45" t="s">
        <v>1746</v>
      </c>
      <c r="F108" s="11" t="str">
        <f>IF($B108="N/A","N/A",IF(E108&gt;10,"No",IF(E108&lt;-10,"No","Yes")))</f>
        <v>N/A</v>
      </c>
      <c r="G108" s="45" t="s">
        <v>1746</v>
      </c>
      <c r="H108" s="11" t="str">
        <f>IF($B108="N/A","N/A",IF(G108&gt;10,"No",IF(G108&lt;-10,"No","Yes")))</f>
        <v>N/A</v>
      </c>
      <c r="I108" s="12" t="s">
        <v>1746</v>
      </c>
      <c r="J108" s="12" t="s">
        <v>1746</v>
      </c>
      <c r="K108" s="43" t="s">
        <v>739</v>
      </c>
      <c r="L108" s="9" t="str">
        <f t="shared" si="38"/>
        <v>N/A</v>
      </c>
    </row>
    <row r="109" spans="1:12" x14ac:dyDescent="0.25">
      <c r="A109" s="44" t="s">
        <v>1286</v>
      </c>
      <c r="B109" s="35" t="s">
        <v>213</v>
      </c>
      <c r="C109" s="45" t="s">
        <v>1746</v>
      </c>
      <c r="D109" s="11" t="str">
        <f>IF($B109="N/A","N/A",IF(C109&gt;10,"No",IF(C109&lt;-10,"No","Yes")))</f>
        <v>N/A</v>
      </c>
      <c r="E109" s="45" t="s">
        <v>1746</v>
      </c>
      <c r="F109" s="11" t="str">
        <f>IF($B109="N/A","N/A",IF(E109&gt;10,"No",IF(E109&lt;-10,"No","Yes")))</f>
        <v>N/A</v>
      </c>
      <c r="G109" s="45" t="s">
        <v>1746</v>
      </c>
      <c r="H109" s="11" t="str">
        <f>IF($B109="N/A","N/A",IF(G109&gt;10,"No",IF(G109&lt;-10,"No","Yes")))</f>
        <v>N/A</v>
      </c>
      <c r="I109" s="12" t="s">
        <v>1746</v>
      </c>
      <c r="J109" s="12" t="s">
        <v>1746</v>
      </c>
      <c r="K109" s="43" t="s">
        <v>739</v>
      </c>
      <c r="L109" s="9" t="str">
        <f t="shared" si="38"/>
        <v>N/A</v>
      </c>
    </row>
    <row r="110" spans="1:12" x14ac:dyDescent="0.25">
      <c r="A110" s="44" t="s">
        <v>1287</v>
      </c>
      <c r="B110" s="35" t="s">
        <v>213</v>
      </c>
      <c r="C110" s="45" t="s">
        <v>1746</v>
      </c>
      <c r="D110" s="11" t="str">
        <f>IF($B110="N/A","N/A",IF(C110&gt;10,"No",IF(C110&lt;-10,"No","Yes")))</f>
        <v>N/A</v>
      </c>
      <c r="E110" s="45" t="s">
        <v>1746</v>
      </c>
      <c r="F110" s="11" t="str">
        <f>IF($B110="N/A","N/A",IF(E110&gt;10,"No",IF(E110&lt;-10,"No","Yes")))</f>
        <v>N/A</v>
      </c>
      <c r="G110" s="45" t="s">
        <v>1746</v>
      </c>
      <c r="H110" s="11" t="str">
        <f>IF($B110="N/A","N/A",IF(G110&gt;10,"No",IF(G110&lt;-10,"No","Yes")))</f>
        <v>N/A</v>
      </c>
      <c r="I110" s="12" t="s">
        <v>1746</v>
      </c>
      <c r="J110" s="12" t="s">
        <v>1746</v>
      </c>
      <c r="K110" s="43" t="s">
        <v>739</v>
      </c>
      <c r="L110" s="9" t="str">
        <f t="shared" si="38"/>
        <v>N/A</v>
      </c>
    </row>
    <row r="111" spans="1:12" x14ac:dyDescent="0.25">
      <c r="A111" s="44" t="s">
        <v>1288</v>
      </c>
      <c r="B111" s="35" t="s">
        <v>213</v>
      </c>
      <c r="C111" s="45" t="s">
        <v>1746</v>
      </c>
      <c r="D111" s="11" t="str">
        <f>IF($B111="N/A","N/A",IF(C111&gt;10,"No",IF(C111&lt;-10,"No","Yes")))</f>
        <v>N/A</v>
      </c>
      <c r="E111" s="45" t="s">
        <v>1746</v>
      </c>
      <c r="F111" s="11" t="str">
        <f>IF($B111="N/A","N/A",IF(E111&gt;10,"No",IF(E111&lt;-10,"No","Yes")))</f>
        <v>N/A</v>
      </c>
      <c r="G111" s="45" t="s">
        <v>1746</v>
      </c>
      <c r="H111" s="11" t="str">
        <f>IF($B111="N/A","N/A",IF(G111&gt;10,"No",IF(G111&lt;-10,"No","Yes")))</f>
        <v>N/A</v>
      </c>
      <c r="I111" s="12" t="s">
        <v>1746</v>
      </c>
      <c r="J111" s="12" t="s">
        <v>1746</v>
      </c>
      <c r="K111" s="43" t="s">
        <v>739</v>
      </c>
      <c r="L111" s="9" t="str">
        <f t="shared" si="38"/>
        <v>N/A</v>
      </c>
    </row>
    <row r="112" spans="1:12" x14ac:dyDescent="0.25">
      <c r="A112" s="44" t="s">
        <v>325</v>
      </c>
      <c r="B112" s="43" t="s">
        <v>296</v>
      </c>
      <c r="C112" s="8" t="s">
        <v>1746</v>
      </c>
      <c r="D112" s="11" t="str">
        <f>IF(OR($B112="N/A",$C112="N/A"),"N/A",IF(C112&gt;98,"Yes","No"))</f>
        <v>Yes</v>
      </c>
      <c r="E112" s="8" t="s">
        <v>1746</v>
      </c>
      <c r="F112" s="11" t="str">
        <f>IF(OR($B112="N/A",$E112="N/A"),"N/A",IF(E112&gt;98,"Yes","No"))</f>
        <v>Yes</v>
      </c>
      <c r="G112" s="8" t="s">
        <v>1746</v>
      </c>
      <c r="H112" s="11" t="str">
        <f t="shared" ref="H112:H115" si="39">IF($B112="N/A","N/A",IF(G112&gt;98,"Yes","No"))</f>
        <v>Yes</v>
      </c>
      <c r="I112" s="12" t="s">
        <v>1746</v>
      </c>
      <c r="J112" s="12" t="s">
        <v>1746</v>
      </c>
      <c r="K112" s="43" t="s">
        <v>739</v>
      </c>
      <c r="L112" s="9" t="str">
        <f>IF(J112="Div by 0", "N/A", IF(OR(J112="N/A",K112="N/A"),"N/A", IF(J112&gt;VALUE(MID(K112,1,2)), "No", IF(J112&lt;-1*VALUE(MID(K112,1,2)), "No", "Yes"))))</f>
        <v>N/A</v>
      </c>
    </row>
    <row r="113" spans="1:12" x14ac:dyDescent="0.25">
      <c r="A113" s="44" t="s">
        <v>461</v>
      </c>
      <c r="B113" s="43" t="s">
        <v>296</v>
      </c>
      <c r="C113" s="8" t="s">
        <v>1746</v>
      </c>
      <c r="D113" s="11" t="str">
        <f t="shared" ref="D113:D115" si="40">IF(OR($B113="N/A",$C113="N/A"),"N/A",IF(C113&gt;98,"Yes","No"))</f>
        <v>Yes</v>
      </c>
      <c r="E113" s="8" t="s">
        <v>1746</v>
      </c>
      <c r="F113" s="11" t="str">
        <f t="shared" ref="F113:F115" si="41">IF(OR($B113="N/A",$E113="N/A"),"N/A",IF(E113&gt;98,"Yes","No"))</f>
        <v>Yes</v>
      </c>
      <c r="G113" s="8" t="s">
        <v>1746</v>
      </c>
      <c r="H113" s="11" t="str">
        <f t="shared" si="39"/>
        <v>Yes</v>
      </c>
      <c r="I113" s="12" t="s">
        <v>1746</v>
      </c>
      <c r="J113" s="12" t="s">
        <v>1746</v>
      </c>
      <c r="K113" s="43" t="s">
        <v>739</v>
      </c>
      <c r="L113" s="9" t="str">
        <f t="shared" ref="L113:L115" si="42">IF(J113="Div by 0", "N/A", IF(OR(J113="N/A",K113="N/A"),"N/A", IF(J113&gt;VALUE(MID(K113,1,2)), "No", IF(J113&lt;-1*VALUE(MID(K113,1,2)), "No", "Yes"))))</f>
        <v>N/A</v>
      </c>
    </row>
    <row r="114" spans="1:12" x14ac:dyDescent="0.25">
      <c r="A114" s="44" t="s">
        <v>462</v>
      </c>
      <c r="B114" s="43" t="s">
        <v>296</v>
      </c>
      <c r="C114" s="8" t="s">
        <v>1746</v>
      </c>
      <c r="D114" s="11" t="str">
        <f t="shared" si="40"/>
        <v>Yes</v>
      </c>
      <c r="E114" s="8" t="s">
        <v>1746</v>
      </c>
      <c r="F114" s="11" t="str">
        <f t="shared" si="41"/>
        <v>Yes</v>
      </c>
      <c r="G114" s="8" t="s">
        <v>1746</v>
      </c>
      <c r="H114" s="11" t="str">
        <f t="shared" si="39"/>
        <v>Yes</v>
      </c>
      <c r="I114" s="12" t="s">
        <v>1746</v>
      </c>
      <c r="J114" s="12" t="s">
        <v>1746</v>
      </c>
      <c r="K114" s="43" t="s">
        <v>739</v>
      </c>
      <c r="L114" s="9" t="str">
        <f t="shared" si="42"/>
        <v>N/A</v>
      </c>
    </row>
    <row r="115" spans="1:12" x14ac:dyDescent="0.25">
      <c r="A115" s="44" t="s">
        <v>463</v>
      </c>
      <c r="B115" s="43" t="s">
        <v>296</v>
      </c>
      <c r="C115" s="8" t="s">
        <v>1746</v>
      </c>
      <c r="D115" s="11" t="str">
        <f t="shared" si="40"/>
        <v>Yes</v>
      </c>
      <c r="E115" s="8" t="s">
        <v>1746</v>
      </c>
      <c r="F115" s="11" t="str">
        <f t="shared" si="41"/>
        <v>Yes</v>
      </c>
      <c r="G115" s="8" t="s">
        <v>1746</v>
      </c>
      <c r="H115" s="11" t="str">
        <f t="shared" si="39"/>
        <v>Yes</v>
      </c>
      <c r="I115" s="12" t="s">
        <v>1746</v>
      </c>
      <c r="J115" s="12" t="s">
        <v>1746</v>
      </c>
      <c r="K115" s="43" t="s">
        <v>739</v>
      </c>
      <c r="L115" s="9" t="str">
        <f t="shared" si="42"/>
        <v>N/A</v>
      </c>
    </row>
    <row r="116" spans="1:12" x14ac:dyDescent="0.25">
      <c r="A116" s="3" t="s">
        <v>464</v>
      </c>
      <c r="B116" s="43" t="s">
        <v>213</v>
      </c>
      <c r="C116" s="1">
        <v>0</v>
      </c>
      <c r="D116" s="11" t="str">
        <f>IF($B116="N/A","N/A",IF(C116&gt;10,"No",IF(C116&lt;-10,"No","Yes")))</f>
        <v>N/A</v>
      </c>
      <c r="E116" s="1">
        <v>0</v>
      </c>
      <c r="F116" s="11" t="str">
        <f>IF($B116="N/A","N/A",IF(E116&gt;10,"No",IF(E116&lt;-10,"No","Yes")))</f>
        <v>N/A</v>
      </c>
      <c r="G116" s="1">
        <v>0</v>
      </c>
      <c r="H116" s="11" t="str">
        <f>IF($B116="N/A","N/A",IF(G116&gt;10,"No",IF(G116&lt;-10,"No","Yes")))</f>
        <v>N/A</v>
      </c>
      <c r="I116" s="12" t="s">
        <v>1746</v>
      </c>
      <c r="J116" s="12" t="s">
        <v>1746</v>
      </c>
      <c r="K116" s="43" t="s">
        <v>739</v>
      </c>
      <c r="L116" s="9" t="str">
        <f>IF(J116="Div by 0", "N/A", IF(OR(J116="N/A",K116="N/A"),"N/A", IF(J116&gt;VALUE(MID(K116,1,2)), "No", IF(J116&lt;-1*VALUE(MID(K116,1,2)), "No", "Yes"))))</f>
        <v>N/A</v>
      </c>
    </row>
    <row r="117" spans="1:12" x14ac:dyDescent="0.25">
      <c r="A117" s="3" t="s">
        <v>211</v>
      </c>
      <c r="B117" s="43" t="s">
        <v>213</v>
      </c>
      <c r="C117" s="8" t="s">
        <v>1746</v>
      </c>
      <c r="D117" s="11" t="str">
        <f>IF($B117="N/A","N/A",IF(C117&gt;10,"No",IF(C117&lt;-10,"No","Yes")))</f>
        <v>N/A</v>
      </c>
      <c r="E117" s="8" t="s">
        <v>1746</v>
      </c>
      <c r="F117" s="11" t="str">
        <f>IF($B117="N/A","N/A",IF(E117&gt;10,"No",IF(E117&lt;-10,"No","Yes")))</f>
        <v>N/A</v>
      </c>
      <c r="G117" s="8" t="s">
        <v>1746</v>
      </c>
      <c r="H117" s="11" t="str">
        <f>IF($B117="N/A","N/A",IF(G117&gt;10,"No",IF(G117&lt;-10,"No","Yes")))</f>
        <v>N/A</v>
      </c>
      <c r="I117" s="12" t="s">
        <v>1746</v>
      </c>
      <c r="J117" s="12" t="s">
        <v>1746</v>
      </c>
      <c r="K117" s="43" t="s">
        <v>739</v>
      </c>
      <c r="L117" s="9" t="str">
        <f>IF(J117="Div by 0", "N/A", IF(OR(J117="N/A",K117="N/A"),"N/A", IF(J117&gt;VALUE(MID(K117,1,2)), "No", IF(J117&lt;-1*VALUE(MID(K117,1,2)), "No", "Yes"))))</f>
        <v>N/A</v>
      </c>
    </row>
    <row r="118" spans="1:12" x14ac:dyDescent="0.25">
      <c r="A118" s="4" t="s">
        <v>1627</v>
      </c>
      <c r="B118" s="43" t="s">
        <v>213</v>
      </c>
      <c r="C118" s="14">
        <v>0</v>
      </c>
      <c r="D118" s="11" t="str">
        <f>IF($B118="N/A","N/A",IF(C118&gt;10,"No",IF(C118&lt;-10,"No","Yes")))</f>
        <v>N/A</v>
      </c>
      <c r="E118" s="14">
        <v>0</v>
      </c>
      <c r="F118" s="11" t="str">
        <f>IF($B118="N/A","N/A",IF(E118&gt;10,"No",IF(E118&lt;-10,"No","Yes")))</f>
        <v>N/A</v>
      </c>
      <c r="G118" s="14">
        <v>0</v>
      </c>
      <c r="H118" s="11" t="str">
        <f>IF($B118="N/A","N/A",IF(G118&gt;10,"No",IF(G118&lt;-10,"No","Yes")))</f>
        <v>N/A</v>
      </c>
      <c r="I118" s="12" t="s">
        <v>1746</v>
      </c>
      <c r="J118" s="12" t="s">
        <v>1746</v>
      </c>
      <c r="K118" s="43" t="s">
        <v>739</v>
      </c>
      <c r="L118" s="9" t="str">
        <f>IF(J118="Div by 0", "N/A", IF(K118="N/A","N/A", IF(J118&gt;VALUE(MID(K118,1,2)), "No", IF(J118&lt;-1*VALUE(MID(K118,1,2)), "No", "Yes"))))</f>
        <v>N/A</v>
      </c>
    </row>
    <row r="119" spans="1:12" x14ac:dyDescent="0.25">
      <c r="A119" s="4" t="s">
        <v>1628</v>
      </c>
      <c r="B119" s="43" t="s">
        <v>213</v>
      </c>
      <c r="C119" s="14">
        <v>0</v>
      </c>
      <c r="D119" s="11" t="str">
        <f>IF($B119="N/A","N/A",IF(C119&gt;10,"No",IF(C119&lt;-10,"No","Yes")))</f>
        <v>N/A</v>
      </c>
      <c r="E119" s="14">
        <v>0</v>
      </c>
      <c r="F119" s="11" t="str">
        <f>IF($B119="N/A","N/A",IF(E119&gt;10,"No",IF(E119&lt;-10,"No","Yes")))</f>
        <v>N/A</v>
      </c>
      <c r="G119" s="14">
        <v>0</v>
      </c>
      <c r="H119" s="11" t="str">
        <f>IF($B119="N/A","N/A",IF(G119&gt;10,"No",IF(G119&lt;-10,"No","Yes")))</f>
        <v>N/A</v>
      </c>
      <c r="I119" s="12" t="s">
        <v>1746</v>
      </c>
      <c r="J119" s="12" t="s">
        <v>1746</v>
      </c>
      <c r="K119" s="43" t="s">
        <v>739</v>
      </c>
      <c r="L119" s="9" t="str">
        <f>IF(J119="Div by 0", "N/A", IF(K119="N/A","N/A", IF(J119&gt;VALUE(MID(K119,1,2)), "No", IF(J119&lt;-1*VALUE(MID(K119,1,2)), "No", "Yes"))))</f>
        <v>N/A</v>
      </c>
    </row>
    <row r="120" spans="1:12" x14ac:dyDescent="0.25">
      <c r="A120" s="4" t="s">
        <v>1629</v>
      </c>
      <c r="B120" s="43" t="s">
        <v>213</v>
      </c>
      <c r="C120" s="1">
        <v>0</v>
      </c>
      <c r="D120" s="11" t="str">
        <f>IF($B120="N/A","N/A",IF(C120&gt;10,"No",IF(C120&lt;-10,"No","Yes")))</f>
        <v>N/A</v>
      </c>
      <c r="E120" s="1">
        <v>0</v>
      </c>
      <c r="F120" s="11" t="str">
        <f>IF($B120="N/A","N/A",IF(E120&gt;10,"No",IF(E120&lt;-10,"No","Yes")))</f>
        <v>N/A</v>
      </c>
      <c r="G120" s="1">
        <v>0</v>
      </c>
      <c r="H120" s="11" t="str">
        <f>IF($B120="N/A","N/A",IF(G120&gt;10,"No",IF(G120&lt;-10,"No","Yes")))</f>
        <v>N/A</v>
      </c>
      <c r="I120" s="12" t="s">
        <v>1746</v>
      </c>
      <c r="J120" s="12" t="s">
        <v>1746</v>
      </c>
      <c r="K120" s="43" t="s">
        <v>739</v>
      </c>
      <c r="L120" s="9" t="str">
        <f>IF(J120="Div by 0", "N/A", IF(K120="N/A","N/A", IF(J120&gt;VALUE(MID(K120,1,2)), "No", IF(J120&lt;-1*VALUE(MID(K120,1,2)), "No", "Yes"))))</f>
        <v>N/A</v>
      </c>
    </row>
    <row r="121" spans="1:12" x14ac:dyDescent="0.25">
      <c r="A121" s="4" t="s">
        <v>1630</v>
      </c>
      <c r="B121" s="5" t="s">
        <v>213</v>
      </c>
      <c r="C121" s="1">
        <v>0</v>
      </c>
      <c r="D121" s="9" t="str">
        <f t="shared" ref="D121:H134" si="43">IF($B121="N/A","N/A",IF(C121&lt;0,"No","Yes"))</f>
        <v>N/A</v>
      </c>
      <c r="E121" s="1">
        <v>0</v>
      </c>
      <c r="F121" s="9" t="str">
        <f t="shared" si="43"/>
        <v>N/A</v>
      </c>
      <c r="G121" s="1">
        <v>0</v>
      </c>
      <c r="H121" s="9" t="str">
        <f t="shared" si="43"/>
        <v>N/A</v>
      </c>
      <c r="I121" s="12" t="s">
        <v>1746</v>
      </c>
      <c r="J121" s="12" t="s">
        <v>1746</v>
      </c>
      <c r="K121" s="5" t="s">
        <v>739</v>
      </c>
      <c r="L121" s="9" t="str">
        <f t="shared" ref="L121:L142" si="44">IF(J121="Div by 0", "N/A", IF(OR(J121="N/A",K121="N/A"),"N/A", IF(J121&gt;VALUE(MID(K121,1,2)), "No", IF(J121&lt;-1*VALUE(MID(K121,1,2)), "No", "Yes"))))</f>
        <v>N/A</v>
      </c>
    </row>
    <row r="122" spans="1:12" x14ac:dyDescent="0.25">
      <c r="A122" s="4" t="s">
        <v>1631</v>
      </c>
      <c r="B122" s="5" t="s">
        <v>213</v>
      </c>
      <c r="C122" s="1">
        <v>0</v>
      </c>
      <c r="D122" s="9" t="str">
        <f t="shared" si="43"/>
        <v>N/A</v>
      </c>
      <c r="E122" s="1">
        <v>0</v>
      </c>
      <c r="F122" s="9" t="str">
        <f t="shared" si="43"/>
        <v>N/A</v>
      </c>
      <c r="G122" s="1">
        <v>0</v>
      </c>
      <c r="H122" s="9" t="str">
        <f t="shared" si="43"/>
        <v>N/A</v>
      </c>
      <c r="I122" s="12" t="s">
        <v>1746</v>
      </c>
      <c r="J122" s="12" t="s">
        <v>1746</v>
      </c>
      <c r="K122" s="5" t="s">
        <v>739</v>
      </c>
      <c r="L122" s="9" t="str">
        <f t="shared" si="44"/>
        <v>N/A</v>
      </c>
    </row>
    <row r="123" spans="1:12" x14ac:dyDescent="0.25">
      <c r="A123" s="4" t="s">
        <v>1632</v>
      </c>
      <c r="B123" s="5" t="s">
        <v>213</v>
      </c>
      <c r="C123" s="1">
        <v>0</v>
      </c>
      <c r="D123" s="9" t="str">
        <f t="shared" si="43"/>
        <v>N/A</v>
      </c>
      <c r="E123" s="1">
        <v>0</v>
      </c>
      <c r="F123" s="9" t="str">
        <f t="shared" si="43"/>
        <v>N/A</v>
      </c>
      <c r="G123" s="1">
        <v>0</v>
      </c>
      <c r="H123" s="9" t="str">
        <f t="shared" si="43"/>
        <v>N/A</v>
      </c>
      <c r="I123" s="12" t="s">
        <v>1746</v>
      </c>
      <c r="J123" s="12" t="s">
        <v>1746</v>
      </c>
      <c r="K123" s="5" t="s">
        <v>739</v>
      </c>
      <c r="L123" s="9" t="str">
        <f t="shared" si="44"/>
        <v>N/A</v>
      </c>
    </row>
    <row r="124" spans="1:12" x14ac:dyDescent="0.25">
      <c r="A124" s="4" t="s">
        <v>1633</v>
      </c>
      <c r="B124" s="5" t="s">
        <v>213</v>
      </c>
      <c r="C124" s="1">
        <v>0</v>
      </c>
      <c r="D124" s="9" t="str">
        <f t="shared" si="43"/>
        <v>N/A</v>
      </c>
      <c r="E124" s="1">
        <v>0</v>
      </c>
      <c r="F124" s="9" t="str">
        <f t="shared" si="43"/>
        <v>N/A</v>
      </c>
      <c r="G124" s="1">
        <v>0</v>
      </c>
      <c r="H124" s="9" t="str">
        <f t="shared" si="43"/>
        <v>N/A</v>
      </c>
      <c r="I124" s="12" t="s">
        <v>1746</v>
      </c>
      <c r="J124" s="12" t="s">
        <v>1746</v>
      </c>
      <c r="K124" s="5" t="s">
        <v>739</v>
      </c>
      <c r="L124" s="9" t="str">
        <f t="shared" si="44"/>
        <v>N/A</v>
      </c>
    </row>
    <row r="125" spans="1:12" x14ac:dyDescent="0.25">
      <c r="A125" s="2" t="s">
        <v>1634</v>
      </c>
      <c r="B125" s="5" t="s">
        <v>213</v>
      </c>
      <c r="C125" s="13" t="s">
        <v>213</v>
      </c>
      <c r="D125" s="9" t="str">
        <f t="shared" si="43"/>
        <v>N/A</v>
      </c>
      <c r="E125" s="13">
        <v>0</v>
      </c>
      <c r="F125" s="9" t="str">
        <f t="shared" si="43"/>
        <v>N/A</v>
      </c>
      <c r="G125" s="13">
        <v>0</v>
      </c>
      <c r="H125" s="9" t="str">
        <f t="shared" si="43"/>
        <v>N/A</v>
      </c>
      <c r="I125" s="12" t="s">
        <v>213</v>
      </c>
      <c r="J125" s="12" t="s">
        <v>1746</v>
      </c>
      <c r="K125" s="43" t="s">
        <v>739</v>
      </c>
      <c r="L125" s="9" t="str">
        <f>IF(J125="Div by 0", "N/A", IF(OR(J125="N/A",K125="N/A"),"N/A", IF(J125&gt;VALUE(MID(K125,1,2)), "No", IF(J125&lt;-1*VALUE(MID(K125,1,2)), "No", "Yes"))))</f>
        <v>N/A</v>
      </c>
    </row>
    <row r="126" spans="1:12" ht="25" x14ac:dyDescent="0.25">
      <c r="A126" s="2" t="s">
        <v>1635</v>
      </c>
      <c r="B126" s="5" t="s">
        <v>213</v>
      </c>
      <c r="C126" s="13" t="s">
        <v>213</v>
      </c>
      <c r="D126" s="9" t="str">
        <f t="shared" si="43"/>
        <v>N/A</v>
      </c>
      <c r="E126" s="13">
        <v>0</v>
      </c>
      <c r="F126" s="9" t="str">
        <f t="shared" si="43"/>
        <v>N/A</v>
      </c>
      <c r="G126" s="13">
        <v>0</v>
      </c>
      <c r="H126" s="9" t="str">
        <f t="shared" si="43"/>
        <v>N/A</v>
      </c>
      <c r="I126" s="12" t="s">
        <v>213</v>
      </c>
      <c r="J126" s="12" t="s">
        <v>1746</v>
      </c>
      <c r="K126" s="5" t="s">
        <v>739</v>
      </c>
      <c r="L126" s="9" t="str">
        <f t="shared" ref="L126:L129" si="45">IF(J126="Div by 0", "N/A", IF(OR(J126="N/A",K126="N/A"),"N/A", IF(J126&gt;VALUE(MID(K126,1,2)), "No", IF(J126&lt;-1*VALUE(MID(K126,1,2)), "No", "Yes"))))</f>
        <v>N/A</v>
      </c>
    </row>
    <row r="127" spans="1:12" ht="25" x14ac:dyDescent="0.25">
      <c r="A127" s="2" t="s">
        <v>1636</v>
      </c>
      <c r="B127" s="5" t="s">
        <v>213</v>
      </c>
      <c r="C127" s="13" t="s">
        <v>213</v>
      </c>
      <c r="D127" s="9" t="str">
        <f t="shared" si="43"/>
        <v>N/A</v>
      </c>
      <c r="E127" s="13">
        <v>0</v>
      </c>
      <c r="F127" s="9" t="str">
        <f t="shared" si="43"/>
        <v>N/A</v>
      </c>
      <c r="G127" s="13">
        <v>0</v>
      </c>
      <c r="H127" s="9" t="str">
        <f t="shared" si="43"/>
        <v>N/A</v>
      </c>
      <c r="I127" s="12" t="s">
        <v>213</v>
      </c>
      <c r="J127" s="12" t="s">
        <v>1746</v>
      </c>
      <c r="K127" s="5" t="s">
        <v>739</v>
      </c>
      <c r="L127" s="9" t="str">
        <f t="shared" si="45"/>
        <v>N/A</v>
      </c>
    </row>
    <row r="128" spans="1:12" ht="25" x14ac:dyDescent="0.25">
      <c r="A128" s="2" t="s">
        <v>1637</v>
      </c>
      <c r="B128" s="5" t="s">
        <v>213</v>
      </c>
      <c r="C128" s="13" t="s">
        <v>213</v>
      </c>
      <c r="D128" s="9" t="str">
        <f t="shared" si="43"/>
        <v>N/A</v>
      </c>
      <c r="E128" s="13">
        <v>0</v>
      </c>
      <c r="F128" s="9" t="str">
        <f t="shared" si="43"/>
        <v>N/A</v>
      </c>
      <c r="G128" s="13">
        <v>0</v>
      </c>
      <c r="H128" s="9" t="str">
        <f t="shared" si="43"/>
        <v>N/A</v>
      </c>
      <c r="I128" s="12" t="s">
        <v>213</v>
      </c>
      <c r="J128" s="12" t="s">
        <v>1746</v>
      </c>
      <c r="K128" s="5" t="s">
        <v>739</v>
      </c>
      <c r="L128" s="9" t="str">
        <f t="shared" si="45"/>
        <v>N/A</v>
      </c>
    </row>
    <row r="129" spans="1:12" ht="25" x14ac:dyDescent="0.25">
      <c r="A129" s="2" t="s">
        <v>1638</v>
      </c>
      <c r="B129" s="5" t="s">
        <v>213</v>
      </c>
      <c r="C129" s="13" t="s">
        <v>213</v>
      </c>
      <c r="D129" s="9" t="str">
        <f t="shared" si="43"/>
        <v>N/A</v>
      </c>
      <c r="E129" s="13">
        <v>0</v>
      </c>
      <c r="F129" s="9" t="str">
        <f t="shared" si="43"/>
        <v>N/A</v>
      </c>
      <c r="G129" s="13">
        <v>0</v>
      </c>
      <c r="H129" s="9" t="str">
        <f t="shared" si="43"/>
        <v>N/A</v>
      </c>
      <c r="I129" s="12" t="s">
        <v>213</v>
      </c>
      <c r="J129" s="12" t="s">
        <v>1746</v>
      </c>
      <c r="K129" s="5" t="s">
        <v>739</v>
      </c>
      <c r="L129" s="9" t="str">
        <f t="shared" si="45"/>
        <v>N/A</v>
      </c>
    </row>
    <row r="130" spans="1:12" ht="25" x14ac:dyDescent="0.25">
      <c r="A130" s="2" t="s">
        <v>1639</v>
      </c>
      <c r="B130" s="5" t="s">
        <v>213</v>
      </c>
      <c r="C130" s="13" t="s">
        <v>1746</v>
      </c>
      <c r="D130" s="9" t="str">
        <f t="shared" si="43"/>
        <v>N/A</v>
      </c>
      <c r="E130" s="13" t="s">
        <v>1746</v>
      </c>
      <c r="F130" s="9" t="str">
        <f t="shared" si="43"/>
        <v>N/A</v>
      </c>
      <c r="G130" s="13" t="s">
        <v>1746</v>
      </c>
      <c r="H130" s="9" t="str">
        <f t="shared" si="43"/>
        <v>N/A</v>
      </c>
      <c r="I130" s="12" t="s">
        <v>1746</v>
      </c>
      <c r="J130" s="12" t="s">
        <v>1746</v>
      </c>
      <c r="K130" s="43" t="s">
        <v>739</v>
      </c>
      <c r="L130" s="9" t="str">
        <f>IF(J130="Div by 0", "N/A", IF(OR(J130="N/A",K130="N/A"),"N/A", IF(J130&gt;VALUE(MID(K130,1,2)), "No", IF(J130&lt;-1*VALUE(MID(K130,1,2)), "No", "Yes"))))</f>
        <v>N/A</v>
      </c>
    </row>
    <row r="131" spans="1:12" ht="25" x14ac:dyDescent="0.25">
      <c r="A131" s="2" t="s">
        <v>1640</v>
      </c>
      <c r="B131" s="5" t="s">
        <v>213</v>
      </c>
      <c r="C131" s="13" t="s">
        <v>1746</v>
      </c>
      <c r="D131" s="9" t="str">
        <f t="shared" si="43"/>
        <v>N/A</v>
      </c>
      <c r="E131" s="13" t="s">
        <v>1746</v>
      </c>
      <c r="F131" s="9" t="str">
        <f t="shared" si="43"/>
        <v>N/A</v>
      </c>
      <c r="G131" s="13" t="s">
        <v>1746</v>
      </c>
      <c r="H131" s="9" t="str">
        <f t="shared" si="43"/>
        <v>N/A</v>
      </c>
      <c r="I131" s="12" t="s">
        <v>1746</v>
      </c>
      <c r="J131" s="12" t="s">
        <v>1746</v>
      </c>
      <c r="K131" s="5" t="s">
        <v>739</v>
      </c>
      <c r="L131" s="9" t="str">
        <f t="shared" si="44"/>
        <v>N/A</v>
      </c>
    </row>
    <row r="132" spans="1:12" ht="25" x14ac:dyDescent="0.25">
      <c r="A132" s="2" t="s">
        <v>496</v>
      </c>
      <c r="B132" s="5" t="s">
        <v>213</v>
      </c>
      <c r="C132" s="13" t="s">
        <v>1746</v>
      </c>
      <c r="D132" s="9" t="str">
        <f t="shared" si="43"/>
        <v>N/A</v>
      </c>
      <c r="E132" s="13" t="s">
        <v>1746</v>
      </c>
      <c r="F132" s="9" t="str">
        <f t="shared" si="43"/>
        <v>N/A</v>
      </c>
      <c r="G132" s="13" t="s">
        <v>1746</v>
      </c>
      <c r="H132" s="9" t="str">
        <f t="shared" si="43"/>
        <v>N/A</v>
      </c>
      <c r="I132" s="12" t="s">
        <v>1746</v>
      </c>
      <c r="J132" s="12" t="s">
        <v>1746</v>
      </c>
      <c r="K132" s="5" t="s">
        <v>739</v>
      </c>
      <c r="L132" s="9" t="str">
        <f t="shared" si="44"/>
        <v>N/A</v>
      </c>
    </row>
    <row r="133" spans="1:12" ht="25" x14ac:dyDescent="0.25">
      <c r="A133" s="2" t="s">
        <v>497</v>
      </c>
      <c r="B133" s="5" t="s">
        <v>213</v>
      </c>
      <c r="C133" s="13" t="s">
        <v>1746</v>
      </c>
      <c r="D133" s="9" t="str">
        <f t="shared" si="43"/>
        <v>N/A</v>
      </c>
      <c r="E133" s="13" t="s">
        <v>1746</v>
      </c>
      <c r="F133" s="9" t="str">
        <f t="shared" si="43"/>
        <v>N/A</v>
      </c>
      <c r="G133" s="13" t="s">
        <v>1746</v>
      </c>
      <c r="H133" s="9" t="str">
        <f t="shared" si="43"/>
        <v>N/A</v>
      </c>
      <c r="I133" s="12" t="s">
        <v>1746</v>
      </c>
      <c r="J133" s="12" t="s">
        <v>1746</v>
      </c>
      <c r="K133" s="5" t="s">
        <v>739</v>
      </c>
      <c r="L133" s="9" t="str">
        <f t="shared" si="44"/>
        <v>N/A</v>
      </c>
    </row>
    <row r="134" spans="1:12" ht="25" x14ac:dyDescent="0.25">
      <c r="A134" s="2" t="s">
        <v>498</v>
      </c>
      <c r="B134" s="5" t="s">
        <v>213</v>
      </c>
      <c r="C134" s="13" t="s">
        <v>1746</v>
      </c>
      <c r="D134" s="9" t="str">
        <f t="shared" si="43"/>
        <v>N/A</v>
      </c>
      <c r="E134" s="13" t="s">
        <v>1746</v>
      </c>
      <c r="F134" s="9" t="str">
        <f t="shared" si="43"/>
        <v>N/A</v>
      </c>
      <c r="G134" s="13" t="s">
        <v>1746</v>
      </c>
      <c r="H134" s="9" t="str">
        <f t="shared" si="43"/>
        <v>N/A</v>
      </c>
      <c r="I134" s="12" t="s">
        <v>1746</v>
      </c>
      <c r="J134" s="12" t="s">
        <v>1746</v>
      </c>
      <c r="K134" s="5" t="s">
        <v>739</v>
      </c>
      <c r="L134" s="9" t="str">
        <f t="shared" si="44"/>
        <v>N/A</v>
      </c>
    </row>
    <row r="135" spans="1:12" ht="25" x14ac:dyDescent="0.25">
      <c r="A135" s="2" t="s">
        <v>499</v>
      </c>
      <c r="B135" s="35" t="s">
        <v>213</v>
      </c>
      <c r="C135" s="13" t="s">
        <v>1746</v>
      </c>
      <c r="D135" s="11" t="str">
        <f t="shared" ref="D135:D141" si="46">IF($B135="N/A","N/A",IF(C135&gt;10,"No",IF(C135&lt;-10,"No","Yes")))</f>
        <v>N/A</v>
      </c>
      <c r="E135" s="13" t="s">
        <v>1746</v>
      </c>
      <c r="F135" s="11" t="str">
        <f t="shared" ref="F135:F141" si="47">IF($B135="N/A","N/A",IF(E135&gt;10,"No",IF(E135&lt;-10,"No","Yes")))</f>
        <v>N/A</v>
      </c>
      <c r="G135" s="13" t="s">
        <v>1746</v>
      </c>
      <c r="H135" s="11" t="str">
        <f t="shared" ref="H135:H141" si="48">IF($B135="N/A","N/A",IF(G135&gt;10,"No",IF(G135&lt;-10,"No","Yes")))</f>
        <v>N/A</v>
      </c>
      <c r="I135" s="12" t="s">
        <v>1746</v>
      </c>
      <c r="J135" s="12" t="s">
        <v>1746</v>
      </c>
      <c r="K135" s="5" t="s">
        <v>739</v>
      </c>
      <c r="L135" s="9" t="str">
        <f t="shared" si="44"/>
        <v>N/A</v>
      </c>
    </row>
    <row r="136" spans="1:12" ht="25" x14ac:dyDescent="0.25">
      <c r="A136" s="2" t="s">
        <v>500</v>
      </c>
      <c r="B136" s="35" t="s">
        <v>213</v>
      </c>
      <c r="C136" s="13" t="s">
        <v>1746</v>
      </c>
      <c r="D136" s="11" t="str">
        <f t="shared" si="46"/>
        <v>N/A</v>
      </c>
      <c r="E136" s="13" t="s">
        <v>1746</v>
      </c>
      <c r="F136" s="11" t="str">
        <f t="shared" si="47"/>
        <v>N/A</v>
      </c>
      <c r="G136" s="13" t="s">
        <v>1746</v>
      </c>
      <c r="H136" s="11" t="str">
        <f t="shared" si="48"/>
        <v>N/A</v>
      </c>
      <c r="I136" s="12" t="s">
        <v>1746</v>
      </c>
      <c r="J136" s="12" t="s">
        <v>1746</v>
      </c>
      <c r="K136" s="5" t="s">
        <v>739</v>
      </c>
      <c r="L136" s="9" t="str">
        <f t="shared" si="44"/>
        <v>N/A</v>
      </c>
    </row>
    <row r="137" spans="1:12" ht="25" x14ac:dyDescent="0.25">
      <c r="A137" s="2" t="s">
        <v>501</v>
      </c>
      <c r="B137" s="35" t="s">
        <v>213</v>
      </c>
      <c r="C137" s="13" t="s">
        <v>1746</v>
      </c>
      <c r="D137" s="11" t="str">
        <f t="shared" si="46"/>
        <v>N/A</v>
      </c>
      <c r="E137" s="13" t="s">
        <v>1746</v>
      </c>
      <c r="F137" s="11" t="str">
        <f t="shared" si="47"/>
        <v>N/A</v>
      </c>
      <c r="G137" s="13" t="s">
        <v>1746</v>
      </c>
      <c r="H137" s="11" t="str">
        <f t="shared" si="48"/>
        <v>N/A</v>
      </c>
      <c r="I137" s="12" t="s">
        <v>1746</v>
      </c>
      <c r="J137" s="12" t="s">
        <v>1746</v>
      </c>
      <c r="K137" s="5" t="s">
        <v>739</v>
      </c>
      <c r="L137" s="9" t="str">
        <f t="shared" si="44"/>
        <v>N/A</v>
      </c>
    </row>
    <row r="138" spans="1:12" ht="25" x14ac:dyDescent="0.25">
      <c r="A138" s="2" t="s">
        <v>502</v>
      </c>
      <c r="B138" s="35" t="s">
        <v>213</v>
      </c>
      <c r="C138" s="13" t="s">
        <v>1746</v>
      </c>
      <c r="D138" s="11" t="str">
        <f t="shared" si="46"/>
        <v>N/A</v>
      </c>
      <c r="E138" s="13" t="s">
        <v>1746</v>
      </c>
      <c r="F138" s="11" t="str">
        <f t="shared" si="47"/>
        <v>N/A</v>
      </c>
      <c r="G138" s="13" t="s">
        <v>1746</v>
      </c>
      <c r="H138" s="11" t="str">
        <f t="shared" si="48"/>
        <v>N/A</v>
      </c>
      <c r="I138" s="12" t="s">
        <v>1746</v>
      </c>
      <c r="J138" s="12" t="s">
        <v>1746</v>
      </c>
      <c r="K138" s="5" t="s">
        <v>739</v>
      </c>
      <c r="L138" s="9" t="str">
        <f t="shared" si="44"/>
        <v>N/A</v>
      </c>
    </row>
    <row r="139" spans="1:12" ht="25" x14ac:dyDescent="0.25">
      <c r="A139" s="2" t="s">
        <v>503</v>
      </c>
      <c r="B139" s="35" t="s">
        <v>213</v>
      </c>
      <c r="C139" s="13" t="s">
        <v>1746</v>
      </c>
      <c r="D139" s="11" t="str">
        <f t="shared" si="46"/>
        <v>N/A</v>
      </c>
      <c r="E139" s="13" t="s">
        <v>1746</v>
      </c>
      <c r="F139" s="11" t="str">
        <f t="shared" si="47"/>
        <v>N/A</v>
      </c>
      <c r="G139" s="13" t="s">
        <v>1746</v>
      </c>
      <c r="H139" s="11" t="str">
        <f t="shared" si="48"/>
        <v>N/A</v>
      </c>
      <c r="I139" s="12" t="s">
        <v>1746</v>
      </c>
      <c r="J139" s="12" t="s">
        <v>1746</v>
      </c>
      <c r="K139" s="5" t="s">
        <v>739</v>
      </c>
      <c r="L139" s="9" t="str">
        <f t="shared" si="44"/>
        <v>N/A</v>
      </c>
    </row>
    <row r="140" spans="1:12" ht="25" x14ac:dyDescent="0.25">
      <c r="A140" s="2" t="s">
        <v>504</v>
      </c>
      <c r="B140" s="35" t="s">
        <v>213</v>
      </c>
      <c r="C140" s="13" t="s">
        <v>1746</v>
      </c>
      <c r="D140" s="11" t="str">
        <f t="shared" si="46"/>
        <v>N/A</v>
      </c>
      <c r="E140" s="13" t="s">
        <v>1746</v>
      </c>
      <c r="F140" s="11" t="str">
        <f t="shared" si="47"/>
        <v>N/A</v>
      </c>
      <c r="G140" s="13" t="s">
        <v>1746</v>
      </c>
      <c r="H140" s="11" t="str">
        <f t="shared" si="48"/>
        <v>N/A</v>
      </c>
      <c r="I140" s="12" t="s">
        <v>1746</v>
      </c>
      <c r="J140" s="12" t="s">
        <v>1746</v>
      </c>
      <c r="K140" s="5" t="s">
        <v>739</v>
      </c>
      <c r="L140" s="9" t="str">
        <f t="shared" si="44"/>
        <v>N/A</v>
      </c>
    </row>
    <row r="141" spans="1:12" ht="25" x14ac:dyDescent="0.25">
      <c r="A141" s="2" t="s">
        <v>505</v>
      </c>
      <c r="B141" s="35" t="s">
        <v>213</v>
      </c>
      <c r="C141" s="13" t="s">
        <v>1746</v>
      </c>
      <c r="D141" s="11" t="str">
        <f t="shared" si="46"/>
        <v>N/A</v>
      </c>
      <c r="E141" s="13" t="s">
        <v>1746</v>
      </c>
      <c r="F141" s="11" t="str">
        <f t="shared" si="47"/>
        <v>N/A</v>
      </c>
      <c r="G141" s="13" t="s">
        <v>1746</v>
      </c>
      <c r="H141" s="11" t="str">
        <f t="shared" si="48"/>
        <v>N/A</v>
      </c>
      <c r="I141" s="12" t="s">
        <v>1746</v>
      </c>
      <c r="J141" s="12" t="s">
        <v>1746</v>
      </c>
      <c r="K141" s="5" t="s">
        <v>739</v>
      </c>
      <c r="L141" s="9" t="str">
        <f t="shared" si="44"/>
        <v>N/A</v>
      </c>
    </row>
    <row r="142" spans="1:12" ht="25" x14ac:dyDescent="0.25">
      <c r="A142" s="2" t="s">
        <v>506</v>
      </c>
      <c r="B142" s="35" t="s">
        <v>213</v>
      </c>
      <c r="C142" s="13" t="s">
        <v>1746</v>
      </c>
      <c r="D142" s="9" t="str">
        <f t="shared" ref="D142" si="49">IF($B142="N/A","N/A",IF(C142&lt;0,"No","Yes"))</f>
        <v>N/A</v>
      </c>
      <c r="E142" s="13" t="s">
        <v>1746</v>
      </c>
      <c r="F142" s="9" t="str">
        <f t="shared" ref="F142" si="50">IF($B142="N/A","N/A",IF(E142&lt;0,"No","Yes"))</f>
        <v>N/A</v>
      </c>
      <c r="G142" s="13" t="s">
        <v>1746</v>
      </c>
      <c r="H142" s="9" t="str">
        <f t="shared" ref="H142" si="51">IF($B142="N/A","N/A",IF(G142&lt;0,"No","Yes"))</f>
        <v>N/A</v>
      </c>
      <c r="I142" s="12" t="s">
        <v>1746</v>
      </c>
      <c r="J142" s="12" t="s">
        <v>1746</v>
      </c>
      <c r="K142" s="5" t="s">
        <v>739</v>
      </c>
      <c r="L142" s="9" t="str">
        <f t="shared" si="44"/>
        <v>N/A</v>
      </c>
    </row>
    <row r="143" spans="1:12" x14ac:dyDescent="0.25">
      <c r="A143" s="3" t="s">
        <v>736</v>
      </c>
      <c r="B143" s="35" t="s">
        <v>213</v>
      </c>
      <c r="C143" s="14">
        <v>0</v>
      </c>
      <c r="D143" s="11" t="str">
        <f>IF($B143="N/A","N/A",IF(C143&gt;10,"No",IF(C143&lt;-10,"No","Yes")))</f>
        <v>N/A</v>
      </c>
      <c r="E143" s="14">
        <v>0</v>
      </c>
      <c r="F143" s="11" t="str">
        <f>IF($B143="N/A","N/A",IF(E143&gt;10,"No",IF(E143&lt;-10,"No","Yes")))</f>
        <v>N/A</v>
      </c>
      <c r="G143" s="14">
        <v>0</v>
      </c>
      <c r="H143" s="11" t="str">
        <f>IF($B143="N/A","N/A",IF(G143&gt;10,"No",IF(G143&lt;-10,"No","Yes")))</f>
        <v>N/A</v>
      </c>
      <c r="I143" s="12" t="s">
        <v>1746</v>
      </c>
      <c r="J143" s="12" t="s">
        <v>1746</v>
      </c>
      <c r="K143" s="43" t="s">
        <v>739</v>
      </c>
      <c r="L143" s="9" t="str">
        <f>IF(J143="Div by 0", "N/A", IF(K143="N/A","N/A", IF(J143&gt;VALUE(MID(K143,1,2)), "No", IF(J143&lt;-1*VALUE(MID(K143,1,2)), "No", "Yes"))))</f>
        <v>N/A</v>
      </c>
    </row>
    <row r="144" spans="1:12" x14ac:dyDescent="0.25">
      <c r="A144" s="3" t="s">
        <v>737</v>
      </c>
      <c r="B144" s="35" t="s">
        <v>213</v>
      </c>
      <c r="C144" s="1">
        <v>0</v>
      </c>
      <c r="D144" s="11" t="str">
        <f>IF($B144="N/A","N/A",IF(C144&gt;10,"No",IF(C144&lt;-10,"No","Yes")))</f>
        <v>N/A</v>
      </c>
      <c r="E144" s="1">
        <v>0</v>
      </c>
      <c r="F144" s="11" t="str">
        <f>IF($B144="N/A","N/A",IF(E144&gt;10,"No",IF(E144&lt;-10,"No","Yes")))</f>
        <v>N/A</v>
      </c>
      <c r="G144" s="1">
        <v>0</v>
      </c>
      <c r="H144" s="11" t="str">
        <f>IF($B144="N/A","N/A",IF(G144&gt;10,"No",IF(G144&lt;-10,"No","Yes")))</f>
        <v>N/A</v>
      </c>
      <c r="I144" s="12" t="s">
        <v>1746</v>
      </c>
      <c r="J144" s="12" t="s">
        <v>1746</v>
      </c>
      <c r="K144" s="43" t="s">
        <v>739</v>
      </c>
      <c r="L144" s="9" t="str">
        <f>IF(J144="Div by 0", "N/A", IF(K144="N/A","N/A", IF(J144&gt;VALUE(MID(K144,1,2)), "No", IF(J144&lt;-1*VALUE(MID(K144,1,2)), "No", "Yes"))))</f>
        <v>N/A</v>
      </c>
    </row>
    <row r="145" spans="1:12" x14ac:dyDescent="0.25">
      <c r="A145" s="2" t="s">
        <v>507</v>
      </c>
      <c r="B145" s="5" t="s">
        <v>213</v>
      </c>
      <c r="C145" s="13" t="s">
        <v>213</v>
      </c>
      <c r="D145" s="9" t="str">
        <f t="shared" ref="D145:D149" si="52">IF($B145="N/A","N/A",IF(C145&lt;0,"No","Yes"))</f>
        <v>N/A</v>
      </c>
      <c r="E145" s="13">
        <v>0</v>
      </c>
      <c r="F145" s="9" t="str">
        <f t="shared" ref="F145:F149" si="53">IF($B145="N/A","N/A",IF(E145&lt;0,"No","Yes"))</f>
        <v>N/A</v>
      </c>
      <c r="G145" s="13">
        <v>0</v>
      </c>
      <c r="H145" s="9" t="str">
        <f t="shared" ref="H145:H149" si="54">IF($B145="N/A","N/A",IF(G145&lt;0,"No","Yes"))</f>
        <v>N/A</v>
      </c>
      <c r="I145" s="12" t="s">
        <v>213</v>
      </c>
      <c r="J145" s="12" t="s">
        <v>1746</v>
      </c>
      <c r="K145" s="43" t="s">
        <v>739</v>
      </c>
      <c r="L145" s="9" t="str">
        <f>IF(J145="Div by 0", "N/A", IF(OR(J145="N/A",K145="N/A"),"N/A", IF(J145&gt;VALUE(MID(K145,1,2)), "No", IF(J145&lt;-1*VALUE(MID(K145,1,2)), "No", "Yes"))))</f>
        <v>N/A</v>
      </c>
    </row>
    <row r="146" spans="1:12" x14ac:dyDescent="0.25">
      <c r="A146" s="2" t="s">
        <v>508</v>
      </c>
      <c r="B146" s="5" t="s">
        <v>213</v>
      </c>
      <c r="C146" s="13" t="s">
        <v>213</v>
      </c>
      <c r="D146" s="9" t="str">
        <f t="shared" si="52"/>
        <v>N/A</v>
      </c>
      <c r="E146" s="13">
        <v>0</v>
      </c>
      <c r="F146" s="9" t="str">
        <f t="shared" si="53"/>
        <v>N/A</v>
      </c>
      <c r="G146" s="13">
        <v>0</v>
      </c>
      <c r="H146" s="9" t="str">
        <f t="shared" si="54"/>
        <v>N/A</v>
      </c>
      <c r="I146" s="12" t="s">
        <v>213</v>
      </c>
      <c r="J146" s="12" t="s">
        <v>1746</v>
      </c>
      <c r="K146" s="5" t="s">
        <v>739</v>
      </c>
      <c r="L146" s="9" t="str">
        <f t="shared" ref="L146:L149" si="55">IF(J146="Div by 0", "N/A", IF(OR(J146="N/A",K146="N/A"),"N/A", IF(J146&gt;VALUE(MID(K146,1,2)), "No", IF(J146&lt;-1*VALUE(MID(K146,1,2)), "No", "Yes"))))</f>
        <v>N/A</v>
      </c>
    </row>
    <row r="147" spans="1:12" x14ac:dyDescent="0.25">
      <c r="A147" s="2" t="s">
        <v>509</v>
      </c>
      <c r="B147" s="5" t="s">
        <v>213</v>
      </c>
      <c r="C147" s="13" t="s">
        <v>213</v>
      </c>
      <c r="D147" s="9" t="str">
        <f t="shared" si="52"/>
        <v>N/A</v>
      </c>
      <c r="E147" s="13">
        <v>0</v>
      </c>
      <c r="F147" s="9" t="str">
        <f t="shared" si="53"/>
        <v>N/A</v>
      </c>
      <c r="G147" s="13">
        <v>0</v>
      </c>
      <c r="H147" s="9" t="str">
        <f t="shared" si="54"/>
        <v>N/A</v>
      </c>
      <c r="I147" s="12" t="s">
        <v>213</v>
      </c>
      <c r="J147" s="12" t="s">
        <v>1746</v>
      </c>
      <c r="K147" s="5" t="s">
        <v>739</v>
      </c>
      <c r="L147" s="9" t="str">
        <f t="shared" si="55"/>
        <v>N/A</v>
      </c>
    </row>
    <row r="148" spans="1:12" x14ac:dyDescent="0.25">
      <c r="A148" s="2" t="s">
        <v>510</v>
      </c>
      <c r="B148" s="5" t="s">
        <v>213</v>
      </c>
      <c r="C148" s="13" t="s">
        <v>213</v>
      </c>
      <c r="D148" s="9" t="str">
        <f t="shared" si="52"/>
        <v>N/A</v>
      </c>
      <c r="E148" s="13">
        <v>0</v>
      </c>
      <c r="F148" s="9" t="str">
        <f t="shared" si="53"/>
        <v>N/A</v>
      </c>
      <c r="G148" s="13">
        <v>0</v>
      </c>
      <c r="H148" s="9" t="str">
        <f t="shared" si="54"/>
        <v>N/A</v>
      </c>
      <c r="I148" s="12" t="s">
        <v>213</v>
      </c>
      <c r="J148" s="12" t="s">
        <v>1746</v>
      </c>
      <c r="K148" s="5" t="s">
        <v>739</v>
      </c>
      <c r="L148" s="9" t="str">
        <f t="shared" si="55"/>
        <v>N/A</v>
      </c>
    </row>
    <row r="149" spans="1:12" x14ac:dyDescent="0.25">
      <c r="A149" s="2" t="s">
        <v>511</v>
      </c>
      <c r="B149" s="5" t="s">
        <v>213</v>
      </c>
      <c r="C149" s="13" t="s">
        <v>213</v>
      </c>
      <c r="D149" s="9" t="str">
        <f t="shared" si="52"/>
        <v>N/A</v>
      </c>
      <c r="E149" s="13">
        <v>0</v>
      </c>
      <c r="F149" s="9" t="str">
        <f t="shared" si="53"/>
        <v>N/A</v>
      </c>
      <c r="G149" s="13">
        <v>0</v>
      </c>
      <c r="H149" s="9" t="str">
        <f t="shared" si="54"/>
        <v>N/A</v>
      </c>
      <c r="I149" s="12" t="s">
        <v>213</v>
      </c>
      <c r="J149" s="12" t="s">
        <v>1746</v>
      </c>
      <c r="K149" s="5" t="s">
        <v>739</v>
      </c>
      <c r="L149" s="9" t="str">
        <f t="shared" si="55"/>
        <v>N/A</v>
      </c>
    </row>
    <row r="150" spans="1:12" x14ac:dyDescent="0.25">
      <c r="A150" s="4" t="s">
        <v>738</v>
      </c>
      <c r="B150" s="43" t="s">
        <v>213</v>
      </c>
      <c r="C150" s="1">
        <v>0</v>
      </c>
      <c r="D150" s="11" t="str">
        <f t="shared" ref="D150:D172" si="56">IF($B150="N/A","N/A",IF(C150&gt;10,"No",IF(C150&lt;-10,"No","Yes")))</f>
        <v>N/A</v>
      </c>
      <c r="E150" s="1">
        <v>0</v>
      </c>
      <c r="F150" s="11" t="str">
        <f t="shared" ref="F150:F172" si="57">IF($B150="N/A","N/A",IF(E150&gt;10,"No",IF(E150&lt;-10,"No","Yes")))</f>
        <v>N/A</v>
      </c>
      <c r="G150" s="1">
        <v>0</v>
      </c>
      <c r="H150" s="11" t="str">
        <f t="shared" ref="H150:H172" si="58">IF($B150="N/A","N/A",IF(G150&gt;10,"No",IF(G150&lt;-10,"No","Yes")))</f>
        <v>N/A</v>
      </c>
      <c r="I150" s="12" t="s">
        <v>1746</v>
      </c>
      <c r="J150" s="12" t="s">
        <v>1746</v>
      </c>
      <c r="K150" s="43" t="s">
        <v>739</v>
      </c>
      <c r="L150" s="9" t="str">
        <f t="shared" ref="L150:L172" si="59">IF(J150="Div by 0", "N/A", IF(K150="N/A","N/A", IF(J150&gt;VALUE(MID(K150,1,2)), "No", IF(J150&lt;-1*VALUE(MID(K150,1,2)), "No", "Yes"))))</f>
        <v>N/A</v>
      </c>
    </row>
    <row r="151" spans="1:12" x14ac:dyDescent="0.25">
      <c r="A151" s="4" t="s">
        <v>534</v>
      </c>
      <c r="B151" s="43" t="s">
        <v>213</v>
      </c>
      <c r="C151" s="1">
        <v>0</v>
      </c>
      <c r="D151" s="11" t="str">
        <f t="shared" si="56"/>
        <v>N/A</v>
      </c>
      <c r="E151" s="1">
        <v>0</v>
      </c>
      <c r="F151" s="11" t="str">
        <f t="shared" si="57"/>
        <v>N/A</v>
      </c>
      <c r="G151" s="1">
        <v>0</v>
      </c>
      <c r="H151" s="11" t="str">
        <f t="shared" si="58"/>
        <v>N/A</v>
      </c>
      <c r="I151" s="12" t="s">
        <v>1746</v>
      </c>
      <c r="J151" s="12" t="s">
        <v>1746</v>
      </c>
      <c r="K151" s="43" t="s">
        <v>739</v>
      </c>
      <c r="L151" s="9" t="str">
        <f t="shared" si="59"/>
        <v>N/A</v>
      </c>
    </row>
    <row r="152" spans="1:12" x14ac:dyDescent="0.25">
      <c r="A152" s="4" t="s">
        <v>535</v>
      </c>
      <c r="B152" s="43" t="s">
        <v>213</v>
      </c>
      <c r="C152" s="1">
        <v>0</v>
      </c>
      <c r="D152" s="11" t="str">
        <f t="shared" si="56"/>
        <v>N/A</v>
      </c>
      <c r="E152" s="1">
        <v>0</v>
      </c>
      <c r="F152" s="11" t="str">
        <f t="shared" si="57"/>
        <v>N/A</v>
      </c>
      <c r="G152" s="1">
        <v>0</v>
      </c>
      <c r="H152" s="11" t="str">
        <f t="shared" si="58"/>
        <v>N/A</v>
      </c>
      <c r="I152" s="12" t="s">
        <v>1746</v>
      </c>
      <c r="J152" s="12" t="s">
        <v>1746</v>
      </c>
      <c r="K152" s="43" t="s">
        <v>739</v>
      </c>
      <c r="L152" s="9" t="str">
        <f t="shared" si="59"/>
        <v>N/A</v>
      </c>
    </row>
    <row r="153" spans="1:12" x14ac:dyDescent="0.25">
      <c r="A153" s="4" t="s">
        <v>536</v>
      </c>
      <c r="B153" s="43" t="s">
        <v>213</v>
      </c>
      <c r="C153" s="1">
        <v>0</v>
      </c>
      <c r="D153" s="11" t="str">
        <f t="shared" si="56"/>
        <v>N/A</v>
      </c>
      <c r="E153" s="1">
        <v>0</v>
      </c>
      <c r="F153" s="11" t="str">
        <f t="shared" si="57"/>
        <v>N/A</v>
      </c>
      <c r="G153" s="1">
        <v>0</v>
      </c>
      <c r="H153" s="11" t="str">
        <f t="shared" si="58"/>
        <v>N/A</v>
      </c>
      <c r="I153" s="12" t="s">
        <v>1746</v>
      </c>
      <c r="J153" s="12" t="s">
        <v>1746</v>
      </c>
      <c r="K153" s="43" t="s">
        <v>739</v>
      </c>
      <c r="L153" s="9" t="str">
        <f t="shared" si="59"/>
        <v>N/A</v>
      </c>
    </row>
    <row r="154" spans="1:12" x14ac:dyDescent="0.25">
      <c r="A154" s="4" t="s">
        <v>537</v>
      </c>
      <c r="B154" s="43" t="s">
        <v>213</v>
      </c>
      <c r="C154" s="1">
        <v>0</v>
      </c>
      <c r="D154" s="11" t="str">
        <f t="shared" si="56"/>
        <v>N/A</v>
      </c>
      <c r="E154" s="1">
        <v>0</v>
      </c>
      <c r="F154" s="11" t="str">
        <f t="shared" si="57"/>
        <v>N/A</v>
      </c>
      <c r="G154" s="1">
        <v>0</v>
      </c>
      <c r="H154" s="11" t="str">
        <f t="shared" si="58"/>
        <v>N/A</v>
      </c>
      <c r="I154" s="12" t="s">
        <v>1746</v>
      </c>
      <c r="J154" s="12" t="s">
        <v>1746</v>
      </c>
      <c r="K154" s="43" t="s">
        <v>739</v>
      </c>
      <c r="L154" s="9" t="str">
        <f t="shared" si="59"/>
        <v>N/A</v>
      </c>
    </row>
    <row r="155" spans="1:12" x14ac:dyDescent="0.25">
      <c r="A155" s="2" t="s">
        <v>538</v>
      </c>
      <c r="B155" s="5" t="s">
        <v>213</v>
      </c>
      <c r="C155" s="13" t="s">
        <v>213</v>
      </c>
      <c r="D155" s="9" t="str">
        <f t="shared" ref="D155:D159" si="60">IF($B155="N/A","N/A",IF(C155&lt;0,"No","Yes"))</f>
        <v>N/A</v>
      </c>
      <c r="E155" s="13">
        <v>0</v>
      </c>
      <c r="F155" s="9" t="str">
        <f t="shared" ref="F155:F159" si="61">IF($B155="N/A","N/A",IF(E155&lt;0,"No","Yes"))</f>
        <v>N/A</v>
      </c>
      <c r="G155" s="13">
        <v>0</v>
      </c>
      <c r="H155" s="9" t="str">
        <f t="shared" ref="H155:H159" si="62">IF($B155="N/A","N/A",IF(G155&lt;0,"No","Yes"))</f>
        <v>N/A</v>
      </c>
      <c r="I155" s="12" t="s">
        <v>213</v>
      </c>
      <c r="J155" s="12" t="s">
        <v>1746</v>
      </c>
      <c r="K155" s="43" t="s">
        <v>739</v>
      </c>
      <c r="L155" s="9" t="str">
        <f>IF(J155="Div by 0", "N/A", IF(OR(J155="N/A",K155="N/A"),"N/A", IF(J155&gt;VALUE(MID(K155,1,2)), "No", IF(J155&lt;-1*VALUE(MID(K155,1,2)), "No", "Yes"))))</f>
        <v>N/A</v>
      </c>
    </row>
    <row r="156" spans="1:12" x14ac:dyDescent="0.25">
      <c r="A156" s="2" t="s">
        <v>539</v>
      </c>
      <c r="B156" s="5" t="s">
        <v>213</v>
      </c>
      <c r="C156" s="13" t="s">
        <v>213</v>
      </c>
      <c r="D156" s="9" t="str">
        <f t="shared" si="60"/>
        <v>N/A</v>
      </c>
      <c r="E156" s="13">
        <v>0</v>
      </c>
      <c r="F156" s="9" t="str">
        <f t="shared" si="61"/>
        <v>N/A</v>
      </c>
      <c r="G156" s="13">
        <v>0</v>
      </c>
      <c r="H156" s="9" t="str">
        <f t="shared" si="62"/>
        <v>N/A</v>
      </c>
      <c r="I156" s="12" t="s">
        <v>213</v>
      </c>
      <c r="J156" s="12" t="s">
        <v>1746</v>
      </c>
      <c r="K156" s="5" t="s">
        <v>739</v>
      </c>
      <c r="L156" s="9" t="str">
        <f t="shared" ref="L156:L159" si="63">IF(J156="Div by 0", "N/A", IF(OR(J156="N/A",K156="N/A"),"N/A", IF(J156&gt;VALUE(MID(K156,1,2)), "No", IF(J156&lt;-1*VALUE(MID(K156,1,2)), "No", "Yes"))))</f>
        <v>N/A</v>
      </c>
    </row>
    <row r="157" spans="1:12" ht="25" x14ac:dyDescent="0.25">
      <c r="A157" s="2" t="s">
        <v>540</v>
      </c>
      <c r="B157" s="5" t="s">
        <v>213</v>
      </c>
      <c r="C157" s="13" t="s">
        <v>213</v>
      </c>
      <c r="D157" s="9" t="str">
        <f t="shared" si="60"/>
        <v>N/A</v>
      </c>
      <c r="E157" s="13">
        <v>0</v>
      </c>
      <c r="F157" s="9" t="str">
        <f t="shared" si="61"/>
        <v>N/A</v>
      </c>
      <c r="G157" s="13">
        <v>0</v>
      </c>
      <c r="H157" s="9" t="str">
        <f t="shared" si="62"/>
        <v>N/A</v>
      </c>
      <c r="I157" s="12" t="s">
        <v>213</v>
      </c>
      <c r="J157" s="12" t="s">
        <v>1746</v>
      </c>
      <c r="K157" s="5" t="s">
        <v>739</v>
      </c>
      <c r="L157" s="9" t="str">
        <f t="shared" si="63"/>
        <v>N/A</v>
      </c>
    </row>
    <row r="158" spans="1:12" x14ac:dyDescent="0.25">
      <c r="A158" s="2" t="s">
        <v>541</v>
      </c>
      <c r="B158" s="5" t="s">
        <v>213</v>
      </c>
      <c r="C158" s="13" t="s">
        <v>213</v>
      </c>
      <c r="D158" s="9" t="str">
        <f t="shared" si="60"/>
        <v>N/A</v>
      </c>
      <c r="E158" s="13">
        <v>0</v>
      </c>
      <c r="F158" s="9" t="str">
        <f t="shared" si="61"/>
        <v>N/A</v>
      </c>
      <c r="G158" s="13">
        <v>0</v>
      </c>
      <c r="H158" s="9" t="str">
        <f t="shared" si="62"/>
        <v>N/A</v>
      </c>
      <c r="I158" s="12" t="s">
        <v>213</v>
      </c>
      <c r="J158" s="12" t="s">
        <v>1746</v>
      </c>
      <c r="K158" s="5" t="s">
        <v>739</v>
      </c>
      <c r="L158" s="9" t="str">
        <f t="shared" si="63"/>
        <v>N/A</v>
      </c>
    </row>
    <row r="159" spans="1:12" x14ac:dyDescent="0.25">
      <c r="A159" s="2" t="s">
        <v>542</v>
      </c>
      <c r="B159" s="5" t="s">
        <v>213</v>
      </c>
      <c r="C159" s="13" t="s">
        <v>213</v>
      </c>
      <c r="D159" s="9" t="str">
        <f t="shared" si="60"/>
        <v>N/A</v>
      </c>
      <c r="E159" s="13">
        <v>0</v>
      </c>
      <c r="F159" s="9" t="str">
        <f t="shared" si="61"/>
        <v>N/A</v>
      </c>
      <c r="G159" s="13">
        <v>0</v>
      </c>
      <c r="H159" s="9" t="str">
        <f t="shared" si="62"/>
        <v>N/A</v>
      </c>
      <c r="I159" s="12" t="s">
        <v>213</v>
      </c>
      <c r="J159" s="12" t="s">
        <v>1746</v>
      </c>
      <c r="K159" s="5" t="s">
        <v>739</v>
      </c>
      <c r="L159" s="9" t="str">
        <f t="shared" si="63"/>
        <v>N/A</v>
      </c>
    </row>
    <row r="160" spans="1:12" ht="25" x14ac:dyDescent="0.25">
      <c r="A160" s="4" t="s">
        <v>543</v>
      </c>
      <c r="B160" s="43" t="s">
        <v>213</v>
      </c>
      <c r="C160" s="1">
        <v>0</v>
      </c>
      <c r="D160" s="11" t="str">
        <f t="shared" si="56"/>
        <v>N/A</v>
      </c>
      <c r="E160" s="1">
        <v>0</v>
      </c>
      <c r="F160" s="11" t="str">
        <f t="shared" si="57"/>
        <v>N/A</v>
      </c>
      <c r="G160" s="1">
        <v>0</v>
      </c>
      <c r="H160" s="11" t="str">
        <f t="shared" si="58"/>
        <v>N/A</v>
      </c>
      <c r="I160" s="12" t="s">
        <v>1746</v>
      </c>
      <c r="J160" s="12" t="s">
        <v>1746</v>
      </c>
      <c r="K160" s="43" t="s">
        <v>739</v>
      </c>
      <c r="L160" s="9" t="str">
        <f t="shared" si="59"/>
        <v>N/A</v>
      </c>
    </row>
    <row r="161" spans="1:12" x14ac:dyDescent="0.25">
      <c r="A161" s="4" t="s">
        <v>544</v>
      </c>
      <c r="B161" s="43" t="s">
        <v>213</v>
      </c>
      <c r="C161" s="14">
        <v>0</v>
      </c>
      <c r="D161" s="11" t="str">
        <f t="shared" si="56"/>
        <v>N/A</v>
      </c>
      <c r="E161" s="14">
        <v>0</v>
      </c>
      <c r="F161" s="11" t="str">
        <f t="shared" si="57"/>
        <v>N/A</v>
      </c>
      <c r="G161" s="14">
        <v>0</v>
      </c>
      <c r="H161" s="11" t="str">
        <f t="shared" si="58"/>
        <v>N/A</v>
      </c>
      <c r="I161" s="12" t="s">
        <v>1746</v>
      </c>
      <c r="J161" s="12" t="s">
        <v>1746</v>
      </c>
      <c r="K161" s="43" t="s">
        <v>739</v>
      </c>
      <c r="L161" s="9" t="str">
        <f t="shared" si="59"/>
        <v>N/A</v>
      </c>
    </row>
    <row r="162" spans="1:12" x14ac:dyDescent="0.25">
      <c r="A162" s="4" t="s">
        <v>1289</v>
      </c>
      <c r="B162" s="43" t="s">
        <v>213</v>
      </c>
      <c r="C162" s="14" t="s">
        <v>1746</v>
      </c>
      <c r="D162" s="11" t="str">
        <f t="shared" si="56"/>
        <v>N/A</v>
      </c>
      <c r="E162" s="14" t="s">
        <v>1746</v>
      </c>
      <c r="F162" s="11" t="str">
        <f t="shared" si="57"/>
        <v>N/A</v>
      </c>
      <c r="G162" s="14" t="s">
        <v>1746</v>
      </c>
      <c r="H162" s="11" t="str">
        <f t="shared" si="58"/>
        <v>N/A</v>
      </c>
      <c r="I162" s="12" t="s">
        <v>1746</v>
      </c>
      <c r="J162" s="12" t="s">
        <v>1746</v>
      </c>
      <c r="K162" s="43" t="s">
        <v>739</v>
      </c>
      <c r="L162" s="9" t="str">
        <f t="shared" si="59"/>
        <v>N/A</v>
      </c>
    </row>
    <row r="163" spans="1:12" ht="25" x14ac:dyDescent="0.25">
      <c r="A163" s="4" t="s">
        <v>1290</v>
      </c>
      <c r="B163" s="43" t="s">
        <v>213</v>
      </c>
      <c r="C163" s="14" t="s">
        <v>1746</v>
      </c>
      <c r="D163" s="11" t="str">
        <f t="shared" si="56"/>
        <v>N/A</v>
      </c>
      <c r="E163" s="14" t="s">
        <v>1746</v>
      </c>
      <c r="F163" s="11" t="str">
        <f t="shared" si="57"/>
        <v>N/A</v>
      </c>
      <c r="G163" s="14" t="s">
        <v>1746</v>
      </c>
      <c r="H163" s="11" t="str">
        <f t="shared" si="58"/>
        <v>N/A</v>
      </c>
      <c r="I163" s="12" t="s">
        <v>1746</v>
      </c>
      <c r="J163" s="12" t="s">
        <v>1746</v>
      </c>
      <c r="K163" s="43" t="s">
        <v>739</v>
      </c>
      <c r="L163" s="9" t="str">
        <f t="shared" si="59"/>
        <v>N/A</v>
      </c>
    </row>
    <row r="164" spans="1:12" ht="25" x14ac:dyDescent="0.25">
      <c r="A164" s="4" t="s">
        <v>1291</v>
      </c>
      <c r="B164" s="43" t="s">
        <v>213</v>
      </c>
      <c r="C164" s="14" t="s">
        <v>1746</v>
      </c>
      <c r="D164" s="11" t="str">
        <f t="shared" si="56"/>
        <v>N/A</v>
      </c>
      <c r="E164" s="14" t="s">
        <v>1746</v>
      </c>
      <c r="F164" s="11" t="str">
        <f t="shared" si="57"/>
        <v>N/A</v>
      </c>
      <c r="G164" s="14" t="s">
        <v>1746</v>
      </c>
      <c r="H164" s="11" t="str">
        <f t="shared" si="58"/>
        <v>N/A</v>
      </c>
      <c r="I164" s="12" t="s">
        <v>1746</v>
      </c>
      <c r="J164" s="12" t="s">
        <v>1746</v>
      </c>
      <c r="K164" s="43" t="s">
        <v>739</v>
      </c>
      <c r="L164" s="9" t="str">
        <f t="shared" si="59"/>
        <v>N/A</v>
      </c>
    </row>
    <row r="165" spans="1:12" ht="25" x14ac:dyDescent="0.25">
      <c r="A165" s="4" t="s">
        <v>1292</v>
      </c>
      <c r="B165" s="43" t="s">
        <v>213</v>
      </c>
      <c r="C165" s="14" t="s">
        <v>1746</v>
      </c>
      <c r="D165" s="11" t="str">
        <f t="shared" si="56"/>
        <v>N/A</v>
      </c>
      <c r="E165" s="14" t="s">
        <v>1746</v>
      </c>
      <c r="F165" s="11" t="str">
        <f t="shared" si="57"/>
        <v>N/A</v>
      </c>
      <c r="G165" s="14" t="s">
        <v>1746</v>
      </c>
      <c r="H165" s="11" t="str">
        <f t="shared" si="58"/>
        <v>N/A</v>
      </c>
      <c r="I165" s="12" t="s">
        <v>1746</v>
      </c>
      <c r="J165" s="12" t="s">
        <v>1746</v>
      </c>
      <c r="K165" s="43" t="s">
        <v>739</v>
      </c>
      <c r="L165" s="9" t="str">
        <f t="shared" si="59"/>
        <v>N/A</v>
      </c>
    </row>
    <row r="166" spans="1:12" ht="25" x14ac:dyDescent="0.25">
      <c r="A166" s="4" t="s">
        <v>1293</v>
      </c>
      <c r="B166" s="43" t="s">
        <v>213</v>
      </c>
      <c r="C166" s="14" t="s">
        <v>1746</v>
      </c>
      <c r="D166" s="11" t="str">
        <f t="shared" si="56"/>
        <v>N/A</v>
      </c>
      <c r="E166" s="14" t="s">
        <v>1746</v>
      </c>
      <c r="F166" s="11" t="str">
        <f t="shared" si="57"/>
        <v>N/A</v>
      </c>
      <c r="G166" s="14" t="s">
        <v>1746</v>
      </c>
      <c r="H166" s="11" t="str">
        <f t="shared" si="58"/>
        <v>N/A</v>
      </c>
      <c r="I166" s="12" t="s">
        <v>1746</v>
      </c>
      <c r="J166" s="12" t="s">
        <v>1746</v>
      </c>
      <c r="K166" s="43" t="s">
        <v>739</v>
      </c>
      <c r="L166" s="9" t="str">
        <f t="shared" si="59"/>
        <v>N/A</v>
      </c>
    </row>
    <row r="167" spans="1:12" x14ac:dyDescent="0.25">
      <c r="A167" s="44" t="s">
        <v>545</v>
      </c>
      <c r="B167" s="35" t="s">
        <v>213</v>
      </c>
      <c r="C167" s="45">
        <v>0</v>
      </c>
      <c r="D167" s="11" t="str">
        <f t="shared" si="56"/>
        <v>N/A</v>
      </c>
      <c r="E167" s="45">
        <v>0</v>
      </c>
      <c r="F167" s="11" t="str">
        <f t="shared" si="57"/>
        <v>N/A</v>
      </c>
      <c r="G167" s="45">
        <v>0</v>
      </c>
      <c r="H167" s="11" t="str">
        <f t="shared" si="58"/>
        <v>N/A</v>
      </c>
      <c r="I167" s="12" t="s">
        <v>1746</v>
      </c>
      <c r="J167" s="12" t="s">
        <v>1746</v>
      </c>
      <c r="K167" s="43" t="s">
        <v>739</v>
      </c>
      <c r="L167" s="9" t="str">
        <f t="shared" si="59"/>
        <v>N/A</v>
      </c>
    </row>
    <row r="168" spans="1:12" x14ac:dyDescent="0.25">
      <c r="A168" s="44" t="s">
        <v>1294</v>
      </c>
      <c r="B168" s="35" t="s">
        <v>213</v>
      </c>
      <c r="C168" s="45" t="s">
        <v>1746</v>
      </c>
      <c r="D168" s="11" t="str">
        <f t="shared" si="56"/>
        <v>N/A</v>
      </c>
      <c r="E168" s="45" t="s">
        <v>1746</v>
      </c>
      <c r="F168" s="11" t="str">
        <f t="shared" si="57"/>
        <v>N/A</v>
      </c>
      <c r="G168" s="45" t="s">
        <v>1746</v>
      </c>
      <c r="H168" s="11" t="str">
        <f t="shared" si="58"/>
        <v>N/A</v>
      </c>
      <c r="I168" s="12" t="s">
        <v>1746</v>
      </c>
      <c r="J168" s="12" t="s">
        <v>1746</v>
      </c>
      <c r="K168" s="43" t="s">
        <v>739</v>
      </c>
      <c r="L168" s="9" t="str">
        <f t="shared" si="59"/>
        <v>N/A</v>
      </c>
    </row>
    <row r="169" spans="1:12" ht="25" x14ac:dyDescent="0.25">
      <c r="A169" s="44" t="s">
        <v>1295</v>
      </c>
      <c r="B169" s="43" t="s">
        <v>213</v>
      </c>
      <c r="C169" s="14" t="s">
        <v>1746</v>
      </c>
      <c r="D169" s="11" t="str">
        <f t="shared" si="56"/>
        <v>N/A</v>
      </c>
      <c r="E169" s="14" t="s">
        <v>1746</v>
      </c>
      <c r="F169" s="11" t="str">
        <f t="shared" si="57"/>
        <v>N/A</v>
      </c>
      <c r="G169" s="14" t="s">
        <v>1746</v>
      </c>
      <c r="H169" s="11" t="str">
        <f t="shared" si="58"/>
        <v>N/A</v>
      </c>
      <c r="I169" s="12" t="s">
        <v>1746</v>
      </c>
      <c r="J169" s="12" t="s">
        <v>1746</v>
      </c>
      <c r="K169" s="43" t="s">
        <v>739</v>
      </c>
      <c r="L169" s="9" t="str">
        <f t="shared" si="59"/>
        <v>N/A</v>
      </c>
    </row>
    <row r="170" spans="1:12" ht="25" x14ac:dyDescent="0.25">
      <c r="A170" s="44" t="s">
        <v>1296</v>
      </c>
      <c r="B170" s="43" t="s">
        <v>213</v>
      </c>
      <c r="C170" s="14" t="s">
        <v>1746</v>
      </c>
      <c r="D170" s="11" t="str">
        <f t="shared" si="56"/>
        <v>N/A</v>
      </c>
      <c r="E170" s="14" t="s">
        <v>1746</v>
      </c>
      <c r="F170" s="11" t="str">
        <f t="shared" si="57"/>
        <v>N/A</v>
      </c>
      <c r="G170" s="14" t="s">
        <v>1746</v>
      </c>
      <c r="H170" s="11" t="str">
        <f t="shared" si="58"/>
        <v>N/A</v>
      </c>
      <c r="I170" s="12" t="s">
        <v>1746</v>
      </c>
      <c r="J170" s="12" t="s">
        <v>1746</v>
      </c>
      <c r="K170" s="43" t="s">
        <v>739</v>
      </c>
      <c r="L170" s="9" t="str">
        <f t="shared" si="59"/>
        <v>N/A</v>
      </c>
    </row>
    <row r="171" spans="1:12" ht="25" x14ac:dyDescent="0.25">
      <c r="A171" s="44" t="s">
        <v>1297</v>
      </c>
      <c r="B171" s="43" t="s">
        <v>213</v>
      </c>
      <c r="C171" s="14" t="s">
        <v>1746</v>
      </c>
      <c r="D171" s="11" t="str">
        <f t="shared" si="56"/>
        <v>N/A</v>
      </c>
      <c r="E171" s="14" t="s">
        <v>1746</v>
      </c>
      <c r="F171" s="11" t="str">
        <f t="shared" si="57"/>
        <v>N/A</v>
      </c>
      <c r="G171" s="14" t="s">
        <v>1746</v>
      </c>
      <c r="H171" s="11" t="str">
        <f t="shared" si="58"/>
        <v>N/A</v>
      </c>
      <c r="I171" s="12" t="s">
        <v>1746</v>
      </c>
      <c r="J171" s="12" t="s">
        <v>1746</v>
      </c>
      <c r="K171" s="43" t="s">
        <v>739</v>
      </c>
      <c r="L171" s="9" t="str">
        <f t="shared" si="59"/>
        <v>N/A</v>
      </c>
    </row>
    <row r="172" spans="1:12" ht="25" x14ac:dyDescent="0.25">
      <c r="A172" s="44" t="s">
        <v>1298</v>
      </c>
      <c r="B172" s="43" t="s">
        <v>213</v>
      </c>
      <c r="C172" s="14" t="s">
        <v>1746</v>
      </c>
      <c r="D172" s="11" t="str">
        <f t="shared" si="56"/>
        <v>N/A</v>
      </c>
      <c r="E172" s="14" t="s">
        <v>1746</v>
      </c>
      <c r="F172" s="11" t="str">
        <f t="shared" si="57"/>
        <v>N/A</v>
      </c>
      <c r="G172" s="14" t="s">
        <v>1746</v>
      </c>
      <c r="H172" s="11" t="str">
        <f t="shared" si="58"/>
        <v>N/A</v>
      </c>
      <c r="I172" s="12" t="s">
        <v>1746</v>
      </c>
      <c r="J172" s="12" t="s">
        <v>1746</v>
      </c>
      <c r="K172" s="43" t="s">
        <v>739</v>
      </c>
      <c r="L172" s="9" t="str">
        <f t="shared" si="59"/>
        <v>N/A</v>
      </c>
    </row>
    <row r="173" spans="1:12" ht="25" x14ac:dyDescent="0.25">
      <c r="A173" s="2" t="s">
        <v>546</v>
      </c>
      <c r="B173" s="117" t="s">
        <v>213</v>
      </c>
      <c r="C173" s="118">
        <v>0</v>
      </c>
      <c r="D173" s="113" t="str">
        <f>IF($B173="N/A","N/A",IF(C173&gt;10,"No",IF(C173&lt;-10,"No","Yes")))</f>
        <v>N/A</v>
      </c>
      <c r="E173" s="118">
        <v>0</v>
      </c>
      <c r="F173" s="113" t="str">
        <f>IF($B173="N/A","N/A",IF(E173&gt;10,"No",IF(E173&lt;-10,"No","Yes")))</f>
        <v>N/A</v>
      </c>
      <c r="G173" s="118">
        <v>0</v>
      </c>
      <c r="H173" s="113" t="str">
        <f>IF($B173="N/A","N/A",IF(G173&gt;10,"No",IF(G173&lt;-10,"No","Yes")))</f>
        <v>N/A</v>
      </c>
      <c r="I173" s="114" t="s">
        <v>1746</v>
      </c>
      <c r="J173" s="114" t="s">
        <v>1746</v>
      </c>
      <c r="K173" s="115" t="s">
        <v>739</v>
      </c>
      <c r="L173" s="116" t="str">
        <f>IF(J173="Div by 0", "N/A", IF(K173="N/A","N/A", IF(J173&gt;VALUE(MID(K173,1,2)), "No", IF(J173&lt;-1*VALUE(MID(K173,1,2)), "No", "Yes"))))</f>
        <v>N/A</v>
      </c>
    </row>
    <row r="174" spans="1:12" ht="25" x14ac:dyDescent="0.25">
      <c r="A174" s="2" t="s">
        <v>1299</v>
      </c>
      <c r="B174" s="43" t="s">
        <v>213</v>
      </c>
      <c r="C174" s="14">
        <v>0</v>
      </c>
      <c r="D174" s="11" t="str">
        <f t="shared" ref="D174:D181" si="64">IF($B174="N/A","N/A",IF(C174&gt;10,"No",IF(C174&lt;-10,"No","Yes")))</f>
        <v>N/A</v>
      </c>
      <c r="E174" s="14">
        <v>0</v>
      </c>
      <c r="F174" s="11" t="str">
        <f t="shared" ref="F174:F181" si="65">IF($B174="N/A","N/A",IF(E174&gt;10,"No",IF(E174&lt;-10,"No","Yes")))</f>
        <v>N/A</v>
      </c>
      <c r="G174" s="14">
        <v>0</v>
      </c>
      <c r="H174" s="11" t="str">
        <f t="shared" ref="H174:H181" si="66">IF($B174="N/A","N/A",IF(G174&gt;10,"No",IF(G174&lt;-10,"No","Yes")))</f>
        <v>N/A</v>
      </c>
      <c r="I174" s="12" t="s">
        <v>1746</v>
      </c>
      <c r="J174" s="12" t="s">
        <v>1746</v>
      </c>
      <c r="K174" s="43" t="s">
        <v>739</v>
      </c>
      <c r="L174" s="9" t="str">
        <f t="shared" ref="L174:L181" si="67">IF(J174="Div by 0", "N/A", IF(K174="N/A","N/A", IF(J174&gt;VALUE(MID(K174,1,2)), "No", IF(J174&lt;-1*VALUE(MID(K174,1,2)), "No", "Yes"))))</f>
        <v>N/A</v>
      </c>
    </row>
    <row r="175" spans="1:12" ht="25" x14ac:dyDescent="0.25">
      <c r="A175" s="2" t="s">
        <v>547</v>
      </c>
      <c r="B175" s="43" t="s">
        <v>213</v>
      </c>
      <c r="C175" s="14">
        <v>0</v>
      </c>
      <c r="D175" s="11" t="str">
        <f t="shared" si="64"/>
        <v>N/A</v>
      </c>
      <c r="E175" s="14">
        <v>0</v>
      </c>
      <c r="F175" s="11" t="str">
        <f t="shared" si="65"/>
        <v>N/A</v>
      </c>
      <c r="G175" s="14">
        <v>0</v>
      </c>
      <c r="H175" s="11" t="str">
        <f t="shared" si="66"/>
        <v>N/A</v>
      </c>
      <c r="I175" s="12" t="s">
        <v>1746</v>
      </c>
      <c r="J175" s="12" t="s">
        <v>1746</v>
      </c>
      <c r="K175" s="43" t="s">
        <v>739</v>
      </c>
      <c r="L175" s="9" t="str">
        <f t="shared" si="67"/>
        <v>N/A</v>
      </c>
    </row>
    <row r="176" spans="1:12" ht="25" x14ac:dyDescent="0.25">
      <c r="A176" s="2" t="s">
        <v>512</v>
      </c>
      <c r="B176" s="43" t="s">
        <v>213</v>
      </c>
      <c r="C176" s="14">
        <v>0</v>
      </c>
      <c r="D176" s="11" t="str">
        <f t="shared" si="64"/>
        <v>N/A</v>
      </c>
      <c r="E176" s="14">
        <v>0</v>
      </c>
      <c r="F176" s="11" t="str">
        <f t="shared" si="65"/>
        <v>N/A</v>
      </c>
      <c r="G176" s="14">
        <v>0</v>
      </c>
      <c r="H176" s="11" t="str">
        <f t="shared" si="66"/>
        <v>N/A</v>
      </c>
      <c r="I176" s="12" t="s">
        <v>1746</v>
      </c>
      <c r="J176" s="12" t="s">
        <v>1746</v>
      </c>
      <c r="K176" s="43" t="s">
        <v>739</v>
      </c>
      <c r="L176" s="9" t="str">
        <f t="shared" si="67"/>
        <v>N/A</v>
      </c>
    </row>
    <row r="177" spans="1:12" ht="25" x14ac:dyDescent="0.25">
      <c r="A177" s="2" t="s">
        <v>513</v>
      </c>
      <c r="B177" s="43" t="s">
        <v>213</v>
      </c>
      <c r="C177" s="14" t="s">
        <v>1746</v>
      </c>
      <c r="D177" s="11" t="str">
        <f t="shared" si="64"/>
        <v>N/A</v>
      </c>
      <c r="E177" s="14" t="s">
        <v>1746</v>
      </c>
      <c r="F177" s="11" t="str">
        <f t="shared" si="65"/>
        <v>N/A</v>
      </c>
      <c r="G177" s="14" t="s">
        <v>1746</v>
      </c>
      <c r="H177" s="11" t="str">
        <f t="shared" si="66"/>
        <v>N/A</v>
      </c>
      <c r="I177" s="12" t="s">
        <v>1746</v>
      </c>
      <c r="J177" s="12" t="s">
        <v>1746</v>
      </c>
      <c r="K177" s="43" t="s">
        <v>739</v>
      </c>
      <c r="L177" s="9" t="str">
        <f t="shared" si="67"/>
        <v>N/A</v>
      </c>
    </row>
    <row r="178" spans="1:12" ht="25" x14ac:dyDescent="0.25">
      <c r="A178" s="2" t="s">
        <v>1300</v>
      </c>
      <c r="B178" s="35" t="s">
        <v>213</v>
      </c>
      <c r="C178" s="45" t="s">
        <v>1746</v>
      </c>
      <c r="D178" s="11" t="str">
        <f t="shared" si="64"/>
        <v>N/A</v>
      </c>
      <c r="E178" s="45" t="s">
        <v>1746</v>
      </c>
      <c r="F178" s="11" t="str">
        <f t="shared" si="65"/>
        <v>N/A</v>
      </c>
      <c r="G178" s="45" t="s">
        <v>1746</v>
      </c>
      <c r="H178" s="11" t="str">
        <f t="shared" si="66"/>
        <v>N/A</v>
      </c>
      <c r="I178" s="12" t="s">
        <v>1746</v>
      </c>
      <c r="J178" s="12" t="s">
        <v>1746</v>
      </c>
      <c r="K178" s="43" t="s">
        <v>739</v>
      </c>
      <c r="L178" s="9" t="str">
        <f t="shared" si="67"/>
        <v>N/A</v>
      </c>
    </row>
    <row r="179" spans="1:12" ht="25" x14ac:dyDescent="0.25">
      <c r="A179" s="2" t="s">
        <v>514</v>
      </c>
      <c r="B179" s="35" t="s">
        <v>213</v>
      </c>
      <c r="C179" s="45" t="s">
        <v>1746</v>
      </c>
      <c r="D179" s="11" t="str">
        <f t="shared" si="64"/>
        <v>N/A</v>
      </c>
      <c r="E179" s="45" t="s">
        <v>1746</v>
      </c>
      <c r="F179" s="11" t="str">
        <f t="shared" si="65"/>
        <v>N/A</v>
      </c>
      <c r="G179" s="45" t="s">
        <v>1746</v>
      </c>
      <c r="H179" s="11" t="str">
        <f t="shared" si="66"/>
        <v>N/A</v>
      </c>
      <c r="I179" s="12" t="s">
        <v>1746</v>
      </c>
      <c r="J179" s="12" t="s">
        <v>1746</v>
      </c>
      <c r="K179" s="43" t="s">
        <v>739</v>
      </c>
      <c r="L179" s="9" t="str">
        <f t="shared" si="67"/>
        <v>N/A</v>
      </c>
    </row>
    <row r="180" spans="1:12" ht="25" x14ac:dyDescent="0.25">
      <c r="A180" s="2" t="s">
        <v>515</v>
      </c>
      <c r="B180" s="35" t="s">
        <v>213</v>
      </c>
      <c r="C180" s="45" t="s">
        <v>1746</v>
      </c>
      <c r="D180" s="11" t="str">
        <f t="shared" si="64"/>
        <v>N/A</v>
      </c>
      <c r="E180" s="45" t="s">
        <v>1746</v>
      </c>
      <c r="F180" s="11" t="str">
        <f t="shared" si="65"/>
        <v>N/A</v>
      </c>
      <c r="G180" s="45" t="s">
        <v>1746</v>
      </c>
      <c r="H180" s="11" t="str">
        <f t="shared" si="66"/>
        <v>N/A</v>
      </c>
      <c r="I180" s="12" t="s">
        <v>1746</v>
      </c>
      <c r="J180" s="12" t="s">
        <v>1746</v>
      </c>
      <c r="K180" s="43" t="s">
        <v>739</v>
      </c>
      <c r="L180" s="9" t="str">
        <f t="shared" si="67"/>
        <v>N/A</v>
      </c>
    </row>
    <row r="181" spans="1:12" ht="25" x14ac:dyDescent="0.25">
      <c r="A181" s="2" t="s">
        <v>1652</v>
      </c>
      <c r="B181" s="43" t="s">
        <v>213</v>
      </c>
      <c r="C181" s="13" t="s">
        <v>1746</v>
      </c>
      <c r="D181" s="11" t="str">
        <f t="shared" si="64"/>
        <v>N/A</v>
      </c>
      <c r="E181" s="13" t="s">
        <v>1746</v>
      </c>
      <c r="F181" s="11" t="str">
        <f t="shared" si="65"/>
        <v>N/A</v>
      </c>
      <c r="G181" s="13" t="s">
        <v>1746</v>
      </c>
      <c r="H181" s="11" t="str">
        <f t="shared" si="66"/>
        <v>N/A</v>
      </c>
      <c r="I181" s="12" t="s">
        <v>1746</v>
      </c>
      <c r="J181" s="12" t="s">
        <v>1746</v>
      </c>
      <c r="K181" s="43" t="s">
        <v>739</v>
      </c>
      <c r="L181" s="9" t="str">
        <f t="shared" si="67"/>
        <v>N/A</v>
      </c>
    </row>
    <row r="182" spans="1:12" ht="25" x14ac:dyDescent="0.25">
      <c r="A182" s="2" t="s">
        <v>1653</v>
      </c>
      <c r="B182" s="119" t="s">
        <v>213</v>
      </c>
      <c r="C182" s="120" t="s">
        <v>1746</v>
      </c>
      <c r="D182" s="116" t="str">
        <f t="shared" ref="D182" si="68">IF($B182="N/A","N/A",IF(C182&lt;0,"No","Yes"))</f>
        <v>N/A</v>
      </c>
      <c r="E182" s="120" t="s">
        <v>1746</v>
      </c>
      <c r="F182" s="116" t="str">
        <f t="shared" ref="F182" si="69">IF($B182="N/A","N/A",IF(E182&lt;0,"No","Yes"))</f>
        <v>N/A</v>
      </c>
      <c r="G182" s="120" t="s">
        <v>1746</v>
      </c>
      <c r="H182" s="116" t="str">
        <f t="shared" ref="H182" si="70">IF($B182="N/A","N/A",IF(G182&lt;0,"No","Yes"))</f>
        <v>N/A</v>
      </c>
      <c r="I182" s="114" t="s">
        <v>1746</v>
      </c>
      <c r="J182" s="114" t="s">
        <v>1746</v>
      </c>
      <c r="K182" s="119" t="s">
        <v>739</v>
      </c>
      <c r="L182" s="116" t="str">
        <f t="shared" ref="L182" si="71">IF(J182="Div by 0", "N/A", IF(OR(J182="N/A",K182="N/A"),"N/A", IF(J182&gt;VALUE(MID(K182,1,2)), "No", IF(J182&lt;-1*VALUE(MID(K182,1,2)), "No", "Yes"))))</f>
        <v>N/A</v>
      </c>
    </row>
    <row r="183" spans="1:12" ht="25" x14ac:dyDescent="0.25">
      <c r="A183" s="2" t="s">
        <v>1654</v>
      </c>
      <c r="B183" s="5" t="s">
        <v>213</v>
      </c>
      <c r="C183" s="13" t="s">
        <v>1746</v>
      </c>
      <c r="D183" s="9" t="str">
        <f t="shared" ref="D183:D185" si="72">IF($B183="N/A","N/A",IF(C183&lt;0,"No","Yes"))</f>
        <v>N/A</v>
      </c>
      <c r="E183" s="13" t="s">
        <v>1746</v>
      </c>
      <c r="F183" s="9" t="str">
        <f t="shared" ref="F183:F185" si="73">IF($B183="N/A","N/A",IF(E183&lt;0,"No","Yes"))</f>
        <v>N/A</v>
      </c>
      <c r="G183" s="13" t="s">
        <v>1746</v>
      </c>
      <c r="H183" s="9" t="str">
        <f t="shared" ref="H183:H185" si="74">IF($B183="N/A","N/A",IF(G183&lt;0,"No","Yes"))</f>
        <v>N/A</v>
      </c>
      <c r="I183" s="12" t="s">
        <v>1746</v>
      </c>
      <c r="J183" s="12" t="s">
        <v>1746</v>
      </c>
      <c r="K183" s="5" t="s">
        <v>739</v>
      </c>
      <c r="L183" s="9" t="str">
        <f t="shared" ref="L183:L213" si="75">IF(J183="Div by 0", "N/A", IF(OR(J183="N/A",K183="N/A"),"N/A", IF(J183&gt;VALUE(MID(K183,1,2)), "No", IF(J183&lt;-1*VALUE(MID(K183,1,2)), "No", "Yes"))))</f>
        <v>N/A</v>
      </c>
    </row>
    <row r="184" spans="1:12" ht="25" x14ac:dyDescent="0.25">
      <c r="A184" s="2" t="s">
        <v>1655</v>
      </c>
      <c r="B184" s="5" t="s">
        <v>213</v>
      </c>
      <c r="C184" s="13" t="s">
        <v>1746</v>
      </c>
      <c r="D184" s="9" t="str">
        <f t="shared" si="72"/>
        <v>N/A</v>
      </c>
      <c r="E184" s="13" t="s">
        <v>1746</v>
      </c>
      <c r="F184" s="9" t="str">
        <f t="shared" si="73"/>
        <v>N/A</v>
      </c>
      <c r="G184" s="13" t="s">
        <v>1746</v>
      </c>
      <c r="H184" s="9" t="str">
        <f t="shared" si="74"/>
        <v>N/A</v>
      </c>
      <c r="I184" s="12" t="s">
        <v>1746</v>
      </c>
      <c r="J184" s="12" t="s">
        <v>1746</v>
      </c>
      <c r="K184" s="5" t="s">
        <v>739</v>
      </c>
      <c r="L184" s="9" t="str">
        <f t="shared" si="75"/>
        <v>N/A</v>
      </c>
    </row>
    <row r="185" spans="1:12" ht="25" x14ac:dyDescent="0.25">
      <c r="A185" s="2" t="s">
        <v>1656</v>
      </c>
      <c r="B185" s="5" t="s">
        <v>213</v>
      </c>
      <c r="C185" s="13" t="s">
        <v>1746</v>
      </c>
      <c r="D185" s="9" t="str">
        <f t="shared" si="72"/>
        <v>N/A</v>
      </c>
      <c r="E185" s="13" t="s">
        <v>1746</v>
      </c>
      <c r="F185" s="9" t="str">
        <f t="shared" si="73"/>
        <v>N/A</v>
      </c>
      <c r="G185" s="13" t="s">
        <v>1746</v>
      </c>
      <c r="H185" s="9" t="str">
        <f t="shared" si="74"/>
        <v>N/A</v>
      </c>
      <c r="I185" s="12" t="s">
        <v>1746</v>
      </c>
      <c r="J185" s="12" t="s">
        <v>1746</v>
      </c>
      <c r="K185" s="5" t="s">
        <v>739</v>
      </c>
      <c r="L185" s="9" t="str">
        <f t="shared" si="75"/>
        <v>N/A</v>
      </c>
    </row>
    <row r="186" spans="1:12" ht="25" x14ac:dyDescent="0.25">
      <c r="A186" s="2" t="s">
        <v>1658</v>
      </c>
      <c r="B186" s="115" t="s">
        <v>213</v>
      </c>
      <c r="C186" s="120" t="s">
        <v>1746</v>
      </c>
      <c r="D186" s="113" t="str">
        <f>IF($B186="N/A","N/A",IF(C186&gt;10,"No",IF(C186&lt;-10,"No","Yes")))</f>
        <v>N/A</v>
      </c>
      <c r="E186" s="120" t="s">
        <v>1746</v>
      </c>
      <c r="F186" s="113" t="str">
        <f>IF($B186="N/A","N/A",IF(E186&gt;10,"No",IF(E186&lt;-10,"No","Yes")))</f>
        <v>N/A</v>
      </c>
      <c r="G186" s="120" t="s">
        <v>1746</v>
      </c>
      <c r="H186" s="113" t="str">
        <f>IF($B186="N/A","N/A",IF(G186&gt;10,"No",IF(G186&lt;-10,"No","Yes")))</f>
        <v>N/A</v>
      </c>
      <c r="I186" s="114" t="s">
        <v>1746</v>
      </c>
      <c r="J186" s="114" t="s">
        <v>1746</v>
      </c>
      <c r="K186" s="115" t="s">
        <v>739</v>
      </c>
      <c r="L186" s="9" t="str">
        <f t="shared" si="75"/>
        <v>N/A</v>
      </c>
    </row>
    <row r="187" spans="1:12" ht="25" x14ac:dyDescent="0.25">
      <c r="A187" s="2" t="s">
        <v>1659</v>
      </c>
      <c r="B187" s="35" t="s">
        <v>213</v>
      </c>
      <c r="C187" s="13" t="s">
        <v>1746</v>
      </c>
      <c r="D187" s="11" t="str">
        <f t="shared" ref="D187:D213" si="76">IF($B187="N/A","N/A",IF(C187&gt;10,"No",IF(C187&lt;-10,"No","Yes")))</f>
        <v>N/A</v>
      </c>
      <c r="E187" s="13" t="s">
        <v>1746</v>
      </c>
      <c r="F187" s="11" t="str">
        <f t="shared" ref="F187:F213" si="77">IF($B187="N/A","N/A",IF(E187&gt;10,"No",IF(E187&lt;-10,"No","Yes")))</f>
        <v>N/A</v>
      </c>
      <c r="G187" s="13" t="s">
        <v>1746</v>
      </c>
      <c r="H187" s="11" t="str">
        <f t="shared" ref="H187:H213" si="78">IF($B187="N/A","N/A",IF(G187&gt;10,"No",IF(G187&lt;-10,"No","Yes")))</f>
        <v>N/A</v>
      </c>
      <c r="I187" s="12" t="s">
        <v>1746</v>
      </c>
      <c r="J187" s="12" t="s">
        <v>1746</v>
      </c>
      <c r="K187" s="43" t="s">
        <v>739</v>
      </c>
      <c r="L187" s="9" t="str">
        <f t="shared" si="75"/>
        <v>N/A</v>
      </c>
    </row>
    <row r="188" spans="1:12" ht="25" x14ac:dyDescent="0.25">
      <c r="A188" s="2" t="s">
        <v>1660</v>
      </c>
      <c r="B188" s="35" t="s">
        <v>213</v>
      </c>
      <c r="C188" s="13" t="s">
        <v>1746</v>
      </c>
      <c r="D188" s="11" t="str">
        <f t="shared" si="76"/>
        <v>N/A</v>
      </c>
      <c r="E188" s="13" t="s">
        <v>1746</v>
      </c>
      <c r="F188" s="11" t="str">
        <f t="shared" si="77"/>
        <v>N/A</v>
      </c>
      <c r="G188" s="13" t="s">
        <v>1746</v>
      </c>
      <c r="H188" s="11" t="str">
        <f t="shared" si="78"/>
        <v>N/A</v>
      </c>
      <c r="I188" s="12" t="s">
        <v>1746</v>
      </c>
      <c r="J188" s="12" t="s">
        <v>1746</v>
      </c>
      <c r="K188" s="43" t="s">
        <v>739</v>
      </c>
      <c r="L188" s="9" t="str">
        <f t="shared" si="75"/>
        <v>N/A</v>
      </c>
    </row>
    <row r="189" spans="1:12" ht="25" x14ac:dyDescent="0.25">
      <c r="A189" s="2" t="s">
        <v>1661</v>
      </c>
      <c r="B189" s="35" t="s">
        <v>213</v>
      </c>
      <c r="C189" s="13" t="s">
        <v>1746</v>
      </c>
      <c r="D189" s="11" t="str">
        <f t="shared" si="76"/>
        <v>N/A</v>
      </c>
      <c r="E189" s="13" t="s">
        <v>1746</v>
      </c>
      <c r="F189" s="11" t="str">
        <f t="shared" si="77"/>
        <v>N/A</v>
      </c>
      <c r="G189" s="13" t="s">
        <v>1746</v>
      </c>
      <c r="H189" s="11" t="str">
        <f t="shared" si="78"/>
        <v>N/A</v>
      </c>
      <c r="I189" s="12" t="s">
        <v>1746</v>
      </c>
      <c r="J189" s="12" t="s">
        <v>1746</v>
      </c>
      <c r="K189" s="43" t="s">
        <v>739</v>
      </c>
      <c r="L189" s="9" t="str">
        <f t="shared" si="75"/>
        <v>N/A</v>
      </c>
    </row>
    <row r="190" spans="1:12" ht="25" x14ac:dyDescent="0.25">
      <c r="A190" s="2" t="s">
        <v>1662</v>
      </c>
      <c r="B190" s="35" t="s">
        <v>213</v>
      </c>
      <c r="C190" s="13" t="s">
        <v>1746</v>
      </c>
      <c r="D190" s="11" t="str">
        <f t="shared" si="76"/>
        <v>N/A</v>
      </c>
      <c r="E190" s="13" t="s">
        <v>1746</v>
      </c>
      <c r="F190" s="11" t="str">
        <f t="shared" si="77"/>
        <v>N/A</v>
      </c>
      <c r="G190" s="13" t="s">
        <v>1746</v>
      </c>
      <c r="H190" s="11" t="str">
        <f t="shared" si="78"/>
        <v>N/A</v>
      </c>
      <c r="I190" s="12" t="s">
        <v>1746</v>
      </c>
      <c r="J190" s="12" t="s">
        <v>1746</v>
      </c>
      <c r="K190" s="43" t="s">
        <v>739</v>
      </c>
      <c r="L190" s="9" t="str">
        <f t="shared" si="75"/>
        <v>N/A</v>
      </c>
    </row>
    <row r="191" spans="1:12" ht="25" x14ac:dyDescent="0.25">
      <c r="A191" s="2" t="s">
        <v>1663</v>
      </c>
      <c r="B191" s="35" t="s">
        <v>213</v>
      </c>
      <c r="C191" s="13" t="s">
        <v>1746</v>
      </c>
      <c r="D191" s="11" t="str">
        <f t="shared" si="76"/>
        <v>N/A</v>
      </c>
      <c r="E191" s="13" t="s">
        <v>1746</v>
      </c>
      <c r="F191" s="11" t="str">
        <f t="shared" si="77"/>
        <v>N/A</v>
      </c>
      <c r="G191" s="13" t="s">
        <v>1746</v>
      </c>
      <c r="H191" s="11" t="str">
        <f t="shared" si="78"/>
        <v>N/A</v>
      </c>
      <c r="I191" s="12" t="s">
        <v>1746</v>
      </c>
      <c r="J191" s="12" t="s">
        <v>1746</v>
      </c>
      <c r="K191" s="43" t="s">
        <v>739</v>
      </c>
      <c r="L191" s="9" t="str">
        <f t="shared" si="75"/>
        <v>N/A</v>
      </c>
    </row>
    <row r="192" spans="1:12" ht="25" x14ac:dyDescent="0.25">
      <c r="A192" s="2" t="s">
        <v>1664</v>
      </c>
      <c r="B192" s="35" t="s">
        <v>213</v>
      </c>
      <c r="C192" s="13" t="s">
        <v>1746</v>
      </c>
      <c r="D192" s="11" t="str">
        <f t="shared" si="76"/>
        <v>N/A</v>
      </c>
      <c r="E192" s="13" t="s">
        <v>1746</v>
      </c>
      <c r="F192" s="11" t="str">
        <f t="shared" si="77"/>
        <v>N/A</v>
      </c>
      <c r="G192" s="13" t="s">
        <v>1746</v>
      </c>
      <c r="H192" s="11" t="str">
        <f t="shared" si="78"/>
        <v>N/A</v>
      </c>
      <c r="I192" s="12" t="s">
        <v>1746</v>
      </c>
      <c r="J192" s="12" t="s">
        <v>1746</v>
      </c>
      <c r="K192" s="43" t="s">
        <v>739</v>
      </c>
      <c r="L192" s="9" t="str">
        <f t="shared" si="75"/>
        <v>N/A</v>
      </c>
    </row>
    <row r="193" spans="1:12" ht="25" x14ac:dyDescent="0.25">
      <c r="A193" s="2" t="s">
        <v>1665</v>
      </c>
      <c r="B193" s="35" t="s">
        <v>213</v>
      </c>
      <c r="C193" s="13" t="s">
        <v>1746</v>
      </c>
      <c r="D193" s="11" t="str">
        <f t="shared" si="76"/>
        <v>N/A</v>
      </c>
      <c r="E193" s="13" t="s">
        <v>1746</v>
      </c>
      <c r="F193" s="11" t="str">
        <f t="shared" si="77"/>
        <v>N/A</v>
      </c>
      <c r="G193" s="13" t="s">
        <v>1746</v>
      </c>
      <c r="H193" s="11" t="str">
        <f t="shared" si="78"/>
        <v>N/A</v>
      </c>
      <c r="I193" s="12" t="s">
        <v>1746</v>
      </c>
      <c r="J193" s="12" t="s">
        <v>1746</v>
      </c>
      <c r="K193" s="43" t="s">
        <v>739</v>
      </c>
      <c r="L193" s="9" t="str">
        <f t="shared" si="75"/>
        <v>N/A</v>
      </c>
    </row>
    <row r="194" spans="1:12" ht="25" x14ac:dyDescent="0.25">
      <c r="A194" s="2" t="s">
        <v>1666</v>
      </c>
      <c r="B194" s="35" t="s">
        <v>213</v>
      </c>
      <c r="C194" s="13" t="s">
        <v>1746</v>
      </c>
      <c r="D194" s="11" t="str">
        <f t="shared" si="76"/>
        <v>N/A</v>
      </c>
      <c r="E194" s="13" t="s">
        <v>1746</v>
      </c>
      <c r="F194" s="11" t="str">
        <f t="shared" si="77"/>
        <v>N/A</v>
      </c>
      <c r="G194" s="13" t="s">
        <v>1746</v>
      </c>
      <c r="H194" s="11" t="str">
        <f t="shared" si="78"/>
        <v>N/A</v>
      </c>
      <c r="I194" s="12" t="s">
        <v>1746</v>
      </c>
      <c r="J194" s="12" t="s">
        <v>1746</v>
      </c>
      <c r="K194" s="43" t="s">
        <v>739</v>
      </c>
      <c r="L194" s="9" t="str">
        <f t="shared" si="75"/>
        <v>N/A</v>
      </c>
    </row>
    <row r="195" spans="1:12" ht="25" x14ac:dyDescent="0.25">
      <c r="A195" s="2" t="s">
        <v>1667</v>
      </c>
      <c r="B195" s="35" t="s">
        <v>213</v>
      </c>
      <c r="C195" s="13" t="s">
        <v>1746</v>
      </c>
      <c r="D195" s="11" t="str">
        <f t="shared" si="76"/>
        <v>N/A</v>
      </c>
      <c r="E195" s="13" t="s">
        <v>1746</v>
      </c>
      <c r="F195" s="11" t="str">
        <f t="shared" si="77"/>
        <v>N/A</v>
      </c>
      <c r="G195" s="13" t="s">
        <v>1746</v>
      </c>
      <c r="H195" s="11" t="str">
        <f t="shared" si="78"/>
        <v>N/A</v>
      </c>
      <c r="I195" s="12" t="s">
        <v>1746</v>
      </c>
      <c r="J195" s="12" t="s">
        <v>1746</v>
      </c>
      <c r="K195" s="43" t="s">
        <v>739</v>
      </c>
      <c r="L195" s="9" t="str">
        <f t="shared" si="75"/>
        <v>N/A</v>
      </c>
    </row>
    <row r="196" spans="1:12" ht="25" x14ac:dyDescent="0.25">
      <c r="A196" s="2" t="s">
        <v>1668</v>
      </c>
      <c r="B196" s="35" t="s">
        <v>213</v>
      </c>
      <c r="C196" s="13" t="s">
        <v>1746</v>
      </c>
      <c r="D196" s="11" t="str">
        <f t="shared" si="76"/>
        <v>N/A</v>
      </c>
      <c r="E196" s="13" t="s">
        <v>1746</v>
      </c>
      <c r="F196" s="11" t="str">
        <f t="shared" si="77"/>
        <v>N/A</v>
      </c>
      <c r="G196" s="13" t="s">
        <v>1746</v>
      </c>
      <c r="H196" s="11" t="str">
        <f t="shared" si="78"/>
        <v>N/A</v>
      </c>
      <c r="I196" s="12" t="s">
        <v>1746</v>
      </c>
      <c r="J196" s="12" t="s">
        <v>1746</v>
      </c>
      <c r="K196" s="43" t="s">
        <v>739</v>
      </c>
      <c r="L196" s="9" t="str">
        <f t="shared" si="75"/>
        <v>N/A</v>
      </c>
    </row>
    <row r="197" spans="1:12" ht="25" x14ac:dyDescent="0.25">
      <c r="A197" s="2" t="s">
        <v>1669</v>
      </c>
      <c r="B197" s="35" t="s">
        <v>213</v>
      </c>
      <c r="C197" s="13" t="s">
        <v>1746</v>
      </c>
      <c r="D197" s="11" t="str">
        <f t="shared" si="76"/>
        <v>N/A</v>
      </c>
      <c r="E197" s="13" t="s">
        <v>1746</v>
      </c>
      <c r="F197" s="11" t="str">
        <f t="shared" si="77"/>
        <v>N/A</v>
      </c>
      <c r="G197" s="13" t="s">
        <v>1746</v>
      </c>
      <c r="H197" s="11" t="str">
        <f t="shared" si="78"/>
        <v>N/A</v>
      </c>
      <c r="I197" s="12" t="s">
        <v>1746</v>
      </c>
      <c r="J197" s="12" t="s">
        <v>1746</v>
      </c>
      <c r="K197" s="43" t="s">
        <v>739</v>
      </c>
      <c r="L197" s="9" t="str">
        <f t="shared" si="75"/>
        <v>N/A</v>
      </c>
    </row>
    <row r="198" spans="1:12" ht="25" x14ac:dyDescent="0.25">
      <c r="A198" s="2" t="s">
        <v>1670</v>
      </c>
      <c r="B198" s="35" t="s">
        <v>213</v>
      </c>
      <c r="C198" s="13" t="s">
        <v>1746</v>
      </c>
      <c r="D198" s="11" t="str">
        <f t="shared" si="76"/>
        <v>N/A</v>
      </c>
      <c r="E198" s="13" t="s">
        <v>1746</v>
      </c>
      <c r="F198" s="11" t="str">
        <f t="shared" si="77"/>
        <v>N/A</v>
      </c>
      <c r="G198" s="13" t="s">
        <v>1746</v>
      </c>
      <c r="H198" s="11" t="str">
        <f t="shared" si="78"/>
        <v>N/A</v>
      </c>
      <c r="I198" s="12" t="s">
        <v>1746</v>
      </c>
      <c r="J198" s="12" t="s">
        <v>1746</v>
      </c>
      <c r="K198" s="43" t="s">
        <v>739</v>
      </c>
      <c r="L198" s="9" t="str">
        <f t="shared" si="75"/>
        <v>N/A</v>
      </c>
    </row>
    <row r="199" spans="1:12" ht="25" x14ac:dyDescent="0.25">
      <c r="A199" s="2" t="s">
        <v>1671</v>
      </c>
      <c r="B199" s="35" t="s">
        <v>213</v>
      </c>
      <c r="C199" s="13" t="s">
        <v>1746</v>
      </c>
      <c r="D199" s="11" t="str">
        <f t="shared" si="76"/>
        <v>N/A</v>
      </c>
      <c r="E199" s="13" t="s">
        <v>1746</v>
      </c>
      <c r="F199" s="11" t="str">
        <f t="shared" si="77"/>
        <v>N/A</v>
      </c>
      <c r="G199" s="13" t="s">
        <v>1746</v>
      </c>
      <c r="H199" s="11" t="str">
        <f t="shared" si="78"/>
        <v>N/A</v>
      </c>
      <c r="I199" s="12" t="s">
        <v>1746</v>
      </c>
      <c r="J199" s="12" t="s">
        <v>1746</v>
      </c>
      <c r="K199" s="43" t="s">
        <v>739</v>
      </c>
      <c r="L199" s="9" t="str">
        <f t="shared" si="75"/>
        <v>N/A</v>
      </c>
    </row>
    <row r="200" spans="1:12" ht="25" x14ac:dyDescent="0.25">
      <c r="A200" s="2" t="s">
        <v>1672</v>
      </c>
      <c r="B200" s="35" t="s">
        <v>213</v>
      </c>
      <c r="C200" s="13" t="s">
        <v>1746</v>
      </c>
      <c r="D200" s="11" t="str">
        <f t="shared" si="76"/>
        <v>N/A</v>
      </c>
      <c r="E200" s="13" t="s">
        <v>1746</v>
      </c>
      <c r="F200" s="11" t="str">
        <f t="shared" si="77"/>
        <v>N/A</v>
      </c>
      <c r="G200" s="13" t="s">
        <v>1746</v>
      </c>
      <c r="H200" s="11" t="str">
        <f t="shared" si="78"/>
        <v>N/A</v>
      </c>
      <c r="I200" s="12" t="s">
        <v>1746</v>
      </c>
      <c r="J200" s="12" t="s">
        <v>1746</v>
      </c>
      <c r="K200" s="43" t="s">
        <v>739</v>
      </c>
      <c r="L200" s="9" t="str">
        <f t="shared" si="75"/>
        <v>N/A</v>
      </c>
    </row>
    <row r="201" spans="1:12" ht="25" x14ac:dyDescent="0.25">
      <c r="A201" s="2" t="s">
        <v>1673</v>
      </c>
      <c r="B201" s="35" t="s">
        <v>213</v>
      </c>
      <c r="C201" s="13" t="s">
        <v>1746</v>
      </c>
      <c r="D201" s="11" t="str">
        <f t="shared" si="76"/>
        <v>N/A</v>
      </c>
      <c r="E201" s="13" t="s">
        <v>1746</v>
      </c>
      <c r="F201" s="11" t="str">
        <f t="shared" si="77"/>
        <v>N/A</v>
      </c>
      <c r="G201" s="13" t="s">
        <v>1746</v>
      </c>
      <c r="H201" s="11" t="str">
        <f t="shared" si="78"/>
        <v>N/A</v>
      </c>
      <c r="I201" s="12" t="s">
        <v>1746</v>
      </c>
      <c r="J201" s="12" t="s">
        <v>1746</v>
      </c>
      <c r="K201" s="43" t="s">
        <v>739</v>
      </c>
      <c r="L201" s="9" t="str">
        <f t="shared" si="75"/>
        <v>N/A</v>
      </c>
    </row>
    <row r="202" spans="1:12" ht="25" x14ac:dyDescent="0.25">
      <c r="A202" s="2" t="s">
        <v>1674</v>
      </c>
      <c r="B202" s="35" t="s">
        <v>213</v>
      </c>
      <c r="C202" s="13" t="s">
        <v>1746</v>
      </c>
      <c r="D202" s="11" t="str">
        <f t="shared" si="76"/>
        <v>N/A</v>
      </c>
      <c r="E202" s="13" t="s">
        <v>1746</v>
      </c>
      <c r="F202" s="11" t="str">
        <f t="shared" si="77"/>
        <v>N/A</v>
      </c>
      <c r="G202" s="13" t="s">
        <v>1746</v>
      </c>
      <c r="H202" s="11" t="str">
        <f t="shared" si="78"/>
        <v>N/A</v>
      </c>
      <c r="I202" s="12" t="s">
        <v>1746</v>
      </c>
      <c r="J202" s="12" t="s">
        <v>1746</v>
      </c>
      <c r="K202" s="43" t="s">
        <v>739</v>
      </c>
      <c r="L202" s="9" t="str">
        <f t="shared" si="75"/>
        <v>N/A</v>
      </c>
    </row>
    <row r="203" spans="1:12" ht="25" x14ac:dyDescent="0.25">
      <c r="A203" s="2" t="s">
        <v>1675</v>
      </c>
      <c r="B203" s="35" t="s">
        <v>213</v>
      </c>
      <c r="C203" s="13" t="s">
        <v>1746</v>
      </c>
      <c r="D203" s="11" t="str">
        <f t="shared" si="76"/>
        <v>N/A</v>
      </c>
      <c r="E203" s="13" t="s">
        <v>1746</v>
      </c>
      <c r="F203" s="11" t="str">
        <f t="shared" si="77"/>
        <v>N/A</v>
      </c>
      <c r="G203" s="13" t="s">
        <v>1746</v>
      </c>
      <c r="H203" s="11" t="str">
        <f t="shared" si="78"/>
        <v>N/A</v>
      </c>
      <c r="I203" s="12" t="s">
        <v>1746</v>
      </c>
      <c r="J203" s="12" t="s">
        <v>1746</v>
      </c>
      <c r="K203" s="43" t="s">
        <v>739</v>
      </c>
      <c r="L203" s="9" t="str">
        <f t="shared" si="75"/>
        <v>N/A</v>
      </c>
    </row>
    <row r="204" spans="1:12" ht="25" x14ac:dyDescent="0.25">
      <c r="A204" s="2" t="s">
        <v>1676</v>
      </c>
      <c r="B204" s="35" t="s">
        <v>213</v>
      </c>
      <c r="C204" s="13" t="s">
        <v>1746</v>
      </c>
      <c r="D204" s="11" t="str">
        <f t="shared" si="76"/>
        <v>N/A</v>
      </c>
      <c r="E204" s="13" t="s">
        <v>1746</v>
      </c>
      <c r="F204" s="11" t="str">
        <f t="shared" si="77"/>
        <v>N/A</v>
      </c>
      <c r="G204" s="13" t="s">
        <v>1746</v>
      </c>
      <c r="H204" s="11" t="str">
        <f t="shared" si="78"/>
        <v>N/A</v>
      </c>
      <c r="I204" s="12" t="s">
        <v>1746</v>
      </c>
      <c r="J204" s="12" t="s">
        <v>1746</v>
      </c>
      <c r="K204" s="43" t="s">
        <v>739</v>
      </c>
      <c r="L204" s="9" t="str">
        <f t="shared" si="75"/>
        <v>N/A</v>
      </c>
    </row>
    <row r="205" spans="1:12" ht="25" x14ac:dyDescent="0.25">
      <c r="A205" s="2" t="s">
        <v>1677</v>
      </c>
      <c r="B205" s="35" t="s">
        <v>213</v>
      </c>
      <c r="C205" s="13" t="s">
        <v>1746</v>
      </c>
      <c r="D205" s="11" t="str">
        <f t="shared" si="76"/>
        <v>N/A</v>
      </c>
      <c r="E205" s="13" t="s">
        <v>1746</v>
      </c>
      <c r="F205" s="11" t="str">
        <f t="shared" si="77"/>
        <v>N/A</v>
      </c>
      <c r="G205" s="13" t="s">
        <v>1746</v>
      </c>
      <c r="H205" s="11" t="str">
        <f t="shared" si="78"/>
        <v>N/A</v>
      </c>
      <c r="I205" s="12" t="s">
        <v>1746</v>
      </c>
      <c r="J205" s="12" t="s">
        <v>1746</v>
      </c>
      <c r="K205" s="43" t="s">
        <v>739</v>
      </c>
      <c r="L205" s="9" t="str">
        <f t="shared" si="75"/>
        <v>N/A</v>
      </c>
    </row>
    <row r="206" spans="1:12" ht="25" x14ac:dyDescent="0.25">
      <c r="A206" s="2" t="s">
        <v>1678</v>
      </c>
      <c r="B206" s="35" t="s">
        <v>213</v>
      </c>
      <c r="C206" s="13" t="s">
        <v>1746</v>
      </c>
      <c r="D206" s="11" t="str">
        <f t="shared" si="76"/>
        <v>N/A</v>
      </c>
      <c r="E206" s="13" t="s">
        <v>1746</v>
      </c>
      <c r="F206" s="11" t="str">
        <f t="shared" si="77"/>
        <v>N/A</v>
      </c>
      <c r="G206" s="13" t="s">
        <v>1746</v>
      </c>
      <c r="H206" s="11" t="str">
        <f t="shared" si="78"/>
        <v>N/A</v>
      </c>
      <c r="I206" s="12" t="s">
        <v>1746</v>
      </c>
      <c r="J206" s="12" t="s">
        <v>1746</v>
      </c>
      <c r="K206" s="43" t="s">
        <v>739</v>
      </c>
      <c r="L206" s="9" t="str">
        <f t="shared" si="75"/>
        <v>N/A</v>
      </c>
    </row>
    <row r="207" spans="1:12" ht="25" x14ac:dyDescent="0.25">
      <c r="A207" s="2" t="s">
        <v>1679</v>
      </c>
      <c r="B207" s="35" t="s">
        <v>213</v>
      </c>
      <c r="C207" s="13" t="s">
        <v>1746</v>
      </c>
      <c r="D207" s="11" t="str">
        <f t="shared" si="76"/>
        <v>N/A</v>
      </c>
      <c r="E207" s="13" t="s">
        <v>1746</v>
      </c>
      <c r="F207" s="11" t="str">
        <f t="shared" si="77"/>
        <v>N/A</v>
      </c>
      <c r="G207" s="13" t="s">
        <v>1746</v>
      </c>
      <c r="H207" s="11" t="str">
        <f t="shared" si="78"/>
        <v>N/A</v>
      </c>
      <c r="I207" s="12" t="s">
        <v>1746</v>
      </c>
      <c r="J207" s="12" t="s">
        <v>1746</v>
      </c>
      <c r="K207" s="43" t="s">
        <v>739</v>
      </c>
      <c r="L207" s="9" t="str">
        <f t="shared" si="75"/>
        <v>N/A</v>
      </c>
    </row>
    <row r="208" spans="1:12" ht="25" x14ac:dyDescent="0.25">
      <c r="A208" s="2" t="s">
        <v>1680</v>
      </c>
      <c r="B208" s="35" t="s">
        <v>213</v>
      </c>
      <c r="C208" s="13" t="s">
        <v>1746</v>
      </c>
      <c r="D208" s="11" t="str">
        <f t="shared" si="76"/>
        <v>N/A</v>
      </c>
      <c r="E208" s="13" t="s">
        <v>1746</v>
      </c>
      <c r="F208" s="11" t="str">
        <f t="shared" si="77"/>
        <v>N/A</v>
      </c>
      <c r="G208" s="13" t="s">
        <v>1746</v>
      </c>
      <c r="H208" s="11" t="str">
        <f t="shared" si="78"/>
        <v>N/A</v>
      </c>
      <c r="I208" s="12" t="s">
        <v>1746</v>
      </c>
      <c r="J208" s="12" t="s">
        <v>1746</v>
      </c>
      <c r="K208" s="43" t="s">
        <v>739</v>
      </c>
      <c r="L208" s="9" t="str">
        <f t="shared" si="75"/>
        <v>N/A</v>
      </c>
    </row>
    <row r="209" spans="1:12" ht="25" x14ac:dyDescent="0.25">
      <c r="A209" s="2" t="s">
        <v>1681</v>
      </c>
      <c r="B209" s="35" t="s">
        <v>213</v>
      </c>
      <c r="C209" s="13" t="s">
        <v>1746</v>
      </c>
      <c r="D209" s="11" t="str">
        <f t="shared" si="76"/>
        <v>N/A</v>
      </c>
      <c r="E209" s="13" t="s">
        <v>1746</v>
      </c>
      <c r="F209" s="11" t="str">
        <f t="shared" si="77"/>
        <v>N/A</v>
      </c>
      <c r="G209" s="13" t="s">
        <v>1746</v>
      </c>
      <c r="H209" s="11" t="str">
        <f t="shared" si="78"/>
        <v>N/A</v>
      </c>
      <c r="I209" s="12" t="s">
        <v>1746</v>
      </c>
      <c r="J209" s="12" t="s">
        <v>1746</v>
      </c>
      <c r="K209" s="43" t="s">
        <v>739</v>
      </c>
      <c r="L209" s="9" t="str">
        <f t="shared" si="75"/>
        <v>N/A</v>
      </c>
    </row>
    <row r="210" spans="1:12" ht="25" x14ac:dyDescent="0.25">
      <c r="A210" s="2" t="s">
        <v>1682</v>
      </c>
      <c r="B210" s="35" t="s">
        <v>213</v>
      </c>
      <c r="C210" s="13" t="s">
        <v>1746</v>
      </c>
      <c r="D210" s="11" t="str">
        <f t="shared" si="76"/>
        <v>N/A</v>
      </c>
      <c r="E210" s="13" t="s">
        <v>1746</v>
      </c>
      <c r="F210" s="11" t="str">
        <f t="shared" si="77"/>
        <v>N/A</v>
      </c>
      <c r="G210" s="13" t="s">
        <v>1746</v>
      </c>
      <c r="H210" s="11" t="str">
        <f t="shared" si="78"/>
        <v>N/A</v>
      </c>
      <c r="I210" s="12" t="s">
        <v>1746</v>
      </c>
      <c r="J210" s="12" t="s">
        <v>1746</v>
      </c>
      <c r="K210" s="43" t="s">
        <v>739</v>
      </c>
      <c r="L210" s="9" t="str">
        <f t="shared" si="75"/>
        <v>N/A</v>
      </c>
    </row>
    <row r="211" spans="1:12" ht="25" x14ac:dyDescent="0.25">
      <c r="A211" s="2" t="s">
        <v>1683</v>
      </c>
      <c r="B211" s="35" t="s">
        <v>213</v>
      </c>
      <c r="C211" s="13" t="s">
        <v>1746</v>
      </c>
      <c r="D211" s="11" t="str">
        <f t="shared" si="76"/>
        <v>N/A</v>
      </c>
      <c r="E211" s="13" t="s">
        <v>1746</v>
      </c>
      <c r="F211" s="11" t="str">
        <f t="shared" si="77"/>
        <v>N/A</v>
      </c>
      <c r="G211" s="13" t="s">
        <v>1746</v>
      </c>
      <c r="H211" s="11" t="str">
        <f t="shared" si="78"/>
        <v>N/A</v>
      </c>
      <c r="I211" s="12" t="s">
        <v>1746</v>
      </c>
      <c r="J211" s="12" t="s">
        <v>1746</v>
      </c>
      <c r="K211" s="43" t="s">
        <v>739</v>
      </c>
      <c r="L211" s="9" t="str">
        <f t="shared" si="75"/>
        <v>N/A</v>
      </c>
    </row>
    <row r="212" spans="1:12" ht="25" x14ac:dyDescent="0.25">
      <c r="A212" s="2" t="s">
        <v>1684</v>
      </c>
      <c r="B212" s="35" t="s">
        <v>213</v>
      </c>
      <c r="C212" s="13" t="s">
        <v>1746</v>
      </c>
      <c r="D212" s="11" t="str">
        <f t="shared" si="76"/>
        <v>N/A</v>
      </c>
      <c r="E212" s="13" t="s">
        <v>1746</v>
      </c>
      <c r="F212" s="11" t="str">
        <f t="shared" si="77"/>
        <v>N/A</v>
      </c>
      <c r="G212" s="13" t="s">
        <v>1746</v>
      </c>
      <c r="H212" s="11" t="str">
        <f t="shared" si="78"/>
        <v>N/A</v>
      </c>
      <c r="I212" s="12" t="s">
        <v>1746</v>
      </c>
      <c r="J212" s="12" t="s">
        <v>1746</v>
      </c>
      <c r="K212" s="43" t="s">
        <v>739</v>
      </c>
      <c r="L212" s="9" t="str">
        <f t="shared" si="75"/>
        <v>N/A</v>
      </c>
    </row>
    <row r="213" spans="1:12" ht="25" x14ac:dyDescent="0.25">
      <c r="A213" s="2" t="s">
        <v>1657</v>
      </c>
      <c r="B213" s="35" t="s">
        <v>213</v>
      </c>
      <c r="C213" s="13" t="s">
        <v>1746</v>
      </c>
      <c r="D213" s="11" t="str">
        <f t="shared" si="76"/>
        <v>N/A</v>
      </c>
      <c r="E213" s="13" t="s">
        <v>1746</v>
      </c>
      <c r="F213" s="11" t="str">
        <f t="shared" si="77"/>
        <v>N/A</v>
      </c>
      <c r="G213" s="13" t="s">
        <v>1746</v>
      </c>
      <c r="H213" s="11" t="str">
        <f t="shared" si="78"/>
        <v>N/A</v>
      </c>
      <c r="I213" s="12" t="s">
        <v>1746</v>
      </c>
      <c r="J213" s="12" t="s">
        <v>1746</v>
      </c>
      <c r="K213" s="43" t="s">
        <v>739</v>
      </c>
      <c r="L213" s="9" t="str">
        <f t="shared" si="75"/>
        <v>N/A</v>
      </c>
    </row>
    <row r="214" spans="1:12" x14ac:dyDescent="0.25">
      <c r="A214" s="137" t="s">
        <v>1646</v>
      </c>
      <c r="B214" s="138"/>
      <c r="C214" s="138"/>
      <c r="D214" s="138"/>
      <c r="E214" s="138"/>
      <c r="F214" s="138"/>
      <c r="G214" s="138"/>
      <c r="H214" s="138"/>
      <c r="I214" s="138"/>
      <c r="J214" s="138"/>
      <c r="K214" s="138"/>
      <c r="L214" s="139"/>
    </row>
    <row r="215" spans="1:12" x14ac:dyDescent="0.25">
      <c r="A215" s="132" t="s">
        <v>1644</v>
      </c>
      <c r="B215" s="133"/>
      <c r="C215" s="133"/>
      <c r="D215" s="133"/>
      <c r="E215" s="133"/>
      <c r="F215" s="133"/>
      <c r="G215" s="133"/>
      <c r="H215" s="133"/>
      <c r="I215" s="133"/>
      <c r="J215" s="133"/>
      <c r="K215" s="133"/>
      <c r="L215" s="134"/>
    </row>
    <row r="216" spans="1:12" x14ac:dyDescent="0.25">
      <c r="A216" s="143" t="s">
        <v>1742</v>
      </c>
      <c r="B216" s="144"/>
      <c r="C216" s="144"/>
      <c r="D216" s="144"/>
      <c r="E216" s="144"/>
      <c r="F216" s="144"/>
      <c r="G216" s="144"/>
      <c r="H216" s="144"/>
      <c r="I216" s="144"/>
      <c r="J216" s="144"/>
      <c r="K216" s="144"/>
      <c r="L216" s="145"/>
    </row>
    <row r="218" spans="1:12" x14ac:dyDescent="0.25">
      <c r="A218" s="2"/>
    </row>
    <row r="219" spans="1:12" x14ac:dyDescent="0.25">
      <c r="A219" s="2"/>
    </row>
    <row r="221" spans="1:12" x14ac:dyDescent="0.25">
      <c r="A221" s="49"/>
    </row>
    <row r="222" spans="1:12" x14ac:dyDescent="0.25">
      <c r="A222" s="49"/>
    </row>
    <row r="223" spans="1:12" x14ac:dyDescent="0.25">
      <c r="A223" s="49"/>
    </row>
    <row r="224" spans="1:12" x14ac:dyDescent="0.25">
      <c r="A224" s="49"/>
    </row>
    <row r="225" spans="1:1" x14ac:dyDescent="0.25">
      <c r="A225" s="49"/>
    </row>
    <row r="226" spans="1:1" x14ac:dyDescent="0.25">
      <c r="A226" s="49"/>
    </row>
    <row r="227" spans="1:1" x14ac:dyDescent="0.25">
      <c r="A227" s="49"/>
    </row>
    <row r="228" spans="1:1" x14ac:dyDescent="0.25">
      <c r="A228" s="49"/>
    </row>
  </sheetData>
  <mergeCells count="6">
    <mergeCell ref="A216:L216"/>
    <mergeCell ref="A2:L2"/>
    <mergeCell ref="A214:L214"/>
    <mergeCell ref="A215:L215"/>
    <mergeCell ref="A1:L1"/>
    <mergeCell ref="A4:L4"/>
  </mergeCells>
  <printOptions headings="1"/>
  <pageMargins left="0.75" right="0.75" top="1" bottom="0.75" header="0.5" footer="0.5"/>
  <pageSetup scale="60" fitToHeight="20" orientation="landscape" useFirstPageNumber="1" r:id="rId1"/>
  <headerFooter alignWithMargins="0">
    <oddFooter>&amp;R&amp;A Page &amp;P</oddFooter>
  </headerFooter>
  <rowBreaks count="2" manualBreakCount="2">
    <brk id="53" max="16383" man="1"/>
    <brk id="104" max="11"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4"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1607</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18" t="s">
        <v>3</v>
      </c>
      <c r="B6" s="43" t="s">
        <v>213</v>
      </c>
      <c r="C6" s="1">
        <v>117944</v>
      </c>
      <c r="D6" s="11" t="str">
        <f t="shared" ref="D6:D39" si="0">IF($B6="N/A","N/A",IF(C6&gt;10,"No",IF(C6&lt;-10,"No","Yes")))</f>
        <v>N/A</v>
      </c>
      <c r="E6" s="1">
        <v>127311</v>
      </c>
      <c r="F6" s="11" t="str">
        <f t="shared" ref="F6:F39" si="1">IF($B6="N/A","N/A",IF(E6&gt;10,"No",IF(E6&lt;-10,"No","Yes")))</f>
        <v>N/A</v>
      </c>
      <c r="G6" s="1">
        <v>133581</v>
      </c>
      <c r="H6" s="11" t="str">
        <f t="shared" ref="H6:H39" si="2">IF($B6="N/A","N/A",IF(G6&gt;10,"No",IF(G6&lt;-10,"No","Yes")))</f>
        <v>N/A</v>
      </c>
      <c r="I6" s="12">
        <v>7.9420000000000002</v>
      </c>
      <c r="J6" s="12">
        <v>4.9249999999999998</v>
      </c>
      <c r="K6" s="43" t="s">
        <v>739</v>
      </c>
      <c r="L6" s="9" t="str">
        <f t="shared" ref="L6:L39" si="3">IF(J6="Div by 0", "N/A", IF(K6="N/A","N/A", IF(J6&gt;VALUE(MID(K6,1,2)), "No", IF(J6&lt;-1*VALUE(MID(K6,1,2)), "No", "Yes"))))</f>
        <v>Yes</v>
      </c>
    </row>
    <row r="7" spans="1:12" x14ac:dyDescent="0.25">
      <c r="A7" s="18" t="s">
        <v>4</v>
      </c>
      <c r="B7" s="35" t="s">
        <v>213</v>
      </c>
      <c r="C7" s="36">
        <v>101351</v>
      </c>
      <c r="D7" s="11" t="str">
        <f t="shared" si="0"/>
        <v>N/A</v>
      </c>
      <c r="E7" s="36">
        <v>110466</v>
      </c>
      <c r="F7" s="11" t="str">
        <f t="shared" si="1"/>
        <v>N/A</v>
      </c>
      <c r="G7" s="36">
        <v>116165</v>
      </c>
      <c r="H7" s="11" t="str">
        <f t="shared" si="2"/>
        <v>N/A</v>
      </c>
      <c r="I7" s="12">
        <v>8.9930000000000003</v>
      </c>
      <c r="J7" s="12">
        <v>5.1589999999999998</v>
      </c>
      <c r="K7" s="43" t="s">
        <v>739</v>
      </c>
      <c r="L7" s="9" t="str">
        <f t="shared" si="3"/>
        <v>Yes</v>
      </c>
    </row>
    <row r="8" spans="1:12" x14ac:dyDescent="0.25">
      <c r="A8" s="18" t="s">
        <v>359</v>
      </c>
      <c r="B8" s="35" t="s">
        <v>213</v>
      </c>
      <c r="C8" s="36" t="s">
        <v>213</v>
      </c>
      <c r="D8" s="11" t="str">
        <f>IF($B8="N/A","N/A",IF(C8&gt;10,"No",IF(C8&lt;-10,"No","Yes")))</f>
        <v>N/A</v>
      </c>
      <c r="E8" s="36">
        <v>86.768621722000006</v>
      </c>
      <c r="F8" s="11" t="str">
        <f t="shared" si="1"/>
        <v>N/A</v>
      </c>
      <c r="G8" s="8">
        <v>86.962217680999998</v>
      </c>
      <c r="H8" s="11" t="str">
        <f t="shared" si="2"/>
        <v>N/A</v>
      </c>
      <c r="I8" s="12" t="s">
        <v>213</v>
      </c>
      <c r="J8" s="12">
        <v>0.22309999999999999</v>
      </c>
      <c r="K8" s="43" t="s">
        <v>739</v>
      </c>
      <c r="L8" s="9" t="str">
        <f t="shared" si="3"/>
        <v>Yes</v>
      </c>
    </row>
    <row r="9" spans="1:12" x14ac:dyDescent="0.25">
      <c r="A9" s="18" t="s">
        <v>83</v>
      </c>
      <c r="B9" s="35" t="s">
        <v>213</v>
      </c>
      <c r="C9" s="36">
        <v>89233.25</v>
      </c>
      <c r="D9" s="11" t="str">
        <f t="shared" si="0"/>
        <v>N/A</v>
      </c>
      <c r="E9" s="36">
        <v>99691.21</v>
      </c>
      <c r="F9" s="11" t="str">
        <f t="shared" si="1"/>
        <v>N/A</v>
      </c>
      <c r="G9" s="36">
        <v>105469.31</v>
      </c>
      <c r="H9" s="11" t="str">
        <f t="shared" si="2"/>
        <v>N/A</v>
      </c>
      <c r="I9" s="12">
        <v>11.72</v>
      </c>
      <c r="J9" s="12">
        <v>5.7960000000000003</v>
      </c>
      <c r="K9" s="43" t="s">
        <v>739</v>
      </c>
      <c r="L9" s="9" t="str">
        <f t="shared" si="3"/>
        <v>Yes</v>
      </c>
    </row>
    <row r="10" spans="1:12" x14ac:dyDescent="0.25">
      <c r="A10" s="18" t="s">
        <v>100</v>
      </c>
      <c r="B10" s="35" t="s">
        <v>213</v>
      </c>
      <c r="C10" s="36">
        <v>730</v>
      </c>
      <c r="D10" s="11" t="str">
        <f t="shared" si="0"/>
        <v>N/A</v>
      </c>
      <c r="E10" s="36">
        <v>710</v>
      </c>
      <c r="F10" s="11" t="str">
        <f t="shared" si="1"/>
        <v>N/A</v>
      </c>
      <c r="G10" s="36">
        <v>737</v>
      </c>
      <c r="H10" s="11" t="str">
        <f t="shared" si="2"/>
        <v>N/A</v>
      </c>
      <c r="I10" s="12">
        <v>-2.74</v>
      </c>
      <c r="J10" s="12">
        <v>3.8029999999999999</v>
      </c>
      <c r="K10" s="43" t="s">
        <v>739</v>
      </c>
      <c r="L10" s="9" t="str">
        <f t="shared" si="3"/>
        <v>Yes</v>
      </c>
    </row>
    <row r="11" spans="1:12" x14ac:dyDescent="0.25">
      <c r="A11" s="18" t="s">
        <v>990</v>
      </c>
      <c r="B11" s="35" t="s">
        <v>213</v>
      </c>
      <c r="C11" s="36">
        <v>694</v>
      </c>
      <c r="D11" s="11" t="str">
        <f t="shared" si="0"/>
        <v>N/A</v>
      </c>
      <c r="E11" s="36">
        <v>671</v>
      </c>
      <c r="F11" s="11" t="str">
        <f t="shared" si="1"/>
        <v>N/A</v>
      </c>
      <c r="G11" s="36">
        <v>701</v>
      </c>
      <c r="H11" s="11" t="str">
        <f t="shared" si="2"/>
        <v>N/A</v>
      </c>
      <c r="I11" s="12">
        <v>-3.31</v>
      </c>
      <c r="J11" s="12">
        <v>4.4710000000000001</v>
      </c>
      <c r="K11" s="43" t="s">
        <v>739</v>
      </c>
      <c r="L11" s="9" t="str">
        <f t="shared" si="3"/>
        <v>Yes</v>
      </c>
    </row>
    <row r="12" spans="1:12" x14ac:dyDescent="0.25">
      <c r="A12" s="18" t="s">
        <v>991</v>
      </c>
      <c r="B12" s="35" t="s">
        <v>213</v>
      </c>
      <c r="C12" s="36">
        <v>0</v>
      </c>
      <c r="D12" s="11" t="str">
        <f t="shared" si="0"/>
        <v>N/A</v>
      </c>
      <c r="E12" s="36">
        <v>0</v>
      </c>
      <c r="F12" s="11" t="str">
        <f t="shared" si="1"/>
        <v>N/A</v>
      </c>
      <c r="G12" s="36">
        <v>0</v>
      </c>
      <c r="H12" s="11" t="str">
        <f t="shared" si="2"/>
        <v>N/A</v>
      </c>
      <c r="I12" s="12" t="s">
        <v>1746</v>
      </c>
      <c r="J12" s="12" t="s">
        <v>1746</v>
      </c>
      <c r="K12" s="43" t="s">
        <v>739</v>
      </c>
      <c r="L12" s="9" t="str">
        <f t="shared" si="3"/>
        <v>N/A</v>
      </c>
    </row>
    <row r="13" spans="1:12" x14ac:dyDescent="0.25">
      <c r="A13" s="18" t="s">
        <v>992</v>
      </c>
      <c r="B13" s="35" t="s">
        <v>213</v>
      </c>
      <c r="C13" s="36">
        <v>0</v>
      </c>
      <c r="D13" s="11" t="str">
        <f t="shared" si="0"/>
        <v>N/A</v>
      </c>
      <c r="E13" s="36">
        <v>0</v>
      </c>
      <c r="F13" s="11" t="str">
        <f t="shared" si="1"/>
        <v>N/A</v>
      </c>
      <c r="G13" s="36">
        <v>0</v>
      </c>
      <c r="H13" s="11" t="str">
        <f t="shared" si="2"/>
        <v>N/A</v>
      </c>
      <c r="I13" s="12" t="s">
        <v>1746</v>
      </c>
      <c r="J13" s="12" t="s">
        <v>1746</v>
      </c>
      <c r="K13" s="43" t="s">
        <v>739</v>
      </c>
      <c r="L13" s="9" t="str">
        <f t="shared" si="3"/>
        <v>N/A</v>
      </c>
    </row>
    <row r="14" spans="1:12" x14ac:dyDescent="0.25">
      <c r="A14" s="18" t="s">
        <v>993</v>
      </c>
      <c r="B14" s="35" t="s">
        <v>213</v>
      </c>
      <c r="C14" s="36">
        <v>36</v>
      </c>
      <c r="D14" s="11" t="str">
        <f t="shared" si="0"/>
        <v>N/A</v>
      </c>
      <c r="E14" s="36">
        <v>39</v>
      </c>
      <c r="F14" s="11" t="str">
        <f t="shared" si="1"/>
        <v>N/A</v>
      </c>
      <c r="G14" s="36">
        <v>36</v>
      </c>
      <c r="H14" s="11" t="str">
        <f t="shared" si="2"/>
        <v>N/A</v>
      </c>
      <c r="I14" s="12">
        <v>8.3330000000000002</v>
      </c>
      <c r="J14" s="12">
        <v>-7.69</v>
      </c>
      <c r="K14" s="43" t="s">
        <v>739</v>
      </c>
      <c r="L14" s="9" t="str">
        <f t="shared" si="3"/>
        <v>Yes</v>
      </c>
    </row>
    <row r="15" spans="1:12" x14ac:dyDescent="0.25">
      <c r="A15" s="4" t="s">
        <v>994</v>
      </c>
      <c r="B15" s="35" t="s">
        <v>213</v>
      </c>
      <c r="C15" s="36">
        <v>0</v>
      </c>
      <c r="D15" s="11" t="str">
        <f t="shared" si="0"/>
        <v>N/A</v>
      </c>
      <c r="E15" s="36">
        <v>0</v>
      </c>
      <c r="F15" s="11" t="str">
        <f t="shared" si="1"/>
        <v>N/A</v>
      </c>
      <c r="G15" s="36">
        <v>0</v>
      </c>
      <c r="H15" s="11" t="str">
        <f t="shared" si="2"/>
        <v>N/A</v>
      </c>
      <c r="I15" s="12" t="s">
        <v>1746</v>
      </c>
      <c r="J15" s="12" t="s">
        <v>1746</v>
      </c>
      <c r="K15" s="43" t="s">
        <v>739</v>
      </c>
      <c r="L15" s="9" t="str">
        <f t="shared" si="3"/>
        <v>N/A</v>
      </c>
    </row>
    <row r="16" spans="1:12" x14ac:dyDescent="0.25">
      <c r="A16" s="4" t="s">
        <v>102</v>
      </c>
      <c r="B16" s="35" t="s">
        <v>213</v>
      </c>
      <c r="C16" s="36">
        <v>9672</v>
      </c>
      <c r="D16" s="11" t="str">
        <f t="shared" si="0"/>
        <v>N/A</v>
      </c>
      <c r="E16" s="36">
        <v>10262</v>
      </c>
      <c r="F16" s="11" t="str">
        <f t="shared" si="1"/>
        <v>N/A</v>
      </c>
      <c r="G16" s="36">
        <v>10879</v>
      </c>
      <c r="H16" s="11" t="str">
        <f t="shared" si="2"/>
        <v>N/A</v>
      </c>
      <c r="I16" s="12">
        <v>6.1</v>
      </c>
      <c r="J16" s="12">
        <v>6.0119999999999996</v>
      </c>
      <c r="K16" s="43" t="s">
        <v>739</v>
      </c>
      <c r="L16" s="9" t="str">
        <f t="shared" si="3"/>
        <v>Yes</v>
      </c>
    </row>
    <row r="17" spans="1:12" x14ac:dyDescent="0.25">
      <c r="A17" s="4" t="s">
        <v>995</v>
      </c>
      <c r="B17" s="35" t="s">
        <v>213</v>
      </c>
      <c r="C17" s="36">
        <v>8452</v>
      </c>
      <c r="D17" s="11" t="str">
        <f t="shared" si="0"/>
        <v>N/A</v>
      </c>
      <c r="E17" s="36">
        <v>8983</v>
      </c>
      <c r="F17" s="11" t="str">
        <f t="shared" si="1"/>
        <v>N/A</v>
      </c>
      <c r="G17" s="36">
        <v>9486</v>
      </c>
      <c r="H17" s="11" t="str">
        <f t="shared" si="2"/>
        <v>N/A</v>
      </c>
      <c r="I17" s="12">
        <v>6.2830000000000004</v>
      </c>
      <c r="J17" s="12">
        <v>5.5990000000000002</v>
      </c>
      <c r="K17" s="43" t="s">
        <v>739</v>
      </c>
      <c r="L17" s="9" t="str">
        <f t="shared" si="3"/>
        <v>Yes</v>
      </c>
    </row>
    <row r="18" spans="1:12" x14ac:dyDescent="0.25">
      <c r="A18" s="4" t="s">
        <v>996</v>
      </c>
      <c r="B18" s="35" t="s">
        <v>213</v>
      </c>
      <c r="C18" s="36">
        <v>0</v>
      </c>
      <c r="D18" s="11" t="str">
        <f t="shared" si="0"/>
        <v>N/A</v>
      </c>
      <c r="E18" s="36">
        <v>0</v>
      </c>
      <c r="F18" s="11" t="str">
        <f t="shared" si="1"/>
        <v>N/A</v>
      </c>
      <c r="G18" s="36">
        <v>0</v>
      </c>
      <c r="H18" s="11" t="str">
        <f t="shared" si="2"/>
        <v>N/A</v>
      </c>
      <c r="I18" s="12" t="s">
        <v>1746</v>
      </c>
      <c r="J18" s="12" t="s">
        <v>1746</v>
      </c>
      <c r="K18" s="43" t="s">
        <v>739</v>
      </c>
      <c r="L18" s="9" t="str">
        <f t="shared" si="3"/>
        <v>N/A</v>
      </c>
    </row>
    <row r="19" spans="1:12" x14ac:dyDescent="0.25">
      <c r="A19" s="4" t="s">
        <v>997</v>
      </c>
      <c r="B19" s="35" t="s">
        <v>213</v>
      </c>
      <c r="C19" s="36">
        <v>151</v>
      </c>
      <c r="D19" s="11" t="str">
        <f t="shared" si="0"/>
        <v>N/A</v>
      </c>
      <c r="E19" s="36">
        <v>144</v>
      </c>
      <c r="F19" s="11" t="str">
        <f t="shared" si="1"/>
        <v>N/A</v>
      </c>
      <c r="G19" s="36">
        <v>140</v>
      </c>
      <c r="H19" s="11" t="str">
        <f t="shared" si="2"/>
        <v>N/A</v>
      </c>
      <c r="I19" s="12">
        <v>-4.6399999999999997</v>
      </c>
      <c r="J19" s="12">
        <v>-2.78</v>
      </c>
      <c r="K19" s="43" t="s">
        <v>739</v>
      </c>
      <c r="L19" s="9" t="str">
        <f t="shared" si="3"/>
        <v>Yes</v>
      </c>
    </row>
    <row r="20" spans="1:12" x14ac:dyDescent="0.25">
      <c r="A20" s="4" t="s">
        <v>998</v>
      </c>
      <c r="B20" s="35" t="s">
        <v>213</v>
      </c>
      <c r="C20" s="36">
        <v>1069</v>
      </c>
      <c r="D20" s="11" t="str">
        <f t="shared" si="0"/>
        <v>N/A</v>
      </c>
      <c r="E20" s="36">
        <v>1135</v>
      </c>
      <c r="F20" s="11" t="str">
        <f t="shared" si="1"/>
        <v>N/A</v>
      </c>
      <c r="G20" s="36">
        <v>1253</v>
      </c>
      <c r="H20" s="11" t="str">
        <f t="shared" si="2"/>
        <v>N/A</v>
      </c>
      <c r="I20" s="12">
        <v>6.1740000000000004</v>
      </c>
      <c r="J20" s="12">
        <v>10.4</v>
      </c>
      <c r="K20" s="43" t="s">
        <v>739</v>
      </c>
      <c r="L20" s="9" t="str">
        <f t="shared" si="3"/>
        <v>Yes</v>
      </c>
    </row>
    <row r="21" spans="1:12" x14ac:dyDescent="0.25">
      <c r="A21" s="2" t="s">
        <v>999</v>
      </c>
      <c r="B21" s="35" t="s">
        <v>213</v>
      </c>
      <c r="C21" s="36">
        <v>0</v>
      </c>
      <c r="D21" s="11" t="str">
        <f t="shared" si="0"/>
        <v>N/A</v>
      </c>
      <c r="E21" s="36">
        <v>0</v>
      </c>
      <c r="F21" s="11" t="str">
        <f t="shared" si="1"/>
        <v>N/A</v>
      </c>
      <c r="G21" s="36">
        <v>0</v>
      </c>
      <c r="H21" s="11" t="str">
        <f t="shared" si="2"/>
        <v>N/A</v>
      </c>
      <c r="I21" s="12" t="s">
        <v>1746</v>
      </c>
      <c r="J21" s="12" t="s">
        <v>1746</v>
      </c>
      <c r="K21" s="43" t="s">
        <v>739</v>
      </c>
      <c r="L21" s="9" t="str">
        <f t="shared" si="3"/>
        <v>N/A</v>
      </c>
    </row>
    <row r="22" spans="1:12" x14ac:dyDescent="0.25">
      <c r="A22" s="4" t="s">
        <v>1716</v>
      </c>
      <c r="B22" s="35" t="s">
        <v>213</v>
      </c>
      <c r="C22" s="36">
        <v>78864</v>
      </c>
      <c r="D22" s="11" t="str">
        <f t="shared" si="0"/>
        <v>N/A</v>
      </c>
      <c r="E22" s="36">
        <v>84700</v>
      </c>
      <c r="F22" s="11" t="str">
        <f t="shared" si="1"/>
        <v>N/A</v>
      </c>
      <c r="G22" s="36">
        <v>87945</v>
      </c>
      <c r="H22" s="11" t="str">
        <f t="shared" si="2"/>
        <v>N/A</v>
      </c>
      <c r="I22" s="12">
        <v>7.4</v>
      </c>
      <c r="J22" s="12">
        <v>3.831</v>
      </c>
      <c r="K22" s="43" t="s">
        <v>739</v>
      </c>
      <c r="L22" s="9" t="str">
        <f t="shared" si="3"/>
        <v>Yes</v>
      </c>
    </row>
    <row r="23" spans="1:12" x14ac:dyDescent="0.25">
      <c r="A23" s="4" t="s">
        <v>1000</v>
      </c>
      <c r="B23" s="35" t="s">
        <v>213</v>
      </c>
      <c r="C23" s="36">
        <v>19898</v>
      </c>
      <c r="D23" s="11" t="str">
        <f t="shared" si="0"/>
        <v>N/A</v>
      </c>
      <c r="E23" s="36">
        <v>21536</v>
      </c>
      <c r="F23" s="11" t="str">
        <f t="shared" si="1"/>
        <v>N/A</v>
      </c>
      <c r="G23" s="36">
        <v>23138</v>
      </c>
      <c r="H23" s="11" t="str">
        <f t="shared" si="2"/>
        <v>N/A</v>
      </c>
      <c r="I23" s="12">
        <v>8.2319999999999993</v>
      </c>
      <c r="J23" s="12">
        <v>7.4390000000000001</v>
      </c>
      <c r="K23" s="43" t="s">
        <v>739</v>
      </c>
      <c r="L23" s="9" t="str">
        <f t="shared" si="3"/>
        <v>Yes</v>
      </c>
    </row>
    <row r="24" spans="1:12" x14ac:dyDescent="0.25">
      <c r="A24" s="4" t="s">
        <v>1001</v>
      </c>
      <c r="B24" s="35" t="s">
        <v>213</v>
      </c>
      <c r="C24" s="36">
        <v>298</v>
      </c>
      <c r="D24" s="11" t="str">
        <f t="shared" si="0"/>
        <v>N/A</v>
      </c>
      <c r="E24" s="36">
        <v>331</v>
      </c>
      <c r="F24" s="11" t="str">
        <f t="shared" si="1"/>
        <v>N/A</v>
      </c>
      <c r="G24" s="36">
        <v>295</v>
      </c>
      <c r="H24" s="11" t="str">
        <f t="shared" si="2"/>
        <v>N/A</v>
      </c>
      <c r="I24" s="12">
        <v>11.07</v>
      </c>
      <c r="J24" s="12">
        <v>-10.9</v>
      </c>
      <c r="K24" s="43" t="s">
        <v>739</v>
      </c>
      <c r="L24" s="9" t="str">
        <f t="shared" si="3"/>
        <v>Yes</v>
      </c>
    </row>
    <row r="25" spans="1:12" x14ac:dyDescent="0.25">
      <c r="A25" s="4" t="s">
        <v>1002</v>
      </c>
      <c r="B25" s="35" t="s">
        <v>213</v>
      </c>
      <c r="C25" s="36">
        <v>0</v>
      </c>
      <c r="D25" s="11" t="str">
        <f t="shared" si="0"/>
        <v>N/A</v>
      </c>
      <c r="E25" s="36">
        <v>0</v>
      </c>
      <c r="F25" s="11" t="str">
        <f t="shared" si="1"/>
        <v>N/A</v>
      </c>
      <c r="G25" s="36">
        <v>0</v>
      </c>
      <c r="H25" s="11" t="str">
        <f t="shared" si="2"/>
        <v>N/A</v>
      </c>
      <c r="I25" s="12" t="s">
        <v>1746</v>
      </c>
      <c r="J25" s="12" t="s">
        <v>1746</v>
      </c>
      <c r="K25" s="43" t="s">
        <v>739</v>
      </c>
      <c r="L25" s="9" t="str">
        <f t="shared" si="3"/>
        <v>N/A</v>
      </c>
    </row>
    <row r="26" spans="1:12" x14ac:dyDescent="0.25">
      <c r="A26" s="4" t="s">
        <v>1003</v>
      </c>
      <c r="B26" s="35" t="s">
        <v>213</v>
      </c>
      <c r="C26" s="36">
        <v>50906</v>
      </c>
      <c r="D26" s="11" t="str">
        <f t="shared" si="0"/>
        <v>N/A</v>
      </c>
      <c r="E26" s="36">
        <v>54151</v>
      </c>
      <c r="F26" s="11" t="str">
        <f t="shared" si="1"/>
        <v>N/A</v>
      </c>
      <c r="G26" s="36">
        <v>54933</v>
      </c>
      <c r="H26" s="11" t="str">
        <f t="shared" si="2"/>
        <v>N/A</v>
      </c>
      <c r="I26" s="12">
        <v>6.3739999999999997</v>
      </c>
      <c r="J26" s="12">
        <v>1.444</v>
      </c>
      <c r="K26" s="43" t="s">
        <v>739</v>
      </c>
      <c r="L26" s="9" t="str">
        <f t="shared" si="3"/>
        <v>Yes</v>
      </c>
    </row>
    <row r="27" spans="1:12" x14ac:dyDescent="0.25">
      <c r="A27" s="4" t="s">
        <v>1004</v>
      </c>
      <c r="B27" s="35" t="s">
        <v>213</v>
      </c>
      <c r="C27" s="36">
        <v>4500</v>
      </c>
      <c r="D27" s="11" t="str">
        <f t="shared" si="0"/>
        <v>N/A</v>
      </c>
      <c r="E27" s="36">
        <v>5286</v>
      </c>
      <c r="F27" s="11" t="str">
        <f t="shared" si="1"/>
        <v>N/A</v>
      </c>
      <c r="G27" s="36">
        <v>5999</v>
      </c>
      <c r="H27" s="11" t="str">
        <f t="shared" si="2"/>
        <v>N/A</v>
      </c>
      <c r="I27" s="12">
        <v>17.47</v>
      </c>
      <c r="J27" s="12">
        <v>13.49</v>
      </c>
      <c r="K27" s="43" t="s">
        <v>739</v>
      </c>
      <c r="L27" s="9" t="str">
        <f t="shared" si="3"/>
        <v>Yes</v>
      </c>
    </row>
    <row r="28" spans="1:12" x14ac:dyDescent="0.25">
      <c r="A28" s="50" t="s">
        <v>1005</v>
      </c>
      <c r="B28" s="35" t="s">
        <v>213</v>
      </c>
      <c r="C28" s="36">
        <v>3262</v>
      </c>
      <c r="D28" s="11" t="str">
        <f t="shared" si="0"/>
        <v>N/A</v>
      </c>
      <c r="E28" s="36">
        <v>3396</v>
      </c>
      <c r="F28" s="11" t="str">
        <f t="shared" si="1"/>
        <v>N/A</v>
      </c>
      <c r="G28" s="36">
        <v>3580</v>
      </c>
      <c r="H28" s="11" t="str">
        <f t="shared" si="2"/>
        <v>N/A</v>
      </c>
      <c r="I28" s="12">
        <v>4.1079999999999997</v>
      </c>
      <c r="J28" s="12">
        <v>5.4180000000000001</v>
      </c>
      <c r="K28" s="43" t="s">
        <v>739</v>
      </c>
      <c r="L28" s="9" t="str">
        <f t="shared" si="3"/>
        <v>Yes</v>
      </c>
    </row>
    <row r="29" spans="1:12" x14ac:dyDescent="0.25">
      <c r="A29" s="50" t="s">
        <v>1006</v>
      </c>
      <c r="B29" s="35" t="s">
        <v>213</v>
      </c>
      <c r="C29" s="36">
        <v>0</v>
      </c>
      <c r="D29" s="11" t="str">
        <f t="shared" si="0"/>
        <v>N/A</v>
      </c>
      <c r="E29" s="36">
        <v>0</v>
      </c>
      <c r="F29" s="11" t="str">
        <f t="shared" si="1"/>
        <v>N/A</v>
      </c>
      <c r="G29" s="36">
        <v>0</v>
      </c>
      <c r="H29" s="11" t="str">
        <f t="shared" si="2"/>
        <v>N/A</v>
      </c>
      <c r="I29" s="12" t="s">
        <v>1746</v>
      </c>
      <c r="J29" s="12" t="s">
        <v>1746</v>
      </c>
      <c r="K29" s="43" t="s">
        <v>739</v>
      </c>
      <c r="L29" s="9" t="str">
        <f t="shared" si="3"/>
        <v>N/A</v>
      </c>
    </row>
    <row r="30" spans="1:12" x14ac:dyDescent="0.25">
      <c r="A30" s="50" t="s">
        <v>106</v>
      </c>
      <c r="B30" s="35" t="s">
        <v>213</v>
      </c>
      <c r="C30" s="36">
        <v>28678</v>
      </c>
      <c r="D30" s="11" t="str">
        <f t="shared" si="0"/>
        <v>N/A</v>
      </c>
      <c r="E30" s="36">
        <v>31639</v>
      </c>
      <c r="F30" s="11" t="str">
        <f t="shared" si="1"/>
        <v>N/A</v>
      </c>
      <c r="G30" s="36">
        <v>34020</v>
      </c>
      <c r="H30" s="11" t="str">
        <f t="shared" si="2"/>
        <v>N/A</v>
      </c>
      <c r="I30" s="12">
        <v>10.32</v>
      </c>
      <c r="J30" s="12">
        <v>7.5259999999999998</v>
      </c>
      <c r="K30" s="43" t="s">
        <v>739</v>
      </c>
      <c r="L30" s="9" t="str">
        <f t="shared" si="3"/>
        <v>Yes</v>
      </c>
    </row>
    <row r="31" spans="1:12" x14ac:dyDescent="0.25">
      <c r="A31" s="44" t="s">
        <v>1007</v>
      </c>
      <c r="B31" s="35" t="s">
        <v>213</v>
      </c>
      <c r="C31" s="36">
        <v>16502</v>
      </c>
      <c r="D31" s="11" t="str">
        <f t="shared" si="0"/>
        <v>N/A</v>
      </c>
      <c r="E31" s="36">
        <v>18540</v>
      </c>
      <c r="F31" s="11" t="str">
        <f t="shared" si="1"/>
        <v>N/A</v>
      </c>
      <c r="G31" s="36">
        <v>20946</v>
      </c>
      <c r="H31" s="11" t="str">
        <f t="shared" si="2"/>
        <v>N/A</v>
      </c>
      <c r="I31" s="12">
        <v>12.35</v>
      </c>
      <c r="J31" s="12">
        <v>12.98</v>
      </c>
      <c r="K31" s="43" t="s">
        <v>739</v>
      </c>
      <c r="L31" s="9" t="str">
        <f t="shared" si="3"/>
        <v>Yes</v>
      </c>
    </row>
    <row r="32" spans="1:12" x14ac:dyDescent="0.25">
      <c r="A32" s="44" t="s">
        <v>1008</v>
      </c>
      <c r="B32" s="35" t="s">
        <v>213</v>
      </c>
      <c r="C32" s="36">
        <v>552</v>
      </c>
      <c r="D32" s="11" t="str">
        <f t="shared" si="0"/>
        <v>N/A</v>
      </c>
      <c r="E32" s="36">
        <v>704</v>
      </c>
      <c r="F32" s="11" t="str">
        <f t="shared" si="1"/>
        <v>N/A</v>
      </c>
      <c r="G32" s="36">
        <v>668</v>
      </c>
      <c r="H32" s="11" t="str">
        <f t="shared" si="2"/>
        <v>N/A</v>
      </c>
      <c r="I32" s="12">
        <v>27.54</v>
      </c>
      <c r="J32" s="12">
        <v>-5.1100000000000003</v>
      </c>
      <c r="K32" s="43" t="s">
        <v>739</v>
      </c>
      <c r="L32" s="9" t="str">
        <f t="shared" si="3"/>
        <v>Yes</v>
      </c>
    </row>
    <row r="33" spans="1:12" x14ac:dyDescent="0.25">
      <c r="A33" s="44" t="s">
        <v>1009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1010</v>
      </c>
      <c r="B34" s="35" t="s">
        <v>213</v>
      </c>
      <c r="C34" s="36">
        <v>9734</v>
      </c>
      <c r="D34" s="11" t="str">
        <f t="shared" si="0"/>
        <v>N/A</v>
      </c>
      <c r="E34" s="36">
        <v>9997</v>
      </c>
      <c r="F34" s="11" t="str">
        <f t="shared" si="1"/>
        <v>N/A</v>
      </c>
      <c r="G34" s="36">
        <v>9502</v>
      </c>
      <c r="H34" s="11" t="str">
        <f t="shared" si="2"/>
        <v>N/A</v>
      </c>
      <c r="I34" s="12">
        <v>2.702</v>
      </c>
      <c r="J34" s="12">
        <v>-4.95</v>
      </c>
      <c r="K34" s="43" t="s">
        <v>739</v>
      </c>
      <c r="L34" s="9" t="str">
        <f t="shared" si="3"/>
        <v>Yes</v>
      </c>
    </row>
    <row r="35" spans="1:12" x14ac:dyDescent="0.25">
      <c r="A35" s="44" t="s">
        <v>1011</v>
      </c>
      <c r="B35" s="35" t="s">
        <v>213</v>
      </c>
      <c r="C35" s="36">
        <v>1890</v>
      </c>
      <c r="D35" s="11" t="str">
        <f t="shared" si="0"/>
        <v>N/A</v>
      </c>
      <c r="E35" s="36">
        <v>2398</v>
      </c>
      <c r="F35" s="11" t="str">
        <f t="shared" si="1"/>
        <v>N/A</v>
      </c>
      <c r="G35" s="36">
        <v>2904</v>
      </c>
      <c r="H35" s="11" t="str">
        <f t="shared" si="2"/>
        <v>N/A</v>
      </c>
      <c r="I35" s="12">
        <v>26.88</v>
      </c>
      <c r="J35" s="12">
        <v>21.1</v>
      </c>
      <c r="K35" s="43" t="s">
        <v>739</v>
      </c>
      <c r="L35" s="9" t="str">
        <f t="shared" si="3"/>
        <v>Yes</v>
      </c>
    </row>
    <row r="36" spans="1:12" x14ac:dyDescent="0.25">
      <c r="A36" s="44" t="s">
        <v>1012</v>
      </c>
      <c r="B36" s="35" t="s">
        <v>213</v>
      </c>
      <c r="C36" s="36">
        <v>0</v>
      </c>
      <c r="D36" s="11" t="str">
        <f t="shared" si="0"/>
        <v>N/A</v>
      </c>
      <c r="E36" s="36">
        <v>0</v>
      </c>
      <c r="F36" s="11" t="str">
        <f t="shared" si="1"/>
        <v>N/A</v>
      </c>
      <c r="G36" s="36">
        <v>0</v>
      </c>
      <c r="H36" s="11" t="str">
        <f t="shared" si="2"/>
        <v>N/A</v>
      </c>
      <c r="I36" s="12" t="s">
        <v>1746</v>
      </c>
      <c r="J36" s="12" t="s">
        <v>1746</v>
      </c>
      <c r="K36" s="43" t="s">
        <v>739</v>
      </c>
      <c r="L36" s="9" t="str">
        <f t="shared" si="3"/>
        <v>N/A</v>
      </c>
    </row>
    <row r="37" spans="1:12" x14ac:dyDescent="0.25">
      <c r="A37" s="44" t="s">
        <v>122</v>
      </c>
      <c r="B37" s="35" t="s">
        <v>213</v>
      </c>
      <c r="C37" s="36">
        <v>106</v>
      </c>
      <c r="D37" s="11" t="str">
        <f t="shared" si="0"/>
        <v>N/A</v>
      </c>
      <c r="E37" s="36">
        <v>110</v>
      </c>
      <c r="F37" s="11" t="str">
        <f t="shared" si="1"/>
        <v>N/A</v>
      </c>
      <c r="G37" s="36">
        <v>110</v>
      </c>
      <c r="H37" s="11" t="str">
        <f t="shared" si="2"/>
        <v>N/A</v>
      </c>
      <c r="I37" s="12">
        <v>3.774</v>
      </c>
      <c r="J37" s="12">
        <v>0</v>
      </c>
      <c r="K37" s="43" t="s">
        <v>739</v>
      </c>
      <c r="L37" s="9" t="str">
        <f t="shared" si="3"/>
        <v>Yes</v>
      </c>
    </row>
    <row r="38" spans="1:12" x14ac:dyDescent="0.25">
      <c r="A38" s="44" t="s">
        <v>84</v>
      </c>
      <c r="B38" s="35" t="s">
        <v>213</v>
      </c>
      <c r="C38" s="45">
        <v>813660118</v>
      </c>
      <c r="D38" s="11" t="str">
        <f t="shared" si="0"/>
        <v>N/A</v>
      </c>
      <c r="E38" s="45">
        <v>904619101</v>
      </c>
      <c r="F38" s="11" t="str">
        <f t="shared" si="1"/>
        <v>N/A</v>
      </c>
      <c r="G38" s="45">
        <v>978105072</v>
      </c>
      <c r="H38" s="11" t="str">
        <f t="shared" si="2"/>
        <v>N/A</v>
      </c>
      <c r="I38" s="12">
        <v>11.18</v>
      </c>
      <c r="J38" s="12">
        <v>8.1229999999999993</v>
      </c>
      <c r="K38" s="43" t="s">
        <v>739</v>
      </c>
      <c r="L38" s="9" t="str">
        <f t="shared" si="3"/>
        <v>Yes</v>
      </c>
    </row>
    <row r="39" spans="1:12" x14ac:dyDescent="0.25">
      <c r="A39" s="44" t="s">
        <v>1301</v>
      </c>
      <c r="B39" s="35" t="s">
        <v>213</v>
      </c>
      <c r="C39" s="45">
        <v>6898.6986875000002</v>
      </c>
      <c r="D39" s="11" t="str">
        <f t="shared" si="0"/>
        <v>N/A</v>
      </c>
      <c r="E39" s="45">
        <v>7105.5847569999996</v>
      </c>
      <c r="F39" s="11" t="str">
        <f t="shared" si="1"/>
        <v>N/A</v>
      </c>
      <c r="G39" s="45">
        <v>7322.1870774999998</v>
      </c>
      <c r="H39" s="11" t="str">
        <f t="shared" si="2"/>
        <v>N/A</v>
      </c>
      <c r="I39" s="12">
        <v>2.9990000000000001</v>
      </c>
      <c r="J39" s="12">
        <v>3.048</v>
      </c>
      <c r="K39" s="43" t="s">
        <v>739</v>
      </c>
      <c r="L39" s="9" t="str">
        <f t="shared" si="3"/>
        <v>Yes</v>
      </c>
    </row>
    <row r="40" spans="1:12" x14ac:dyDescent="0.25">
      <c r="A40" s="44" t="s">
        <v>1302</v>
      </c>
      <c r="B40" s="35" t="s">
        <v>213</v>
      </c>
      <c r="C40" s="45">
        <v>8028.1409952000004</v>
      </c>
      <c r="D40" s="11" t="str">
        <f>IF($B40="N/A","N/A",IF(C40&gt;10,"No",IF(C40&lt;-10,"No","Yes")))</f>
        <v>N/A</v>
      </c>
      <c r="E40" s="45">
        <v>8189.1179277000001</v>
      </c>
      <c r="F40" s="11" t="str">
        <f>IF($B40="N/A","N/A",IF(E40&gt;10,"No",IF(E40&lt;-10,"No","Yes")))</f>
        <v>N/A</v>
      </c>
      <c r="G40" s="45">
        <v>8419.9636035000003</v>
      </c>
      <c r="H40" s="11" t="str">
        <f>IF($B40="N/A","N/A",IF(G40&gt;10,"No",IF(G40&lt;-10,"No","Yes")))</f>
        <v>N/A</v>
      </c>
      <c r="I40" s="12">
        <v>2.0049999999999999</v>
      </c>
      <c r="J40" s="12">
        <v>2.819</v>
      </c>
      <c r="K40" s="43" t="s">
        <v>739</v>
      </c>
      <c r="L40" s="9" t="str">
        <f>IF(J40="Div by 0", "N/A", IF(K40="N/A","N/A", IF(J40&gt;VALUE(MID(K40,1,2)), "No", IF(J40&lt;-1*VALUE(MID(K40,1,2)), "No", "Yes"))))</f>
        <v>Yes</v>
      </c>
    </row>
    <row r="41" spans="1:12" x14ac:dyDescent="0.25">
      <c r="A41" s="44" t="s">
        <v>107</v>
      </c>
      <c r="B41" s="35" t="s">
        <v>213</v>
      </c>
      <c r="C41" s="45">
        <v>0</v>
      </c>
      <c r="D41" s="11" t="str">
        <f t="shared" ref="D41:D44" si="4">IF($B41="N/A","N/A",IF(C41&gt;10,"No",IF(C41&lt;-10,"No","Yes")))</f>
        <v>N/A</v>
      </c>
      <c r="E41" s="45">
        <v>0</v>
      </c>
      <c r="F41" s="11" t="str">
        <f t="shared" ref="F41:F44" si="5">IF($B41="N/A","N/A",IF(E41&gt;10,"No",IF(E41&lt;-10,"No","Yes")))</f>
        <v>N/A</v>
      </c>
      <c r="G41" s="45">
        <v>0</v>
      </c>
      <c r="H41" s="11" t="str">
        <f t="shared" ref="H41:H44" si="6">IF($B41="N/A","N/A",IF(G41&gt;10,"No",IF(G41&lt;-10,"No","Yes")))</f>
        <v>N/A</v>
      </c>
      <c r="I41" s="12" t="s">
        <v>1746</v>
      </c>
      <c r="J41" s="12" t="s">
        <v>1746</v>
      </c>
      <c r="K41" s="43" t="s">
        <v>739</v>
      </c>
      <c r="L41" s="9" t="str">
        <f t="shared" ref="L41:L43" si="7">IF(J41="Div by 0", "N/A", IF(K41="N/A","N/A", IF(J41&gt;VALUE(MID(K41,1,2)), "No", IF(J41&lt;-1*VALUE(MID(K41,1,2)), "No", "Yes"))))</f>
        <v>N/A</v>
      </c>
    </row>
    <row r="42" spans="1:12" x14ac:dyDescent="0.25">
      <c r="A42" s="44" t="s">
        <v>158</v>
      </c>
      <c r="B42" s="43" t="s">
        <v>217</v>
      </c>
      <c r="C42" s="1">
        <v>0</v>
      </c>
      <c r="D42" s="11" t="str">
        <f>IF($B42="N/A","N/A",IF(C42&gt;0,"No",IF(C42&lt;0,"No","Yes")))</f>
        <v>Yes</v>
      </c>
      <c r="E42" s="1">
        <v>0</v>
      </c>
      <c r="F42" s="11" t="str">
        <f>IF($B42="N/A","N/A",IF(E42&gt;0,"No",IF(E42&lt;0,"No","Yes")))</f>
        <v>Yes</v>
      </c>
      <c r="G42" s="1">
        <v>0</v>
      </c>
      <c r="H42" s="11" t="str">
        <f>IF($B42="N/A","N/A",IF(G42&gt;0,"No",IF(G42&lt;0,"No","Yes")))</f>
        <v>Yes</v>
      </c>
      <c r="I42" s="12" t="s">
        <v>1746</v>
      </c>
      <c r="J42" s="12" t="s">
        <v>1746</v>
      </c>
      <c r="K42" s="43" t="s">
        <v>739</v>
      </c>
      <c r="L42" s="9" t="str">
        <f t="shared" si="7"/>
        <v>N/A</v>
      </c>
    </row>
    <row r="43" spans="1:12" x14ac:dyDescent="0.25">
      <c r="A43" s="44" t="s">
        <v>156</v>
      </c>
      <c r="B43" s="35" t="s">
        <v>213</v>
      </c>
      <c r="C43" s="45">
        <v>0</v>
      </c>
      <c r="D43" s="11" t="str">
        <f t="shared" si="4"/>
        <v>N/A</v>
      </c>
      <c r="E43" s="45">
        <v>0</v>
      </c>
      <c r="F43" s="11" t="str">
        <f t="shared" si="5"/>
        <v>N/A</v>
      </c>
      <c r="G43" s="45">
        <v>0</v>
      </c>
      <c r="H43" s="11" t="str">
        <f t="shared" si="6"/>
        <v>N/A</v>
      </c>
      <c r="I43" s="12" t="s">
        <v>1746</v>
      </c>
      <c r="J43" s="12" t="s">
        <v>1746</v>
      </c>
      <c r="K43" s="43" t="s">
        <v>739</v>
      </c>
      <c r="L43" s="9" t="str">
        <f t="shared" si="7"/>
        <v>N/A</v>
      </c>
    </row>
    <row r="44" spans="1:12" x14ac:dyDescent="0.25">
      <c r="A44" s="44" t="s">
        <v>1303</v>
      </c>
      <c r="B44" s="35" t="s">
        <v>213</v>
      </c>
      <c r="C44" s="45" t="s">
        <v>1746</v>
      </c>
      <c r="D44" s="11" t="str">
        <f t="shared" si="4"/>
        <v>N/A</v>
      </c>
      <c r="E44" s="45" t="s">
        <v>1746</v>
      </c>
      <c r="F44" s="11" t="str">
        <f t="shared" si="5"/>
        <v>N/A</v>
      </c>
      <c r="G44" s="45" t="s">
        <v>1746</v>
      </c>
      <c r="H44" s="11" t="str">
        <f t="shared" si="6"/>
        <v>N/A</v>
      </c>
      <c r="I44" s="12" t="s">
        <v>1746</v>
      </c>
      <c r="J44" s="12" t="s">
        <v>1746</v>
      </c>
      <c r="K44" s="43" t="s">
        <v>739</v>
      </c>
      <c r="L44" s="9" t="str">
        <f>IF(J44="Div by 0", "N/A", IF(OR(J44="N/A",K44="N/A"),"N/A", IF(J44&gt;VALUE(MID(K44,1,2)), "No", IF(J44&lt;-1*VALUE(MID(K44,1,2)), "No", "Yes"))))</f>
        <v>N/A</v>
      </c>
    </row>
    <row r="45" spans="1:12" x14ac:dyDescent="0.25">
      <c r="A45" s="44" t="s">
        <v>1304</v>
      </c>
      <c r="B45" s="35" t="s">
        <v>213</v>
      </c>
      <c r="C45" s="45">
        <v>25429.536985999999</v>
      </c>
      <c r="D45" s="11" t="str">
        <f t="shared" ref="D45:D71" si="8">IF($B45="N/A","N/A",IF(C45&gt;10,"No",IF(C45&lt;-10,"No","Yes")))</f>
        <v>N/A</v>
      </c>
      <c r="E45" s="45">
        <v>29312.832394000001</v>
      </c>
      <c r="F45" s="11" t="str">
        <f t="shared" ref="F45:F71" si="9">IF($B45="N/A","N/A",IF(E45&gt;10,"No",IF(E45&lt;-10,"No","Yes")))</f>
        <v>N/A</v>
      </c>
      <c r="G45" s="45">
        <v>30353.719131999998</v>
      </c>
      <c r="H45" s="11" t="str">
        <f t="shared" ref="H45:H71" si="10">IF($B45="N/A","N/A",IF(G45&gt;10,"No",IF(G45&lt;-10,"No","Yes")))</f>
        <v>N/A</v>
      </c>
      <c r="I45" s="12">
        <v>15.27</v>
      </c>
      <c r="J45" s="12">
        <v>3.5510000000000002</v>
      </c>
      <c r="K45" s="43" t="s">
        <v>739</v>
      </c>
      <c r="L45" s="9" t="str">
        <f t="shared" ref="L45:L71" si="11">IF(J45="Div by 0", "N/A", IF(K45="N/A","N/A", IF(J45&gt;VALUE(MID(K45,1,2)), "No", IF(J45&lt;-1*VALUE(MID(K45,1,2)), "No", "Yes"))))</f>
        <v>Yes</v>
      </c>
    </row>
    <row r="46" spans="1:12" x14ac:dyDescent="0.25">
      <c r="A46" s="44" t="s">
        <v>1305</v>
      </c>
      <c r="B46" s="35" t="s">
        <v>213</v>
      </c>
      <c r="C46" s="45">
        <v>23705.426512999999</v>
      </c>
      <c r="D46" s="11" t="str">
        <f t="shared" si="8"/>
        <v>N/A</v>
      </c>
      <c r="E46" s="45">
        <v>28617.691504999999</v>
      </c>
      <c r="F46" s="11" t="str">
        <f t="shared" si="9"/>
        <v>N/A</v>
      </c>
      <c r="G46" s="45">
        <v>30265.971469</v>
      </c>
      <c r="H46" s="11" t="str">
        <f t="shared" si="10"/>
        <v>N/A</v>
      </c>
      <c r="I46" s="12">
        <v>20.72</v>
      </c>
      <c r="J46" s="12">
        <v>5.76</v>
      </c>
      <c r="K46" s="43" t="s">
        <v>739</v>
      </c>
      <c r="L46" s="9" t="str">
        <f t="shared" si="11"/>
        <v>Yes</v>
      </c>
    </row>
    <row r="47" spans="1:12" x14ac:dyDescent="0.25">
      <c r="A47" s="44" t="s">
        <v>1306</v>
      </c>
      <c r="B47" s="35" t="s">
        <v>213</v>
      </c>
      <c r="C47" s="45" t="s">
        <v>1746</v>
      </c>
      <c r="D47" s="11" t="str">
        <f t="shared" si="8"/>
        <v>N/A</v>
      </c>
      <c r="E47" s="45" t="s">
        <v>1746</v>
      </c>
      <c r="F47" s="11" t="str">
        <f t="shared" si="9"/>
        <v>N/A</v>
      </c>
      <c r="G47" s="45" t="s">
        <v>1746</v>
      </c>
      <c r="H47" s="11" t="str">
        <f t="shared" si="10"/>
        <v>N/A</v>
      </c>
      <c r="I47" s="12" t="s">
        <v>1746</v>
      </c>
      <c r="J47" s="12" t="s">
        <v>1746</v>
      </c>
      <c r="K47" s="43" t="s">
        <v>739</v>
      </c>
      <c r="L47" s="9" t="str">
        <f t="shared" si="11"/>
        <v>N/A</v>
      </c>
    </row>
    <row r="48" spans="1:12" x14ac:dyDescent="0.25">
      <c r="A48" s="44" t="s">
        <v>1307</v>
      </c>
      <c r="B48" s="35" t="s">
        <v>213</v>
      </c>
      <c r="C48" s="45" t="s">
        <v>1746</v>
      </c>
      <c r="D48" s="11" t="str">
        <f t="shared" si="8"/>
        <v>N/A</v>
      </c>
      <c r="E48" s="45" t="s">
        <v>1746</v>
      </c>
      <c r="F48" s="11" t="str">
        <f t="shared" si="9"/>
        <v>N/A</v>
      </c>
      <c r="G48" s="45" t="s">
        <v>1746</v>
      </c>
      <c r="H48" s="11" t="str">
        <f t="shared" si="10"/>
        <v>N/A</v>
      </c>
      <c r="I48" s="12" t="s">
        <v>1746</v>
      </c>
      <c r="J48" s="12" t="s">
        <v>1746</v>
      </c>
      <c r="K48" s="43" t="s">
        <v>739</v>
      </c>
      <c r="L48" s="9" t="str">
        <f t="shared" si="11"/>
        <v>N/A</v>
      </c>
    </row>
    <row r="49" spans="1:12" x14ac:dyDescent="0.25">
      <c r="A49" s="44" t="s">
        <v>1308</v>
      </c>
      <c r="B49" s="35" t="s">
        <v>213</v>
      </c>
      <c r="C49" s="45">
        <v>58666.555555999999</v>
      </c>
      <c r="D49" s="11" t="str">
        <f t="shared" si="8"/>
        <v>N/A</v>
      </c>
      <c r="E49" s="45">
        <v>41272.820512999999</v>
      </c>
      <c r="F49" s="11" t="str">
        <f t="shared" si="9"/>
        <v>N/A</v>
      </c>
      <c r="G49" s="45">
        <v>32062.361110999998</v>
      </c>
      <c r="H49" s="11" t="str">
        <f t="shared" si="10"/>
        <v>N/A</v>
      </c>
      <c r="I49" s="12">
        <v>-29.6</v>
      </c>
      <c r="J49" s="12">
        <v>-22.3</v>
      </c>
      <c r="K49" s="43" t="s">
        <v>739</v>
      </c>
      <c r="L49" s="9" t="str">
        <f t="shared" si="11"/>
        <v>Yes</v>
      </c>
    </row>
    <row r="50" spans="1:12" x14ac:dyDescent="0.25">
      <c r="A50" s="44" t="s">
        <v>1309</v>
      </c>
      <c r="B50" s="35" t="s">
        <v>213</v>
      </c>
      <c r="C50" s="45" t="s">
        <v>1746</v>
      </c>
      <c r="D50" s="11" t="str">
        <f t="shared" si="8"/>
        <v>N/A</v>
      </c>
      <c r="E50" s="45" t="s">
        <v>1746</v>
      </c>
      <c r="F50" s="11" t="str">
        <f t="shared" si="9"/>
        <v>N/A</v>
      </c>
      <c r="G50" s="45" t="s">
        <v>1746</v>
      </c>
      <c r="H50" s="11" t="str">
        <f t="shared" si="10"/>
        <v>N/A</v>
      </c>
      <c r="I50" s="12" t="s">
        <v>1746</v>
      </c>
      <c r="J50" s="12" t="s">
        <v>1746</v>
      </c>
      <c r="K50" s="43" t="s">
        <v>739</v>
      </c>
      <c r="L50" s="9" t="str">
        <f t="shared" si="11"/>
        <v>N/A</v>
      </c>
    </row>
    <row r="51" spans="1:12" x14ac:dyDescent="0.25">
      <c r="A51" s="44" t="s">
        <v>1310</v>
      </c>
      <c r="B51" s="35" t="s">
        <v>213</v>
      </c>
      <c r="C51" s="45">
        <v>29822.155294</v>
      </c>
      <c r="D51" s="11" t="str">
        <f t="shared" si="8"/>
        <v>N/A</v>
      </c>
      <c r="E51" s="45">
        <v>31393.509063000001</v>
      </c>
      <c r="F51" s="11" t="str">
        <f t="shared" si="9"/>
        <v>N/A</v>
      </c>
      <c r="G51" s="45">
        <v>32824.224929000004</v>
      </c>
      <c r="H51" s="11" t="str">
        <f t="shared" si="10"/>
        <v>N/A</v>
      </c>
      <c r="I51" s="12">
        <v>5.2690000000000001</v>
      </c>
      <c r="J51" s="12">
        <v>4.5570000000000004</v>
      </c>
      <c r="K51" s="43" t="s">
        <v>739</v>
      </c>
      <c r="L51" s="9" t="str">
        <f t="shared" si="11"/>
        <v>Yes</v>
      </c>
    </row>
    <row r="52" spans="1:12" x14ac:dyDescent="0.25">
      <c r="A52" s="44" t="s">
        <v>1311</v>
      </c>
      <c r="B52" s="35" t="s">
        <v>213</v>
      </c>
      <c r="C52" s="45">
        <v>30813.868552</v>
      </c>
      <c r="D52" s="11" t="str">
        <f t="shared" si="8"/>
        <v>N/A</v>
      </c>
      <c r="E52" s="45">
        <v>32276.471668999999</v>
      </c>
      <c r="F52" s="11" t="str">
        <f t="shared" si="9"/>
        <v>N/A</v>
      </c>
      <c r="G52" s="45">
        <v>33460.822686</v>
      </c>
      <c r="H52" s="11" t="str">
        <f t="shared" si="10"/>
        <v>N/A</v>
      </c>
      <c r="I52" s="12">
        <v>4.7469999999999999</v>
      </c>
      <c r="J52" s="12">
        <v>3.669</v>
      </c>
      <c r="K52" s="43" t="s">
        <v>739</v>
      </c>
      <c r="L52" s="9" t="str">
        <f t="shared" si="11"/>
        <v>Yes</v>
      </c>
    </row>
    <row r="53" spans="1:12" x14ac:dyDescent="0.25">
      <c r="A53" s="44" t="s">
        <v>1312</v>
      </c>
      <c r="B53" s="35" t="s">
        <v>213</v>
      </c>
      <c r="C53" s="45" t="s">
        <v>1746</v>
      </c>
      <c r="D53" s="11" t="str">
        <f t="shared" si="8"/>
        <v>N/A</v>
      </c>
      <c r="E53" s="45" t="s">
        <v>1746</v>
      </c>
      <c r="F53" s="11" t="str">
        <f t="shared" si="9"/>
        <v>N/A</v>
      </c>
      <c r="G53" s="45" t="s">
        <v>1746</v>
      </c>
      <c r="H53" s="11" t="str">
        <f t="shared" si="10"/>
        <v>N/A</v>
      </c>
      <c r="I53" s="12" t="s">
        <v>1746</v>
      </c>
      <c r="J53" s="12" t="s">
        <v>1746</v>
      </c>
      <c r="K53" s="43" t="s">
        <v>739</v>
      </c>
      <c r="L53" s="9" t="str">
        <f t="shared" si="11"/>
        <v>N/A</v>
      </c>
    </row>
    <row r="54" spans="1:12" x14ac:dyDescent="0.25">
      <c r="A54" s="44" t="s">
        <v>1313</v>
      </c>
      <c r="B54" s="35" t="s">
        <v>213</v>
      </c>
      <c r="C54" s="45">
        <v>16937.801325</v>
      </c>
      <c r="D54" s="11" t="str">
        <f t="shared" si="8"/>
        <v>N/A</v>
      </c>
      <c r="E54" s="45">
        <v>23132.993055999999</v>
      </c>
      <c r="F54" s="11" t="str">
        <f t="shared" si="9"/>
        <v>N/A</v>
      </c>
      <c r="G54" s="45">
        <v>22376.842857</v>
      </c>
      <c r="H54" s="11" t="str">
        <f t="shared" si="10"/>
        <v>N/A</v>
      </c>
      <c r="I54" s="12">
        <v>36.58</v>
      </c>
      <c r="J54" s="12">
        <v>-3.27</v>
      </c>
      <c r="K54" s="43" t="s">
        <v>739</v>
      </c>
      <c r="L54" s="9" t="str">
        <f t="shared" si="11"/>
        <v>Yes</v>
      </c>
    </row>
    <row r="55" spans="1:12" x14ac:dyDescent="0.25">
      <c r="A55" s="44" t="s">
        <v>1690</v>
      </c>
      <c r="B55" s="35" t="s">
        <v>213</v>
      </c>
      <c r="C55" s="45">
        <v>23801.179606999998</v>
      </c>
      <c r="D55" s="11" t="str">
        <f t="shared" si="8"/>
        <v>N/A</v>
      </c>
      <c r="E55" s="45">
        <v>25453.298677999999</v>
      </c>
      <c r="F55" s="11" t="str">
        <f t="shared" si="9"/>
        <v>N/A</v>
      </c>
      <c r="G55" s="45">
        <v>29172.083799</v>
      </c>
      <c r="H55" s="11" t="str">
        <f t="shared" si="10"/>
        <v>N/A</v>
      </c>
      <c r="I55" s="12">
        <v>6.9409999999999998</v>
      </c>
      <c r="J55" s="12">
        <v>14.61</v>
      </c>
      <c r="K55" s="43" t="s">
        <v>739</v>
      </c>
      <c r="L55" s="9" t="str">
        <f t="shared" si="11"/>
        <v>Yes</v>
      </c>
    </row>
    <row r="56" spans="1:12" x14ac:dyDescent="0.25">
      <c r="A56" s="44" t="s">
        <v>1314</v>
      </c>
      <c r="B56" s="35" t="s">
        <v>213</v>
      </c>
      <c r="C56" s="45" t="s">
        <v>1746</v>
      </c>
      <c r="D56" s="11" t="str">
        <f t="shared" si="8"/>
        <v>N/A</v>
      </c>
      <c r="E56" s="45" t="s">
        <v>1746</v>
      </c>
      <c r="F56" s="11" t="str">
        <f t="shared" si="9"/>
        <v>N/A</v>
      </c>
      <c r="G56" s="45" t="s">
        <v>1746</v>
      </c>
      <c r="H56" s="11" t="str">
        <f t="shared" si="10"/>
        <v>N/A</v>
      </c>
      <c r="I56" s="12" t="s">
        <v>1746</v>
      </c>
      <c r="J56" s="12" t="s">
        <v>1746</v>
      </c>
      <c r="K56" s="43" t="s">
        <v>739</v>
      </c>
      <c r="L56" s="9" t="str">
        <f t="shared" si="11"/>
        <v>N/A</v>
      </c>
    </row>
    <row r="57" spans="1:12" x14ac:dyDescent="0.25">
      <c r="A57" s="44" t="s">
        <v>1691</v>
      </c>
      <c r="B57" s="35" t="s">
        <v>213</v>
      </c>
      <c r="C57" s="45">
        <v>4294.8202474999998</v>
      </c>
      <c r="D57" s="11" t="str">
        <f t="shared" si="8"/>
        <v>N/A</v>
      </c>
      <c r="E57" s="45">
        <v>4346.6279574999999</v>
      </c>
      <c r="F57" s="11" t="str">
        <f t="shared" si="9"/>
        <v>N/A</v>
      </c>
      <c r="G57" s="45">
        <v>4449.3061799999996</v>
      </c>
      <c r="H57" s="11" t="str">
        <f t="shared" si="10"/>
        <v>N/A</v>
      </c>
      <c r="I57" s="12">
        <v>1.206</v>
      </c>
      <c r="J57" s="12">
        <v>2.3620000000000001</v>
      </c>
      <c r="K57" s="43" t="s">
        <v>739</v>
      </c>
      <c r="L57" s="9" t="str">
        <f t="shared" si="11"/>
        <v>Yes</v>
      </c>
    </row>
    <row r="58" spans="1:12" x14ac:dyDescent="0.25">
      <c r="A58" s="44" t="s">
        <v>1315</v>
      </c>
      <c r="B58" s="35" t="s">
        <v>213</v>
      </c>
      <c r="C58" s="45">
        <v>3011.2099708999999</v>
      </c>
      <c r="D58" s="11" t="str">
        <f t="shared" si="8"/>
        <v>N/A</v>
      </c>
      <c r="E58" s="45">
        <v>3231.4570487000001</v>
      </c>
      <c r="F58" s="11" t="str">
        <f t="shared" si="9"/>
        <v>N/A</v>
      </c>
      <c r="G58" s="45">
        <v>3330.4878987000002</v>
      </c>
      <c r="H58" s="11" t="str">
        <f t="shared" si="10"/>
        <v>N/A</v>
      </c>
      <c r="I58" s="12">
        <v>7.3140000000000001</v>
      </c>
      <c r="J58" s="12">
        <v>3.0649999999999999</v>
      </c>
      <c r="K58" s="43" t="s">
        <v>739</v>
      </c>
      <c r="L58" s="9" t="str">
        <f t="shared" si="11"/>
        <v>Yes</v>
      </c>
    </row>
    <row r="59" spans="1:12" ht="12" customHeight="1" x14ac:dyDescent="0.25">
      <c r="A59" s="44" t="s">
        <v>1692</v>
      </c>
      <c r="B59" s="35" t="s">
        <v>213</v>
      </c>
      <c r="C59" s="45">
        <v>2304.7013422999999</v>
      </c>
      <c r="D59" s="11" t="str">
        <f t="shared" si="8"/>
        <v>N/A</v>
      </c>
      <c r="E59" s="45">
        <v>2834.9848943000002</v>
      </c>
      <c r="F59" s="11" t="str">
        <f t="shared" si="9"/>
        <v>N/A</v>
      </c>
      <c r="G59" s="45">
        <v>2831.7355932</v>
      </c>
      <c r="H59" s="11" t="str">
        <f t="shared" si="10"/>
        <v>N/A</v>
      </c>
      <c r="I59" s="12">
        <v>23.01</v>
      </c>
      <c r="J59" s="12">
        <v>-0.115</v>
      </c>
      <c r="K59" s="43" t="s">
        <v>739</v>
      </c>
      <c r="L59" s="9" t="str">
        <f t="shared" si="11"/>
        <v>Yes</v>
      </c>
    </row>
    <row r="60" spans="1:12" x14ac:dyDescent="0.25">
      <c r="A60" s="44" t="s">
        <v>1693</v>
      </c>
      <c r="B60" s="35" t="s">
        <v>213</v>
      </c>
      <c r="C60" s="45" t="s">
        <v>1746</v>
      </c>
      <c r="D60" s="11" t="str">
        <f t="shared" si="8"/>
        <v>N/A</v>
      </c>
      <c r="E60" s="45" t="s">
        <v>1746</v>
      </c>
      <c r="F60" s="11" t="str">
        <f t="shared" si="9"/>
        <v>N/A</v>
      </c>
      <c r="G60" s="45" t="s">
        <v>1746</v>
      </c>
      <c r="H60" s="11" t="str">
        <f t="shared" si="10"/>
        <v>N/A</v>
      </c>
      <c r="I60" s="12" t="s">
        <v>1746</v>
      </c>
      <c r="J60" s="12" t="s">
        <v>1746</v>
      </c>
      <c r="K60" s="43" t="s">
        <v>739</v>
      </c>
      <c r="L60" s="9" t="str">
        <f t="shared" si="11"/>
        <v>N/A</v>
      </c>
    </row>
    <row r="61" spans="1:12" x14ac:dyDescent="0.25">
      <c r="A61" s="3" t="s">
        <v>1694</v>
      </c>
      <c r="B61" s="35" t="s">
        <v>213</v>
      </c>
      <c r="C61" s="45">
        <v>4058.7383215999998</v>
      </c>
      <c r="D61" s="11" t="str">
        <f t="shared" si="8"/>
        <v>N/A</v>
      </c>
      <c r="E61" s="45">
        <v>4135.9946815000003</v>
      </c>
      <c r="F61" s="11" t="str">
        <f t="shared" si="9"/>
        <v>N/A</v>
      </c>
      <c r="G61" s="45">
        <v>4202.4954762999996</v>
      </c>
      <c r="H61" s="11" t="str">
        <f t="shared" si="10"/>
        <v>N/A</v>
      </c>
      <c r="I61" s="12">
        <v>1.903</v>
      </c>
      <c r="J61" s="12">
        <v>1.6080000000000001</v>
      </c>
      <c r="K61" s="43" t="s">
        <v>739</v>
      </c>
      <c r="L61" s="9" t="str">
        <f t="shared" si="11"/>
        <v>Yes</v>
      </c>
    </row>
    <row r="62" spans="1:12" x14ac:dyDescent="0.25">
      <c r="A62" s="3" t="s">
        <v>1695</v>
      </c>
      <c r="B62" s="35" t="s">
        <v>213</v>
      </c>
      <c r="C62" s="45">
        <v>8165.3728889000004</v>
      </c>
      <c r="D62" s="11" t="str">
        <f t="shared" si="8"/>
        <v>N/A</v>
      </c>
      <c r="E62" s="45">
        <v>6575.20507</v>
      </c>
      <c r="F62" s="11" t="str">
        <f t="shared" si="9"/>
        <v>N/A</v>
      </c>
      <c r="G62" s="45">
        <v>6386.5955992999998</v>
      </c>
      <c r="H62" s="11" t="str">
        <f t="shared" si="10"/>
        <v>N/A</v>
      </c>
      <c r="I62" s="12">
        <v>-19.5</v>
      </c>
      <c r="J62" s="12">
        <v>-2.87</v>
      </c>
      <c r="K62" s="43" t="s">
        <v>739</v>
      </c>
      <c r="L62" s="9" t="str">
        <f t="shared" si="11"/>
        <v>Yes</v>
      </c>
    </row>
    <row r="63" spans="1:12" x14ac:dyDescent="0.25">
      <c r="A63" s="3" t="s">
        <v>1696</v>
      </c>
      <c r="B63" s="35" t="s">
        <v>213</v>
      </c>
      <c r="C63" s="45">
        <v>10651.29859</v>
      </c>
      <c r="D63" s="11" t="str">
        <f t="shared" si="8"/>
        <v>N/A</v>
      </c>
      <c r="E63" s="45">
        <v>11455.702885999999</v>
      </c>
      <c r="F63" s="11" t="str">
        <f t="shared" si="9"/>
        <v>N/A</v>
      </c>
      <c r="G63" s="45">
        <v>12354.51676</v>
      </c>
      <c r="H63" s="11" t="str">
        <f t="shared" si="10"/>
        <v>N/A</v>
      </c>
      <c r="I63" s="12">
        <v>7.5519999999999996</v>
      </c>
      <c r="J63" s="12">
        <v>7.8460000000000001</v>
      </c>
      <c r="K63" s="43" t="s">
        <v>739</v>
      </c>
      <c r="L63" s="9" t="str">
        <f t="shared" si="11"/>
        <v>Yes</v>
      </c>
    </row>
    <row r="64" spans="1:12" x14ac:dyDescent="0.25">
      <c r="A64" s="3" t="s">
        <v>1697</v>
      </c>
      <c r="B64" s="35" t="s">
        <v>213</v>
      </c>
      <c r="C64" s="45" t="s">
        <v>1746</v>
      </c>
      <c r="D64" s="11" t="str">
        <f t="shared" si="8"/>
        <v>N/A</v>
      </c>
      <c r="E64" s="45" t="s">
        <v>1746</v>
      </c>
      <c r="F64" s="11" t="str">
        <f t="shared" si="9"/>
        <v>N/A</v>
      </c>
      <c r="G64" s="45" t="s">
        <v>1746</v>
      </c>
      <c r="H64" s="11" t="str">
        <f t="shared" si="10"/>
        <v>N/A</v>
      </c>
      <c r="I64" s="12" t="s">
        <v>1746</v>
      </c>
      <c r="J64" s="12" t="s">
        <v>1746</v>
      </c>
      <c r="K64" s="43" t="s">
        <v>739</v>
      </c>
      <c r="L64" s="9" t="str">
        <f t="shared" si="11"/>
        <v>N/A</v>
      </c>
    </row>
    <row r="65" spans="1:12" x14ac:dyDescent="0.25">
      <c r="A65" s="3" t="s">
        <v>1698</v>
      </c>
      <c r="B65" s="35" t="s">
        <v>213</v>
      </c>
      <c r="C65" s="45">
        <v>5856.4044215000004</v>
      </c>
      <c r="D65" s="11" t="str">
        <f t="shared" si="8"/>
        <v>N/A</v>
      </c>
      <c r="E65" s="45">
        <v>6115.4717910999998</v>
      </c>
      <c r="F65" s="11" t="str">
        <f t="shared" si="9"/>
        <v>N/A</v>
      </c>
      <c r="G65" s="45">
        <v>6094.8091123000004</v>
      </c>
      <c r="H65" s="11" t="str">
        <f t="shared" si="10"/>
        <v>N/A</v>
      </c>
      <c r="I65" s="12">
        <v>4.4240000000000004</v>
      </c>
      <c r="J65" s="12">
        <v>-0.33800000000000002</v>
      </c>
      <c r="K65" s="43" t="s">
        <v>739</v>
      </c>
      <c r="L65" s="9" t="str">
        <f t="shared" si="11"/>
        <v>Yes</v>
      </c>
    </row>
    <row r="66" spans="1:12" x14ac:dyDescent="0.25">
      <c r="A66" s="3" t="s">
        <v>1699</v>
      </c>
      <c r="B66" s="35" t="s">
        <v>213</v>
      </c>
      <c r="C66" s="45">
        <v>5600.4663071000004</v>
      </c>
      <c r="D66" s="11" t="str">
        <f t="shared" si="8"/>
        <v>N/A</v>
      </c>
      <c r="E66" s="45">
        <v>6143.2368392999997</v>
      </c>
      <c r="F66" s="11" t="str">
        <f t="shared" si="9"/>
        <v>N/A</v>
      </c>
      <c r="G66" s="45">
        <v>6129.6919698000002</v>
      </c>
      <c r="H66" s="11" t="str">
        <f t="shared" si="10"/>
        <v>N/A</v>
      </c>
      <c r="I66" s="12">
        <v>9.6920000000000002</v>
      </c>
      <c r="J66" s="12">
        <v>-0.22</v>
      </c>
      <c r="K66" s="43" t="s">
        <v>739</v>
      </c>
      <c r="L66" s="9" t="str">
        <f t="shared" si="11"/>
        <v>Yes</v>
      </c>
    </row>
    <row r="67" spans="1:12" x14ac:dyDescent="0.25">
      <c r="A67" s="3" t="s">
        <v>1700</v>
      </c>
      <c r="B67" s="35" t="s">
        <v>213</v>
      </c>
      <c r="C67" s="45">
        <v>5023.5706522</v>
      </c>
      <c r="D67" s="11" t="str">
        <f t="shared" si="8"/>
        <v>N/A</v>
      </c>
      <c r="E67" s="45">
        <v>4912.84375</v>
      </c>
      <c r="F67" s="11" t="str">
        <f t="shared" si="9"/>
        <v>N/A</v>
      </c>
      <c r="G67" s="45">
        <v>5196.9835328999998</v>
      </c>
      <c r="H67" s="11" t="str">
        <f t="shared" si="10"/>
        <v>N/A</v>
      </c>
      <c r="I67" s="12">
        <v>-2.2000000000000002</v>
      </c>
      <c r="J67" s="12">
        <v>5.7839999999999998</v>
      </c>
      <c r="K67" s="43" t="s">
        <v>739</v>
      </c>
      <c r="L67" s="9" t="str">
        <f t="shared" si="11"/>
        <v>Yes</v>
      </c>
    </row>
    <row r="68" spans="1:12" x14ac:dyDescent="0.25">
      <c r="A68" s="2" t="s">
        <v>1701</v>
      </c>
      <c r="B68" s="35" t="s">
        <v>213</v>
      </c>
      <c r="C68" s="45" t="s">
        <v>1746</v>
      </c>
      <c r="D68" s="11" t="str">
        <f t="shared" si="8"/>
        <v>N/A</v>
      </c>
      <c r="E68" s="45" t="s">
        <v>1746</v>
      </c>
      <c r="F68" s="11" t="str">
        <f t="shared" si="9"/>
        <v>N/A</v>
      </c>
      <c r="G68" s="45" t="s">
        <v>1746</v>
      </c>
      <c r="H68" s="11" t="str">
        <f t="shared" si="10"/>
        <v>N/A</v>
      </c>
      <c r="I68" s="12" t="s">
        <v>1746</v>
      </c>
      <c r="J68" s="12" t="s">
        <v>1746</v>
      </c>
      <c r="K68" s="43" t="s">
        <v>739</v>
      </c>
      <c r="L68" s="9" t="str">
        <f t="shared" si="11"/>
        <v>N/A</v>
      </c>
    </row>
    <row r="69" spans="1:12" x14ac:dyDescent="0.25">
      <c r="A69" s="2" t="s">
        <v>1702</v>
      </c>
      <c r="B69" s="35" t="s">
        <v>213</v>
      </c>
      <c r="C69" s="45">
        <v>6443.7699814999996</v>
      </c>
      <c r="D69" s="11" t="str">
        <f t="shared" si="8"/>
        <v>N/A</v>
      </c>
      <c r="E69" s="45">
        <v>6382.7474241999998</v>
      </c>
      <c r="F69" s="11" t="str">
        <f t="shared" si="9"/>
        <v>N/A</v>
      </c>
      <c r="G69" s="45">
        <v>6345.5139970999999</v>
      </c>
      <c r="H69" s="11" t="str">
        <f t="shared" si="10"/>
        <v>N/A</v>
      </c>
      <c r="I69" s="12">
        <v>-0.94699999999999995</v>
      </c>
      <c r="J69" s="12">
        <v>-0.58299999999999996</v>
      </c>
      <c r="K69" s="43" t="s">
        <v>739</v>
      </c>
      <c r="L69" s="9" t="str">
        <f t="shared" si="11"/>
        <v>Yes</v>
      </c>
    </row>
    <row r="70" spans="1:12" x14ac:dyDescent="0.25">
      <c r="A70" s="44" t="s">
        <v>1703</v>
      </c>
      <c r="B70" s="35" t="s">
        <v>213</v>
      </c>
      <c r="C70" s="45">
        <v>5309.2079365</v>
      </c>
      <c r="D70" s="11" t="str">
        <f t="shared" si="8"/>
        <v>N/A</v>
      </c>
      <c r="E70" s="45">
        <v>5139.6301083999997</v>
      </c>
      <c r="F70" s="11" t="str">
        <f t="shared" si="9"/>
        <v>N/A</v>
      </c>
      <c r="G70" s="45">
        <v>5229.4142561999997</v>
      </c>
      <c r="H70" s="11" t="str">
        <f t="shared" si="10"/>
        <v>N/A</v>
      </c>
      <c r="I70" s="12">
        <v>-3.19</v>
      </c>
      <c r="J70" s="12">
        <v>1.7470000000000001</v>
      </c>
      <c r="K70" s="43" t="s">
        <v>739</v>
      </c>
      <c r="L70" s="9" t="str">
        <f t="shared" si="11"/>
        <v>Yes</v>
      </c>
    </row>
    <row r="71" spans="1:12" x14ac:dyDescent="0.25">
      <c r="A71" s="44" t="s">
        <v>1704</v>
      </c>
      <c r="B71" s="35" t="s">
        <v>213</v>
      </c>
      <c r="C71" s="45" t="s">
        <v>1746</v>
      </c>
      <c r="D71" s="11" t="str">
        <f t="shared" si="8"/>
        <v>N/A</v>
      </c>
      <c r="E71" s="45" t="s">
        <v>1746</v>
      </c>
      <c r="F71" s="11" t="str">
        <f t="shared" si="9"/>
        <v>N/A</v>
      </c>
      <c r="G71" s="45" t="s">
        <v>1746</v>
      </c>
      <c r="H71" s="11" t="str">
        <f t="shared" si="10"/>
        <v>N/A</v>
      </c>
      <c r="I71" s="12" t="s">
        <v>1746</v>
      </c>
      <c r="J71" s="12" t="s">
        <v>1746</v>
      </c>
      <c r="K71" s="43" t="s">
        <v>739</v>
      </c>
      <c r="L71" s="9" t="str">
        <f t="shared" si="11"/>
        <v>N/A</v>
      </c>
    </row>
    <row r="72" spans="1:12" x14ac:dyDescent="0.25">
      <c r="A72" s="44" t="s">
        <v>1622</v>
      </c>
      <c r="B72" s="35" t="s">
        <v>213</v>
      </c>
      <c r="C72" s="45">
        <v>153578658</v>
      </c>
      <c r="D72" s="11" t="str">
        <f t="shared" ref="D72:D135" si="12">IF($B72="N/A","N/A",IF(C72&gt;10,"No",IF(C72&lt;-10,"No","Yes")))</f>
        <v>N/A</v>
      </c>
      <c r="E72" s="45">
        <v>166722416</v>
      </c>
      <c r="F72" s="11" t="str">
        <f t="shared" ref="F72:F135" si="13">IF($B72="N/A","N/A",IF(E72&gt;10,"No",IF(E72&lt;-10,"No","Yes")))</f>
        <v>N/A</v>
      </c>
      <c r="G72" s="45">
        <v>170601092</v>
      </c>
      <c r="H72" s="11" t="str">
        <f t="shared" ref="H72:H135" si="14">IF($B72="N/A","N/A",IF(G72&gt;10,"No",IF(G72&lt;-10,"No","Yes")))</f>
        <v>N/A</v>
      </c>
      <c r="I72" s="12">
        <v>8.5579999999999998</v>
      </c>
      <c r="J72" s="12">
        <v>2.3260000000000001</v>
      </c>
      <c r="K72" s="43" t="s">
        <v>739</v>
      </c>
      <c r="L72" s="9" t="str">
        <f t="shared" ref="L72:L132" si="15">IF(J72="Div by 0", "N/A", IF(K72="N/A","N/A", IF(J72&gt;VALUE(MID(K72,1,2)), "No", IF(J72&lt;-1*VALUE(MID(K72,1,2)), "No", "Yes"))))</f>
        <v>Yes</v>
      </c>
    </row>
    <row r="73" spans="1:12" x14ac:dyDescent="0.25">
      <c r="A73" s="44" t="s">
        <v>1623</v>
      </c>
      <c r="B73" s="35" t="s">
        <v>213</v>
      </c>
      <c r="C73" s="36">
        <v>13522</v>
      </c>
      <c r="D73" s="11" t="str">
        <f t="shared" si="12"/>
        <v>N/A</v>
      </c>
      <c r="E73" s="36">
        <v>14040</v>
      </c>
      <c r="F73" s="11" t="str">
        <f t="shared" si="13"/>
        <v>N/A</v>
      </c>
      <c r="G73" s="36">
        <v>13612</v>
      </c>
      <c r="H73" s="11" t="str">
        <f t="shared" si="14"/>
        <v>N/A</v>
      </c>
      <c r="I73" s="12">
        <v>3.831</v>
      </c>
      <c r="J73" s="12">
        <v>-3.05</v>
      </c>
      <c r="K73" s="43" t="s">
        <v>739</v>
      </c>
      <c r="L73" s="9" t="str">
        <f t="shared" si="15"/>
        <v>Yes</v>
      </c>
    </row>
    <row r="74" spans="1:12" x14ac:dyDescent="0.25">
      <c r="A74" s="44" t="s">
        <v>1316</v>
      </c>
      <c r="B74" s="35" t="s">
        <v>213</v>
      </c>
      <c r="C74" s="45">
        <v>11357.688064</v>
      </c>
      <c r="D74" s="11" t="str">
        <f t="shared" si="12"/>
        <v>N/A</v>
      </c>
      <c r="E74" s="45">
        <v>11874.815954</v>
      </c>
      <c r="F74" s="11" t="str">
        <f t="shared" si="13"/>
        <v>N/A</v>
      </c>
      <c r="G74" s="45">
        <v>12533.139289000001</v>
      </c>
      <c r="H74" s="11" t="str">
        <f t="shared" si="14"/>
        <v>N/A</v>
      </c>
      <c r="I74" s="12">
        <v>4.5529999999999999</v>
      </c>
      <c r="J74" s="12">
        <v>5.5439999999999996</v>
      </c>
      <c r="K74" s="43" t="s">
        <v>739</v>
      </c>
      <c r="L74" s="9" t="str">
        <f t="shared" si="15"/>
        <v>Yes</v>
      </c>
    </row>
    <row r="75" spans="1:12" x14ac:dyDescent="0.25">
      <c r="A75" s="44" t="s">
        <v>1317</v>
      </c>
      <c r="B75" s="35" t="s">
        <v>213</v>
      </c>
      <c r="C75" s="36">
        <v>4.7228960213000004</v>
      </c>
      <c r="D75" s="11" t="str">
        <f t="shared" si="12"/>
        <v>N/A</v>
      </c>
      <c r="E75" s="36">
        <v>4.7882478631999996</v>
      </c>
      <c r="F75" s="11" t="str">
        <f t="shared" si="13"/>
        <v>N/A</v>
      </c>
      <c r="G75" s="36">
        <v>4.8700411401999997</v>
      </c>
      <c r="H75" s="11" t="str">
        <f t="shared" si="14"/>
        <v>N/A</v>
      </c>
      <c r="I75" s="12">
        <v>1.3839999999999999</v>
      </c>
      <c r="J75" s="12">
        <v>1.708</v>
      </c>
      <c r="K75" s="43" t="s">
        <v>739</v>
      </c>
      <c r="L75" s="9" t="str">
        <f t="shared" si="15"/>
        <v>Yes</v>
      </c>
    </row>
    <row r="76" spans="1:12" ht="25" x14ac:dyDescent="0.25">
      <c r="A76" s="44" t="s">
        <v>548</v>
      </c>
      <c r="B76" s="35" t="s">
        <v>213</v>
      </c>
      <c r="C76" s="45">
        <v>36748</v>
      </c>
      <c r="D76" s="11" t="str">
        <f t="shared" si="12"/>
        <v>N/A</v>
      </c>
      <c r="E76" s="45">
        <v>35924</v>
      </c>
      <c r="F76" s="11" t="str">
        <f t="shared" si="13"/>
        <v>N/A</v>
      </c>
      <c r="G76" s="45">
        <v>0</v>
      </c>
      <c r="H76" s="11" t="str">
        <f t="shared" si="14"/>
        <v>N/A</v>
      </c>
      <c r="I76" s="12">
        <v>-2.2400000000000002</v>
      </c>
      <c r="J76" s="12">
        <v>-100</v>
      </c>
      <c r="K76" s="43" t="s">
        <v>739</v>
      </c>
      <c r="L76" s="9" t="str">
        <f t="shared" si="15"/>
        <v>No</v>
      </c>
    </row>
    <row r="77" spans="1:12" x14ac:dyDescent="0.25">
      <c r="A77" s="44" t="s">
        <v>549</v>
      </c>
      <c r="B77" s="35" t="s">
        <v>213</v>
      </c>
      <c r="C77" s="36">
        <v>11</v>
      </c>
      <c r="D77" s="11" t="str">
        <f t="shared" si="12"/>
        <v>N/A</v>
      </c>
      <c r="E77" s="36">
        <v>11</v>
      </c>
      <c r="F77" s="11" t="str">
        <f t="shared" si="13"/>
        <v>N/A</v>
      </c>
      <c r="G77" s="36">
        <v>0</v>
      </c>
      <c r="H77" s="11" t="str">
        <f t="shared" si="14"/>
        <v>N/A</v>
      </c>
      <c r="I77" s="12">
        <v>-66.7</v>
      </c>
      <c r="J77" s="12">
        <v>-100</v>
      </c>
      <c r="K77" s="43" t="s">
        <v>739</v>
      </c>
      <c r="L77" s="9" t="str">
        <f t="shared" si="15"/>
        <v>No</v>
      </c>
    </row>
    <row r="78" spans="1:12" x14ac:dyDescent="0.25">
      <c r="A78" s="44" t="s">
        <v>1318</v>
      </c>
      <c r="B78" s="35" t="s">
        <v>213</v>
      </c>
      <c r="C78" s="45">
        <v>12249.333333</v>
      </c>
      <c r="D78" s="11" t="str">
        <f t="shared" si="12"/>
        <v>N/A</v>
      </c>
      <c r="E78" s="45">
        <v>35924</v>
      </c>
      <c r="F78" s="11" t="str">
        <f t="shared" si="13"/>
        <v>N/A</v>
      </c>
      <c r="G78" s="45" t="s">
        <v>1746</v>
      </c>
      <c r="H78" s="11" t="str">
        <f t="shared" si="14"/>
        <v>N/A</v>
      </c>
      <c r="I78" s="12">
        <v>193.3</v>
      </c>
      <c r="J78" s="12" t="s">
        <v>1746</v>
      </c>
      <c r="K78" s="43" t="s">
        <v>739</v>
      </c>
      <c r="L78" s="9" t="str">
        <f t="shared" si="15"/>
        <v>N/A</v>
      </c>
    </row>
    <row r="79" spans="1:12" ht="25" x14ac:dyDescent="0.25">
      <c r="A79" s="44" t="s">
        <v>550</v>
      </c>
      <c r="B79" s="35" t="s">
        <v>213</v>
      </c>
      <c r="C79" s="45">
        <v>56406423</v>
      </c>
      <c r="D79" s="11" t="str">
        <f t="shared" si="12"/>
        <v>N/A</v>
      </c>
      <c r="E79" s="45">
        <v>52251885</v>
      </c>
      <c r="F79" s="11" t="str">
        <f t="shared" si="13"/>
        <v>N/A</v>
      </c>
      <c r="G79" s="45">
        <v>54845457</v>
      </c>
      <c r="H79" s="11" t="str">
        <f t="shared" si="14"/>
        <v>N/A</v>
      </c>
      <c r="I79" s="12">
        <v>-7.37</v>
      </c>
      <c r="J79" s="12">
        <v>4.9640000000000004</v>
      </c>
      <c r="K79" s="43" t="s">
        <v>739</v>
      </c>
      <c r="L79" s="9" t="str">
        <f t="shared" si="15"/>
        <v>Yes</v>
      </c>
    </row>
    <row r="80" spans="1:12" x14ac:dyDescent="0.25">
      <c r="A80" s="44" t="s">
        <v>551</v>
      </c>
      <c r="B80" s="35" t="s">
        <v>213</v>
      </c>
      <c r="C80" s="36">
        <v>1209</v>
      </c>
      <c r="D80" s="11" t="str">
        <f t="shared" si="12"/>
        <v>N/A</v>
      </c>
      <c r="E80" s="36">
        <v>1172</v>
      </c>
      <c r="F80" s="11" t="str">
        <f t="shared" si="13"/>
        <v>N/A</v>
      </c>
      <c r="G80" s="36">
        <v>1181</v>
      </c>
      <c r="H80" s="11" t="str">
        <f t="shared" si="14"/>
        <v>N/A</v>
      </c>
      <c r="I80" s="12">
        <v>-3.06</v>
      </c>
      <c r="J80" s="12">
        <v>0.76790000000000003</v>
      </c>
      <c r="K80" s="43" t="s">
        <v>739</v>
      </c>
      <c r="L80" s="9" t="str">
        <f t="shared" si="15"/>
        <v>Yes</v>
      </c>
    </row>
    <row r="81" spans="1:12" ht="25" x14ac:dyDescent="0.25">
      <c r="A81" s="44" t="s">
        <v>1319</v>
      </c>
      <c r="B81" s="35" t="s">
        <v>213</v>
      </c>
      <c r="C81" s="45">
        <v>46655.436725</v>
      </c>
      <c r="D81" s="11" t="str">
        <f t="shared" si="12"/>
        <v>N/A</v>
      </c>
      <c r="E81" s="45">
        <v>44583.519625000001</v>
      </c>
      <c r="F81" s="11" t="str">
        <f t="shared" si="13"/>
        <v>N/A</v>
      </c>
      <c r="G81" s="45">
        <v>46439.845047000003</v>
      </c>
      <c r="H81" s="11" t="str">
        <f t="shared" si="14"/>
        <v>N/A</v>
      </c>
      <c r="I81" s="12">
        <v>-4.4400000000000004</v>
      </c>
      <c r="J81" s="12">
        <v>4.1639999999999997</v>
      </c>
      <c r="K81" s="43" t="s">
        <v>739</v>
      </c>
      <c r="L81" s="9" t="str">
        <f t="shared" si="15"/>
        <v>Yes</v>
      </c>
    </row>
    <row r="82" spans="1:12" x14ac:dyDescent="0.25">
      <c r="A82" s="44" t="s">
        <v>552</v>
      </c>
      <c r="B82" s="35" t="s">
        <v>213</v>
      </c>
      <c r="C82" s="45">
        <v>1583455</v>
      </c>
      <c r="D82" s="11" t="str">
        <f t="shared" si="12"/>
        <v>N/A</v>
      </c>
      <c r="E82" s="45">
        <v>1850413</v>
      </c>
      <c r="F82" s="11" t="str">
        <f t="shared" si="13"/>
        <v>N/A</v>
      </c>
      <c r="G82" s="45">
        <v>2464843</v>
      </c>
      <c r="H82" s="11" t="str">
        <f t="shared" si="14"/>
        <v>N/A</v>
      </c>
      <c r="I82" s="12">
        <v>16.86</v>
      </c>
      <c r="J82" s="12">
        <v>33.21</v>
      </c>
      <c r="K82" s="43" t="s">
        <v>739</v>
      </c>
      <c r="L82" s="9" t="str">
        <f t="shared" si="15"/>
        <v>No</v>
      </c>
    </row>
    <row r="83" spans="1:12" x14ac:dyDescent="0.25">
      <c r="A83" s="44" t="s">
        <v>553</v>
      </c>
      <c r="B83" s="35" t="s">
        <v>213</v>
      </c>
      <c r="C83" s="36">
        <v>11</v>
      </c>
      <c r="D83" s="11" t="str">
        <f t="shared" si="12"/>
        <v>N/A</v>
      </c>
      <c r="E83" s="36">
        <v>11</v>
      </c>
      <c r="F83" s="11" t="str">
        <f t="shared" si="13"/>
        <v>N/A</v>
      </c>
      <c r="G83" s="36">
        <v>15</v>
      </c>
      <c r="H83" s="11" t="str">
        <f t="shared" si="14"/>
        <v>N/A</v>
      </c>
      <c r="I83" s="12">
        <v>22.22</v>
      </c>
      <c r="J83" s="12">
        <v>36.36</v>
      </c>
      <c r="K83" s="43" t="s">
        <v>739</v>
      </c>
      <c r="L83" s="9" t="str">
        <f t="shared" si="15"/>
        <v>No</v>
      </c>
    </row>
    <row r="84" spans="1:12" x14ac:dyDescent="0.25">
      <c r="A84" s="44" t="s">
        <v>1320</v>
      </c>
      <c r="B84" s="35" t="s">
        <v>213</v>
      </c>
      <c r="C84" s="45">
        <v>175939.44443999999</v>
      </c>
      <c r="D84" s="11" t="str">
        <f t="shared" si="12"/>
        <v>N/A</v>
      </c>
      <c r="E84" s="45">
        <v>168219.36364</v>
      </c>
      <c r="F84" s="11" t="str">
        <f t="shared" si="13"/>
        <v>N/A</v>
      </c>
      <c r="G84" s="45">
        <v>164322.86666999999</v>
      </c>
      <c r="H84" s="11" t="str">
        <f t="shared" si="14"/>
        <v>N/A</v>
      </c>
      <c r="I84" s="12">
        <v>-4.3899999999999997</v>
      </c>
      <c r="J84" s="12">
        <v>-2.3199999999999998</v>
      </c>
      <c r="K84" s="43" t="s">
        <v>739</v>
      </c>
      <c r="L84" s="9" t="str">
        <f t="shared" si="15"/>
        <v>Yes</v>
      </c>
    </row>
    <row r="85" spans="1:12" x14ac:dyDescent="0.25">
      <c r="A85" s="44" t="s">
        <v>554</v>
      </c>
      <c r="B85" s="35" t="s">
        <v>213</v>
      </c>
      <c r="C85" s="45">
        <v>13253079</v>
      </c>
      <c r="D85" s="11" t="str">
        <f t="shared" si="12"/>
        <v>N/A</v>
      </c>
      <c r="E85" s="45">
        <v>13342824</v>
      </c>
      <c r="F85" s="11" t="str">
        <f t="shared" si="13"/>
        <v>N/A</v>
      </c>
      <c r="G85" s="45">
        <v>13109043</v>
      </c>
      <c r="H85" s="11" t="str">
        <f t="shared" si="14"/>
        <v>N/A</v>
      </c>
      <c r="I85" s="12">
        <v>0.67720000000000002</v>
      </c>
      <c r="J85" s="12">
        <v>-1.75</v>
      </c>
      <c r="K85" s="43" t="s">
        <v>739</v>
      </c>
      <c r="L85" s="9" t="str">
        <f t="shared" si="15"/>
        <v>Yes</v>
      </c>
    </row>
    <row r="86" spans="1:12" x14ac:dyDescent="0.25">
      <c r="A86" s="44" t="s">
        <v>555</v>
      </c>
      <c r="B86" s="35" t="s">
        <v>213</v>
      </c>
      <c r="C86" s="36">
        <v>214</v>
      </c>
      <c r="D86" s="11" t="str">
        <f t="shared" si="12"/>
        <v>N/A</v>
      </c>
      <c r="E86" s="36">
        <v>188</v>
      </c>
      <c r="F86" s="11" t="str">
        <f t="shared" si="13"/>
        <v>N/A</v>
      </c>
      <c r="G86" s="36">
        <v>171</v>
      </c>
      <c r="H86" s="11" t="str">
        <f t="shared" si="14"/>
        <v>N/A</v>
      </c>
      <c r="I86" s="12">
        <v>-12.1</v>
      </c>
      <c r="J86" s="12">
        <v>-9.0399999999999991</v>
      </c>
      <c r="K86" s="43" t="s">
        <v>739</v>
      </c>
      <c r="L86" s="9" t="str">
        <f t="shared" si="15"/>
        <v>Yes</v>
      </c>
    </row>
    <row r="87" spans="1:12" x14ac:dyDescent="0.25">
      <c r="A87" s="44" t="s">
        <v>1321</v>
      </c>
      <c r="B87" s="35" t="s">
        <v>213</v>
      </c>
      <c r="C87" s="45">
        <v>61930.275700999999</v>
      </c>
      <c r="D87" s="11" t="str">
        <f t="shared" si="12"/>
        <v>N/A</v>
      </c>
      <c r="E87" s="45">
        <v>70972.468085</v>
      </c>
      <c r="F87" s="11" t="str">
        <f t="shared" si="13"/>
        <v>N/A</v>
      </c>
      <c r="G87" s="45">
        <v>76661.070175000001</v>
      </c>
      <c r="H87" s="11" t="str">
        <f t="shared" si="14"/>
        <v>N/A</v>
      </c>
      <c r="I87" s="12">
        <v>14.6</v>
      </c>
      <c r="J87" s="12">
        <v>8.0150000000000006</v>
      </c>
      <c r="K87" s="43" t="s">
        <v>739</v>
      </c>
      <c r="L87" s="9" t="str">
        <f t="shared" si="15"/>
        <v>Yes</v>
      </c>
    </row>
    <row r="88" spans="1:12" ht="25" x14ac:dyDescent="0.25">
      <c r="A88" s="44" t="s">
        <v>556</v>
      </c>
      <c r="B88" s="35" t="s">
        <v>213</v>
      </c>
      <c r="C88" s="45">
        <v>75714843</v>
      </c>
      <c r="D88" s="11" t="str">
        <f t="shared" si="12"/>
        <v>N/A</v>
      </c>
      <c r="E88" s="45">
        <v>82024217</v>
      </c>
      <c r="F88" s="11" t="str">
        <f t="shared" si="13"/>
        <v>N/A</v>
      </c>
      <c r="G88" s="45">
        <v>86415608</v>
      </c>
      <c r="H88" s="11" t="str">
        <f t="shared" si="14"/>
        <v>N/A</v>
      </c>
      <c r="I88" s="12">
        <v>8.3330000000000002</v>
      </c>
      <c r="J88" s="12">
        <v>5.3540000000000001</v>
      </c>
      <c r="K88" s="43" t="s">
        <v>739</v>
      </c>
      <c r="L88" s="9" t="str">
        <f t="shared" si="15"/>
        <v>Yes</v>
      </c>
    </row>
    <row r="89" spans="1:12" x14ac:dyDescent="0.25">
      <c r="A89" s="44" t="s">
        <v>557</v>
      </c>
      <c r="B89" s="35" t="s">
        <v>213</v>
      </c>
      <c r="C89" s="36">
        <v>74632</v>
      </c>
      <c r="D89" s="11" t="str">
        <f t="shared" si="12"/>
        <v>N/A</v>
      </c>
      <c r="E89" s="36">
        <v>79700</v>
      </c>
      <c r="F89" s="11" t="str">
        <f t="shared" si="13"/>
        <v>N/A</v>
      </c>
      <c r="G89" s="36">
        <v>83184</v>
      </c>
      <c r="H89" s="11" t="str">
        <f t="shared" si="14"/>
        <v>N/A</v>
      </c>
      <c r="I89" s="12">
        <v>6.7910000000000004</v>
      </c>
      <c r="J89" s="12">
        <v>4.3710000000000004</v>
      </c>
      <c r="K89" s="43" t="s">
        <v>739</v>
      </c>
      <c r="L89" s="9" t="str">
        <f t="shared" si="15"/>
        <v>Yes</v>
      </c>
    </row>
    <row r="90" spans="1:12" x14ac:dyDescent="0.25">
      <c r="A90" s="44" t="s">
        <v>1322</v>
      </c>
      <c r="B90" s="35" t="s">
        <v>213</v>
      </c>
      <c r="C90" s="45">
        <v>1014.509098</v>
      </c>
      <c r="D90" s="11" t="str">
        <f t="shared" si="12"/>
        <v>N/A</v>
      </c>
      <c r="E90" s="45">
        <v>1029.1620703000001</v>
      </c>
      <c r="F90" s="11" t="str">
        <f t="shared" si="13"/>
        <v>N/A</v>
      </c>
      <c r="G90" s="45">
        <v>1038.8489133</v>
      </c>
      <c r="H90" s="11" t="str">
        <f t="shared" si="14"/>
        <v>N/A</v>
      </c>
      <c r="I90" s="12">
        <v>1.444</v>
      </c>
      <c r="J90" s="12">
        <v>0.94120000000000004</v>
      </c>
      <c r="K90" s="43" t="s">
        <v>739</v>
      </c>
      <c r="L90" s="9" t="str">
        <f t="shared" si="15"/>
        <v>Yes</v>
      </c>
    </row>
    <row r="91" spans="1:12" x14ac:dyDescent="0.25">
      <c r="A91" s="44" t="s">
        <v>558</v>
      </c>
      <c r="B91" s="35" t="s">
        <v>213</v>
      </c>
      <c r="C91" s="45">
        <v>33548545</v>
      </c>
      <c r="D91" s="11" t="str">
        <f t="shared" si="12"/>
        <v>N/A</v>
      </c>
      <c r="E91" s="45">
        <v>44036948</v>
      </c>
      <c r="F91" s="11" t="str">
        <f t="shared" si="13"/>
        <v>N/A</v>
      </c>
      <c r="G91" s="45">
        <v>49500380</v>
      </c>
      <c r="H91" s="11" t="str">
        <f t="shared" si="14"/>
        <v>N/A</v>
      </c>
      <c r="I91" s="12">
        <v>31.26</v>
      </c>
      <c r="J91" s="12">
        <v>12.41</v>
      </c>
      <c r="K91" s="43" t="s">
        <v>739</v>
      </c>
      <c r="L91" s="9" t="str">
        <f t="shared" si="15"/>
        <v>Yes</v>
      </c>
    </row>
    <row r="92" spans="1:12" x14ac:dyDescent="0.25">
      <c r="A92" s="44" t="s">
        <v>559</v>
      </c>
      <c r="B92" s="35" t="s">
        <v>213</v>
      </c>
      <c r="C92" s="36">
        <v>42458</v>
      </c>
      <c r="D92" s="11" t="str">
        <f t="shared" si="12"/>
        <v>N/A</v>
      </c>
      <c r="E92" s="36">
        <v>50308</v>
      </c>
      <c r="F92" s="11" t="str">
        <f t="shared" si="13"/>
        <v>N/A</v>
      </c>
      <c r="G92" s="36">
        <v>54614</v>
      </c>
      <c r="H92" s="11" t="str">
        <f t="shared" si="14"/>
        <v>N/A</v>
      </c>
      <c r="I92" s="12">
        <v>18.489999999999998</v>
      </c>
      <c r="J92" s="12">
        <v>8.5589999999999993</v>
      </c>
      <c r="K92" s="43" t="s">
        <v>739</v>
      </c>
      <c r="L92" s="9" t="str">
        <f t="shared" si="15"/>
        <v>Yes</v>
      </c>
    </row>
    <row r="93" spans="1:12" x14ac:dyDescent="0.25">
      <c r="A93" s="44" t="s">
        <v>1323</v>
      </c>
      <c r="B93" s="35" t="s">
        <v>213</v>
      </c>
      <c r="C93" s="45">
        <v>790.15839182000002</v>
      </c>
      <c r="D93" s="11" t="str">
        <f t="shared" si="12"/>
        <v>N/A</v>
      </c>
      <c r="E93" s="45">
        <v>875.34682356999997</v>
      </c>
      <c r="F93" s="11" t="str">
        <f t="shared" si="13"/>
        <v>N/A</v>
      </c>
      <c r="G93" s="45">
        <v>906.36796426000001</v>
      </c>
      <c r="H93" s="11" t="str">
        <f t="shared" si="14"/>
        <v>N/A</v>
      </c>
      <c r="I93" s="12">
        <v>10.78</v>
      </c>
      <c r="J93" s="12">
        <v>3.544</v>
      </c>
      <c r="K93" s="43" t="s">
        <v>739</v>
      </c>
      <c r="L93" s="9" t="str">
        <f t="shared" si="15"/>
        <v>Yes</v>
      </c>
    </row>
    <row r="94" spans="1:12" ht="25" x14ac:dyDescent="0.25">
      <c r="A94" s="44" t="s">
        <v>560</v>
      </c>
      <c r="B94" s="35" t="s">
        <v>213</v>
      </c>
      <c r="C94" s="45">
        <v>4977984</v>
      </c>
      <c r="D94" s="11" t="str">
        <f t="shared" si="12"/>
        <v>N/A</v>
      </c>
      <c r="E94" s="45">
        <v>4652230</v>
      </c>
      <c r="F94" s="11" t="str">
        <f t="shared" si="13"/>
        <v>N/A</v>
      </c>
      <c r="G94" s="45">
        <v>5171241</v>
      </c>
      <c r="H94" s="11" t="str">
        <f t="shared" si="14"/>
        <v>N/A</v>
      </c>
      <c r="I94" s="12">
        <v>-6.54</v>
      </c>
      <c r="J94" s="12">
        <v>11.16</v>
      </c>
      <c r="K94" s="43" t="s">
        <v>739</v>
      </c>
      <c r="L94" s="9" t="str">
        <f t="shared" si="15"/>
        <v>Yes</v>
      </c>
    </row>
    <row r="95" spans="1:12" x14ac:dyDescent="0.25">
      <c r="A95" s="44" t="s">
        <v>561</v>
      </c>
      <c r="B95" s="35" t="s">
        <v>213</v>
      </c>
      <c r="C95" s="36">
        <v>16865</v>
      </c>
      <c r="D95" s="11" t="str">
        <f t="shared" si="12"/>
        <v>N/A</v>
      </c>
      <c r="E95" s="36">
        <v>14902</v>
      </c>
      <c r="F95" s="11" t="str">
        <f t="shared" si="13"/>
        <v>N/A</v>
      </c>
      <c r="G95" s="36">
        <v>15196</v>
      </c>
      <c r="H95" s="11" t="str">
        <f t="shared" si="14"/>
        <v>N/A</v>
      </c>
      <c r="I95" s="12">
        <v>-11.6</v>
      </c>
      <c r="J95" s="12">
        <v>1.9730000000000001</v>
      </c>
      <c r="K95" s="43" t="s">
        <v>739</v>
      </c>
      <c r="L95" s="9" t="str">
        <f t="shared" si="15"/>
        <v>Yes</v>
      </c>
    </row>
    <row r="96" spans="1:12" ht="25" x14ac:dyDescent="0.25">
      <c r="A96" s="44" t="s">
        <v>1324</v>
      </c>
      <c r="B96" s="35" t="s">
        <v>213</v>
      </c>
      <c r="C96" s="45">
        <v>295.16655795999998</v>
      </c>
      <c r="D96" s="11" t="str">
        <f t="shared" si="12"/>
        <v>N/A</v>
      </c>
      <c r="E96" s="45">
        <v>312.18829686999999</v>
      </c>
      <c r="F96" s="11" t="str">
        <f t="shared" si="13"/>
        <v>N/A</v>
      </c>
      <c r="G96" s="45">
        <v>340.30277704999997</v>
      </c>
      <c r="H96" s="11" t="str">
        <f t="shared" si="14"/>
        <v>N/A</v>
      </c>
      <c r="I96" s="12">
        <v>5.7670000000000003</v>
      </c>
      <c r="J96" s="12">
        <v>9.0060000000000002</v>
      </c>
      <c r="K96" s="43" t="s">
        <v>739</v>
      </c>
      <c r="L96" s="9" t="str">
        <f t="shared" si="15"/>
        <v>Yes</v>
      </c>
    </row>
    <row r="97" spans="1:12" ht="25" x14ac:dyDescent="0.25">
      <c r="A97" s="44" t="s">
        <v>562</v>
      </c>
      <c r="B97" s="35" t="s">
        <v>213</v>
      </c>
      <c r="C97" s="45">
        <v>54419005</v>
      </c>
      <c r="D97" s="11" t="str">
        <f t="shared" si="12"/>
        <v>N/A</v>
      </c>
      <c r="E97" s="45">
        <v>63698117</v>
      </c>
      <c r="F97" s="11" t="str">
        <f t="shared" si="13"/>
        <v>N/A</v>
      </c>
      <c r="G97" s="45">
        <v>73242628</v>
      </c>
      <c r="H97" s="11" t="str">
        <f t="shared" si="14"/>
        <v>N/A</v>
      </c>
      <c r="I97" s="12">
        <v>17.05</v>
      </c>
      <c r="J97" s="12">
        <v>14.98</v>
      </c>
      <c r="K97" s="43" t="s">
        <v>739</v>
      </c>
      <c r="L97" s="9" t="str">
        <f t="shared" si="15"/>
        <v>Yes</v>
      </c>
    </row>
    <row r="98" spans="1:12" x14ac:dyDescent="0.25">
      <c r="A98" s="44" t="s">
        <v>563</v>
      </c>
      <c r="B98" s="35" t="s">
        <v>213</v>
      </c>
      <c r="C98" s="36">
        <v>37594</v>
      </c>
      <c r="D98" s="11" t="str">
        <f t="shared" si="12"/>
        <v>N/A</v>
      </c>
      <c r="E98" s="36">
        <v>40448</v>
      </c>
      <c r="F98" s="11" t="str">
        <f t="shared" si="13"/>
        <v>N/A</v>
      </c>
      <c r="G98" s="36">
        <v>42791</v>
      </c>
      <c r="H98" s="11" t="str">
        <f t="shared" si="14"/>
        <v>N/A</v>
      </c>
      <c r="I98" s="12">
        <v>7.5919999999999996</v>
      </c>
      <c r="J98" s="12">
        <v>5.7930000000000001</v>
      </c>
      <c r="K98" s="43" t="s">
        <v>739</v>
      </c>
      <c r="L98" s="9" t="str">
        <f t="shared" si="15"/>
        <v>Yes</v>
      </c>
    </row>
    <row r="99" spans="1:12" x14ac:dyDescent="0.25">
      <c r="A99" s="44" t="s">
        <v>1325</v>
      </c>
      <c r="B99" s="35" t="s">
        <v>213</v>
      </c>
      <c r="C99" s="45">
        <v>1447.544954</v>
      </c>
      <c r="D99" s="11" t="str">
        <f t="shared" si="12"/>
        <v>N/A</v>
      </c>
      <c r="E99" s="45">
        <v>1574.8149969999999</v>
      </c>
      <c r="F99" s="11" t="str">
        <f t="shared" si="13"/>
        <v>N/A</v>
      </c>
      <c r="G99" s="45">
        <v>1711.6362787</v>
      </c>
      <c r="H99" s="11" t="str">
        <f t="shared" si="14"/>
        <v>N/A</v>
      </c>
      <c r="I99" s="12">
        <v>8.7919999999999998</v>
      </c>
      <c r="J99" s="12">
        <v>8.6880000000000006</v>
      </c>
      <c r="K99" s="43" t="s">
        <v>739</v>
      </c>
      <c r="L99" s="9" t="str">
        <f t="shared" si="15"/>
        <v>Yes</v>
      </c>
    </row>
    <row r="100" spans="1:12" x14ac:dyDescent="0.25">
      <c r="A100" s="44" t="s">
        <v>564</v>
      </c>
      <c r="B100" s="35" t="s">
        <v>213</v>
      </c>
      <c r="C100" s="45">
        <v>47611738</v>
      </c>
      <c r="D100" s="11" t="str">
        <f t="shared" si="12"/>
        <v>N/A</v>
      </c>
      <c r="E100" s="45">
        <v>96210958</v>
      </c>
      <c r="F100" s="11" t="str">
        <f t="shared" si="13"/>
        <v>N/A</v>
      </c>
      <c r="G100" s="45">
        <v>106579433</v>
      </c>
      <c r="H100" s="11" t="str">
        <f t="shared" si="14"/>
        <v>N/A</v>
      </c>
      <c r="I100" s="12">
        <v>102.1</v>
      </c>
      <c r="J100" s="12">
        <v>10.78</v>
      </c>
      <c r="K100" s="43" t="s">
        <v>739</v>
      </c>
      <c r="L100" s="9" t="str">
        <f t="shared" si="15"/>
        <v>Yes</v>
      </c>
    </row>
    <row r="101" spans="1:12" x14ac:dyDescent="0.25">
      <c r="A101" s="44" t="s">
        <v>565</v>
      </c>
      <c r="B101" s="35" t="s">
        <v>213</v>
      </c>
      <c r="C101" s="36">
        <v>31956</v>
      </c>
      <c r="D101" s="11" t="str">
        <f t="shared" si="12"/>
        <v>N/A</v>
      </c>
      <c r="E101" s="36">
        <v>36255</v>
      </c>
      <c r="F101" s="11" t="str">
        <f t="shared" si="13"/>
        <v>N/A</v>
      </c>
      <c r="G101" s="36">
        <v>39100</v>
      </c>
      <c r="H101" s="11" t="str">
        <f t="shared" si="14"/>
        <v>N/A</v>
      </c>
      <c r="I101" s="12">
        <v>13.45</v>
      </c>
      <c r="J101" s="12">
        <v>7.8470000000000004</v>
      </c>
      <c r="K101" s="43" t="s">
        <v>739</v>
      </c>
      <c r="L101" s="9" t="str">
        <f t="shared" si="15"/>
        <v>Yes</v>
      </c>
    </row>
    <row r="102" spans="1:12" x14ac:dyDescent="0.25">
      <c r="A102" s="44" t="s">
        <v>1326</v>
      </c>
      <c r="B102" s="35" t="s">
        <v>213</v>
      </c>
      <c r="C102" s="45">
        <v>1489.9154461999999</v>
      </c>
      <c r="D102" s="11" t="str">
        <f t="shared" si="12"/>
        <v>N/A</v>
      </c>
      <c r="E102" s="45">
        <v>2653.7293614999999</v>
      </c>
      <c r="F102" s="11" t="str">
        <f t="shared" si="13"/>
        <v>N/A</v>
      </c>
      <c r="G102" s="45">
        <v>2725.8167008</v>
      </c>
      <c r="H102" s="11" t="str">
        <f t="shared" si="14"/>
        <v>N/A</v>
      </c>
      <c r="I102" s="12">
        <v>78.11</v>
      </c>
      <c r="J102" s="12">
        <v>2.7160000000000002</v>
      </c>
      <c r="K102" s="43" t="s">
        <v>739</v>
      </c>
      <c r="L102" s="9" t="str">
        <f t="shared" si="15"/>
        <v>Yes</v>
      </c>
    </row>
    <row r="103" spans="1:12" ht="25" x14ac:dyDescent="0.25">
      <c r="A103" s="44" t="s">
        <v>566</v>
      </c>
      <c r="B103" s="35" t="s">
        <v>213</v>
      </c>
      <c r="C103" s="45">
        <v>908163</v>
      </c>
      <c r="D103" s="11" t="str">
        <f t="shared" si="12"/>
        <v>N/A</v>
      </c>
      <c r="E103" s="45">
        <v>862344</v>
      </c>
      <c r="F103" s="11" t="str">
        <f t="shared" si="13"/>
        <v>N/A</v>
      </c>
      <c r="G103" s="45">
        <v>1055823</v>
      </c>
      <c r="H103" s="11" t="str">
        <f t="shared" si="14"/>
        <v>N/A</v>
      </c>
      <c r="I103" s="12">
        <v>-5.05</v>
      </c>
      <c r="J103" s="12">
        <v>22.44</v>
      </c>
      <c r="K103" s="43" t="s">
        <v>739</v>
      </c>
      <c r="L103" s="9" t="str">
        <f t="shared" si="15"/>
        <v>Yes</v>
      </c>
    </row>
    <row r="104" spans="1:12" x14ac:dyDescent="0.25">
      <c r="A104" s="44" t="s">
        <v>567</v>
      </c>
      <c r="B104" s="35" t="s">
        <v>213</v>
      </c>
      <c r="C104" s="36">
        <v>302</v>
      </c>
      <c r="D104" s="11" t="str">
        <f t="shared" si="12"/>
        <v>N/A</v>
      </c>
      <c r="E104" s="36">
        <v>259</v>
      </c>
      <c r="F104" s="11" t="str">
        <f t="shared" si="13"/>
        <v>N/A</v>
      </c>
      <c r="G104" s="36">
        <v>273</v>
      </c>
      <c r="H104" s="11" t="str">
        <f t="shared" si="14"/>
        <v>N/A</v>
      </c>
      <c r="I104" s="12">
        <v>-14.2</v>
      </c>
      <c r="J104" s="12">
        <v>5.4050000000000002</v>
      </c>
      <c r="K104" s="43" t="s">
        <v>739</v>
      </c>
      <c r="L104" s="9" t="str">
        <f t="shared" si="15"/>
        <v>Yes</v>
      </c>
    </row>
    <row r="105" spans="1:12" x14ac:dyDescent="0.25">
      <c r="A105" s="44" t="s">
        <v>1327</v>
      </c>
      <c r="B105" s="35" t="s">
        <v>213</v>
      </c>
      <c r="C105" s="45">
        <v>3007.1622517000001</v>
      </c>
      <c r="D105" s="11" t="str">
        <f t="shared" si="12"/>
        <v>N/A</v>
      </c>
      <c r="E105" s="45">
        <v>3329.5135135</v>
      </c>
      <c r="F105" s="11" t="str">
        <f t="shared" si="13"/>
        <v>N/A</v>
      </c>
      <c r="G105" s="45">
        <v>3867.4835165</v>
      </c>
      <c r="H105" s="11" t="str">
        <f t="shared" si="14"/>
        <v>N/A</v>
      </c>
      <c r="I105" s="12">
        <v>10.72</v>
      </c>
      <c r="J105" s="12">
        <v>16.16</v>
      </c>
      <c r="K105" s="43" t="s">
        <v>739</v>
      </c>
      <c r="L105" s="9" t="str">
        <f t="shared" si="15"/>
        <v>Yes</v>
      </c>
    </row>
    <row r="106" spans="1:12" x14ac:dyDescent="0.25">
      <c r="A106" s="44" t="s">
        <v>568</v>
      </c>
      <c r="B106" s="35" t="s">
        <v>213</v>
      </c>
      <c r="C106" s="45">
        <v>36114345</v>
      </c>
      <c r="D106" s="11" t="str">
        <f t="shared" si="12"/>
        <v>N/A</v>
      </c>
      <c r="E106" s="45">
        <v>40537694</v>
      </c>
      <c r="F106" s="11" t="str">
        <f t="shared" si="13"/>
        <v>N/A</v>
      </c>
      <c r="G106" s="45">
        <v>46636869</v>
      </c>
      <c r="H106" s="11" t="str">
        <f t="shared" si="14"/>
        <v>N/A</v>
      </c>
      <c r="I106" s="12">
        <v>12.25</v>
      </c>
      <c r="J106" s="12">
        <v>15.05</v>
      </c>
      <c r="K106" s="43" t="s">
        <v>739</v>
      </c>
      <c r="L106" s="9" t="str">
        <f t="shared" si="15"/>
        <v>Yes</v>
      </c>
    </row>
    <row r="107" spans="1:12" x14ac:dyDescent="0.25">
      <c r="A107" s="44" t="s">
        <v>569</v>
      </c>
      <c r="B107" s="35" t="s">
        <v>213</v>
      </c>
      <c r="C107" s="36">
        <v>54282</v>
      </c>
      <c r="D107" s="11" t="str">
        <f t="shared" si="12"/>
        <v>N/A</v>
      </c>
      <c r="E107" s="36">
        <v>57835</v>
      </c>
      <c r="F107" s="11" t="str">
        <f t="shared" si="13"/>
        <v>N/A</v>
      </c>
      <c r="G107" s="36">
        <v>61102</v>
      </c>
      <c r="H107" s="11" t="str">
        <f t="shared" si="14"/>
        <v>N/A</v>
      </c>
      <c r="I107" s="12">
        <v>6.5449999999999999</v>
      </c>
      <c r="J107" s="12">
        <v>5.649</v>
      </c>
      <c r="K107" s="43" t="s">
        <v>739</v>
      </c>
      <c r="L107" s="9" t="str">
        <f t="shared" si="15"/>
        <v>Yes</v>
      </c>
    </row>
    <row r="108" spans="1:12" x14ac:dyDescent="0.25">
      <c r="A108" s="44" t="s">
        <v>1328</v>
      </c>
      <c r="B108" s="35" t="s">
        <v>213</v>
      </c>
      <c r="C108" s="45">
        <v>665.30977118999999</v>
      </c>
      <c r="D108" s="11" t="str">
        <f t="shared" si="12"/>
        <v>N/A</v>
      </c>
      <c r="E108" s="45">
        <v>700.91975447000004</v>
      </c>
      <c r="F108" s="11" t="str">
        <f t="shared" si="13"/>
        <v>N/A</v>
      </c>
      <c r="G108" s="45">
        <v>763.26256095999997</v>
      </c>
      <c r="H108" s="11" t="str">
        <f t="shared" si="14"/>
        <v>N/A</v>
      </c>
      <c r="I108" s="12">
        <v>5.3520000000000003</v>
      </c>
      <c r="J108" s="12">
        <v>8.8940000000000001</v>
      </c>
      <c r="K108" s="43" t="s">
        <v>739</v>
      </c>
      <c r="L108" s="9" t="str">
        <f t="shared" si="15"/>
        <v>Yes</v>
      </c>
    </row>
    <row r="109" spans="1:12" x14ac:dyDescent="0.25">
      <c r="A109" s="44" t="s">
        <v>570</v>
      </c>
      <c r="B109" s="35" t="s">
        <v>213</v>
      </c>
      <c r="C109" s="45">
        <v>75186951</v>
      </c>
      <c r="D109" s="11" t="str">
        <f t="shared" si="12"/>
        <v>N/A</v>
      </c>
      <c r="E109" s="45">
        <v>79673302</v>
      </c>
      <c r="F109" s="11" t="str">
        <f t="shared" si="13"/>
        <v>N/A</v>
      </c>
      <c r="G109" s="45">
        <v>81781372</v>
      </c>
      <c r="H109" s="11" t="str">
        <f t="shared" si="14"/>
        <v>N/A</v>
      </c>
      <c r="I109" s="12">
        <v>5.9669999999999996</v>
      </c>
      <c r="J109" s="12">
        <v>2.6459999999999999</v>
      </c>
      <c r="K109" s="43" t="s">
        <v>739</v>
      </c>
      <c r="L109" s="9" t="str">
        <f t="shared" si="15"/>
        <v>Yes</v>
      </c>
    </row>
    <row r="110" spans="1:12" x14ac:dyDescent="0.25">
      <c r="A110" s="44" t="s">
        <v>571</v>
      </c>
      <c r="B110" s="35" t="s">
        <v>213</v>
      </c>
      <c r="C110" s="36">
        <v>62020</v>
      </c>
      <c r="D110" s="11" t="str">
        <f t="shared" si="12"/>
        <v>N/A</v>
      </c>
      <c r="E110" s="36">
        <v>68791</v>
      </c>
      <c r="F110" s="11" t="str">
        <f t="shared" si="13"/>
        <v>N/A</v>
      </c>
      <c r="G110" s="36">
        <v>72723</v>
      </c>
      <c r="H110" s="11" t="str">
        <f t="shared" si="14"/>
        <v>N/A</v>
      </c>
      <c r="I110" s="12">
        <v>10.92</v>
      </c>
      <c r="J110" s="12">
        <v>5.7160000000000002</v>
      </c>
      <c r="K110" s="43" t="s">
        <v>739</v>
      </c>
      <c r="L110" s="9" t="str">
        <f t="shared" si="15"/>
        <v>Yes</v>
      </c>
    </row>
    <row r="111" spans="1:12" x14ac:dyDescent="0.25">
      <c r="A111" s="44" t="s">
        <v>1329</v>
      </c>
      <c r="B111" s="35" t="s">
        <v>213</v>
      </c>
      <c r="C111" s="45">
        <v>1212.3016929999999</v>
      </c>
      <c r="D111" s="11" t="str">
        <f t="shared" si="12"/>
        <v>N/A</v>
      </c>
      <c r="E111" s="45">
        <v>1158.1936880999999</v>
      </c>
      <c r="F111" s="11" t="str">
        <f t="shared" si="13"/>
        <v>N/A</v>
      </c>
      <c r="G111" s="45">
        <v>1124.5599328999999</v>
      </c>
      <c r="H111" s="11" t="str">
        <f t="shared" si="14"/>
        <v>N/A</v>
      </c>
      <c r="I111" s="12">
        <v>-4.46</v>
      </c>
      <c r="J111" s="12">
        <v>-2.9</v>
      </c>
      <c r="K111" s="43" t="s">
        <v>739</v>
      </c>
      <c r="L111" s="9" t="str">
        <f t="shared" si="15"/>
        <v>Yes</v>
      </c>
    </row>
    <row r="112" spans="1:12" ht="25" x14ac:dyDescent="0.25">
      <c r="A112" s="44" t="s">
        <v>572</v>
      </c>
      <c r="B112" s="35" t="s">
        <v>213</v>
      </c>
      <c r="C112" s="45">
        <v>26563895</v>
      </c>
      <c r="D112" s="11" t="str">
        <f t="shared" si="12"/>
        <v>N/A</v>
      </c>
      <c r="E112" s="45">
        <v>35001826</v>
      </c>
      <c r="F112" s="11" t="str">
        <f t="shared" si="13"/>
        <v>N/A</v>
      </c>
      <c r="G112" s="45">
        <v>39992856</v>
      </c>
      <c r="H112" s="11" t="str">
        <f t="shared" si="14"/>
        <v>N/A</v>
      </c>
      <c r="I112" s="12">
        <v>31.76</v>
      </c>
      <c r="J112" s="12">
        <v>14.26</v>
      </c>
      <c r="K112" s="43" t="s">
        <v>739</v>
      </c>
      <c r="L112" s="9" t="str">
        <f t="shared" si="15"/>
        <v>Yes</v>
      </c>
    </row>
    <row r="113" spans="1:12" x14ac:dyDescent="0.25">
      <c r="A113" s="44" t="s">
        <v>573</v>
      </c>
      <c r="B113" s="35" t="s">
        <v>213</v>
      </c>
      <c r="C113" s="36">
        <v>7816</v>
      </c>
      <c r="D113" s="11" t="str">
        <f t="shared" si="12"/>
        <v>N/A</v>
      </c>
      <c r="E113" s="36">
        <v>14233</v>
      </c>
      <c r="F113" s="11" t="str">
        <f t="shared" si="13"/>
        <v>N/A</v>
      </c>
      <c r="G113" s="36">
        <v>16056</v>
      </c>
      <c r="H113" s="11" t="str">
        <f t="shared" si="14"/>
        <v>N/A</v>
      </c>
      <c r="I113" s="12">
        <v>82.1</v>
      </c>
      <c r="J113" s="12">
        <v>12.81</v>
      </c>
      <c r="K113" s="43" t="s">
        <v>739</v>
      </c>
      <c r="L113" s="9" t="str">
        <f t="shared" si="15"/>
        <v>Yes</v>
      </c>
    </row>
    <row r="114" spans="1:12" ht="25" x14ac:dyDescent="0.25">
      <c r="A114" s="44" t="s">
        <v>1330</v>
      </c>
      <c r="B114" s="35" t="s">
        <v>213</v>
      </c>
      <c r="C114" s="45">
        <v>3398.6559621000001</v>
      </c>
      <c r="D114" s="11" t="str">
        <f t="shared" si="12"/>
        <v>N/A</v>
      </c>
      <c r="E114" s="45">
        <v>2459.2022763999998</v>
      </c>
      <c r="F114" s="11" t="str">
        <f t="shared" si="13"/>
        <v>N/A</v>
      </c>
      <c r="G114" s="45">
        <v>2490.8355754999998</v>
      </c>
      <c r="H114" s="11" t="str">
        <f t="shared" si="14"/>
        <v>N/A</v>
      </c>
      <c r="I114" s="12">
        <v>-27.6</v>
      </c>
      <c r="J114" s="12">
        <v>1.286</v>
      </c>
      <c r="K114" s="43" t="s">
        <v>739</v>
      </c>
      <c r="L114" s="9" t="str">
        <f t="shared" si="15"/>
        <v>Yes</v>
      </c>
    </row>
    <row r="115" spans="1:12" ht="25" x14ac:dyDescent="0.25">
      <c r="A115" s="44" t="s">
        <v>574</v>
      </c>
      <c r="B115" s="35" t="s">
        <v>213</v>
      </c>
      <c r="C115" s="45">
        <v>46883498</v>
      </c>
      <c r="D115" s="11" t="str">
        <f t="shared" si="12"/>
        <v>N/A</v>
      </c>
      <c r="E115" s="45">
        <v>51946525</v>
      </c>
      <c r="F115" s="11" t="str">
        <f t="shared" si="13"/>
        <v>N/A</v>
      </c>
      <c r="G115" s="45">
        <v>56545013</v>
      </c>
      <c r="H115" s="11" t="str">
        <f t="shared" si="14"/>
        <v>N/A</v>
      </c>
      <c r="I115" s="12">
        <v>10.8</v>
      </c>
      <c r="J115" s="12">
        <v>8.8520000000000003</v>
      </c>
      <c r="K115" s="43" t="s">
        <v>739</v>
      </c>
      <c r="L115" s="9" t="str">
        <f t="shared" si="15"/>
        <v>Yes</v>
      </c>
    </row>
    <row r="116" spans="1:12" x14ac:dyDescent="0.25">
      <c r="A116" s="3" t="s">
        <v>575</v>
      </c>
      <c r="B116" s="35" t="s">
        <v>213</v>
      </c>
      <c r="C116" s="36">
        <v>18280</v>
      </c>
      <c r="D116" s="11" t="str">
        <f t="shared" si="12"/>
        <v>N/A</v>
      </c>
      <c r="E116" s="36">
        <v>20074</v>
      </c>
      <c r="F116" s="11" t="str">
        <f t="shared" si="13"/>
        <v>N/A</v>
      </c>
      <c r="G116" s="36">
        <v>21177</v>
      </c>
      <c r="H116" s="11" t="str">
        <f t="shared" si="14"/>
        <v>N/A</v>
      </c>
      <c r="I116" s="12">
        <v>9.8140000000000001</v>
      </c>
      <c r="J116" s="12">
        <v>5.4950000000000001</v>
      </c>
      <c r="K116" s="43" t="s">
        <v>739</v>
      </c>
      <c r="L116" s="9" t="str">
        <f t="shared" si="15"/>
        <v>Yes</v>
      </c>
    </row>
    <row r="117" spans="1:12" ht="25" x14ac:dyDescent="0.25">
      <c r="A117" s="3" t="s">
        <v>1331</v>
      </c>
      <c r="B117" s="35" t="s">
        <v>213</v>
      </c>
      <c r="C117" s="45">
        <v>2564.7427790000002</v>
      </c>
      <c r="D117" s="11" t="str">
        <f t="shared" si="12"/>
        <v>N/A</v>
      </c>
      <c r="E117" s="45">
        <v>2587.7515692000002</v>
      </c>
      <c r="F117" s="11" t="str">
        <f t="shared" si="13"/>
        <v>N/A</v>
      </c>
      <c r="G117" s="45">
        <v>2670.1144165999999</v>
      </c>
      <c r="H117" s="11" t="str">
        <f t="shared" si="14"/>
        <v>N/A</v>
      </c>
      <c r="I117" s="12">
        <v>0.89710000000000001</v>
      </c>
      <c r="J117" s="12">
        <v>3.1829999999999998</v>
      </c>
      <c r="K117" s="43" t="s">
        <v>739</v>
      </c>
      <c r="L117" s="9" t="str">
        <f t="shared" si="15"/>
        <v>Yes</v>
      </c>
    </row>
    <row r="118" spans="1:12" ht="25" x14ac:dyDescent="0.25">
      <c r="A118" s="4" t="s">
        <v>576</v>
      </c>
      <c r="B118" s="35" t="s">
        <v>213</v>
      </c>
      <c r="C118" s="45">
        <v>31344331</v>
      </c>
      <c r="D118" s="11" t="str">
        <f t="shared" si="12"/>
        <v>N/A</v>
      </c>
      <c r="E118" s="45">
        <v>37379010</v>
      </c>
      <c r="F118" s="11" t="str">
        <f t="shared" si="13"/>
        <v>N/A</v>
      </c>
      <c r="G118" s="45">
        <v>41996349</v>
      </c>
      <c r="H118" s="11" t="str">
        <f t="shared" si="14"/>
        <v>N/A</v>
      </c>
      <c r="I118" s="12">
        <v>19.25</v>
      </c>
      <c r="J118" s="12">
        <v>12.35</v>
      </c>
      <c r="K118" s="43" t="s">
        <v>739</v>
      </c>
      <c r="L118" s="9" t="str">
        <f t="shared" si="15"/>
        <v>Yes</v>
      </c>
    </row>
    <row r="119" spans="1:12" x14ac:dyDescent="0.25">
      <c r="A119" s="4" t="s">
        <v>577</v>
      </c>
      <c r="B119" s="35" t="s">
        <v>213</v>
      </c>
      <c r="C119" s="36">
        <v>1575</v>
      </c>
      <c r="D119" s="11" t="str">
        <f t="shared" si="12"/>
        <v>N/A</v>
      </c>
      <c r="E119" s="36">
        <v>1810</v>
      </c>
      <c r="F119" s="11" t="str">
        <f t="shared" si="13"/>
        <v>N/A</v>
      </c>
      <c r="G119" s="36">
        <v>2072</v>
      </c>
      <c r="H119" s="11" t="str">
        <f t="shared" si="14"/>
        <v>N/A</v>
      </c>
      <c r="I119" s="12">
        <v>14.92</v>
      </c>
      <c r="J119" s="12">
        <v>14.48</v>
      </c>
      <c r="K119" s="43" t="s">
        <v>739</v>
      </c>
      <c r="L119" s="9" t="str">
        <f t="shared" si="15"/>
        <v>Yes</v>
      </c>
    </row>
    <row r="120" spans="1:12" ht="25" x14ac:dyDescent="0.25">
      <c r="A120" s="4" t="s">
        <v>1332</v>
      </c>
      <c r="B120" s="35" t="s">
        <v>213</v>
      </c>
      <c r="C120" s="45">
        <v>19901.162540000001</v>
      </c>
      <c r="D120" s="11" t="str">
        <f t="shared" si="12"/>
        <v>N/A</v>
      </c>
      <c r="E120" s="45">
        <v>20651.386740000002</v>
      </c>
      <c r="F120" s="11" t="str">
        <f t="shared" si="13"/>
        <v>N/A</v>
      </c>
      <c r="G120" s="45">
        <v>20268.508204999998</v>
      </c>
      <c r="H120" s="11" t="str">
        <f t="shared" si="14"/>
        <v>N/A</v>
      </c>
      <c r="I120" s="12">
        <v>3.77</v>
      </c>
      <c r="J120" s="12">
        <v>-1.85</v>
      </c>
      <c r="K120" s="43" t="s">
        <v>739</v>
      </c>
      <c r="L120" s="9" t="str">
        <f t="shared" si="15"/>
        <v>Yes</v>
      </c>
    </row>
    <row r="121" spans="1:12" ht="25" x14ac:dyDescent="0.25">
      <c r="A121" s="4" t="s">
        <v>578</v>
      </c>
      <c r="B121" s="35" t="s">
        <v>213</v>
      </c>
      <c r="C121" s="45">
        <v>4682481</v>
      </c>
      <c r="D121" s="11" t="str">
        <f t="shared" si="12"/>
        <v>N/A</v>
      </c>
      <c r="E121" s="45">
        <v>5383768</v>
      </c>
      <c r="F121" s="11" t="str">
        <f t="shared" si="13"/>
        <v>N/A</v>
      </c>
      <c r="G121" s="45">
        <v>5973257</v>
      </c>
      <c r="H121" s="11" t="str">
        <f t="shared" si="14"/>
        <v>N/A</v>
      </c>
      <c r="I121" s="12">
        <v>14.98</v>
      </c>
      <c r="J121" s="12">
        <v>10.95</v>
      </c>
      <c r="K121" s="43" t="s">
        <v>739</v>
      </c>
      <c r="L121" s="9" t="str">
        <f t="shared" si="15"/>
        <v>Yes</v>
      </c>
    </row>
    <row r="122" spans="1:12" x14ac:dyDescent="0.25">
      <c r="A122" s="4" t="s">
        <v>579</v>
      </c>
      <c r="B122" s="35" t="s">
        <v>213</v>
      </c>
      <c r="C122" s="36">
        <v>2961</v>
      </c>
      <c r="D122" s="11" t="str">
        <f t="shared" si="12"/>
        <v>N/A</v>
      </c>
      <c r="E122" s="36">
        <v>3250</v>
      </c>
      <c r="F122" s="11" t="str">
        <f t="shared" si="13"/>
        <v>N/A</v>
      </c>
      <c r="G122" s="36">
        <v>3591</v>
      </c>
      <c r="H122" s="11" t="str">
        <f t="shared" si="14"/>
        <v>N/A</v>
      </c>
      <c r="I122" s="12">
        <v>9.76</v>
      </c>
      <c r="J122" s="12">
        <v>10.49</v>
      </c>
      <c r="K122" s="43" t="s">
        <v>739</v>
      </c>
      <c r="L122" s="9" t="str">
        <f t="shared" si="15"/>
        <v>Yes</v>
      </c>
    </row>
    <row r="123" spans="1:12" ht="25" x14ac:dyDescent="0.25">
      <c r="A123" s="4" t="s">
        <v>1333</v>
      </c>
      <c r="B123" s="35" t="s">
        <v>213</v>
      </c>
      <c r="C123" s="45">
        <v>1581.3850050999999</v>
      </c>
      <c r="D123" s="11" t="str">
        <f t="shared" si="12"/>
        <v>N/A</v>
      </c>
      <c r="E123" s="45">
        <v>1656.5440000000001</v>
      </c>
      <c r="F123" s="11" t="str">
        <f t="shared" si="13"/>
        <v>N/A</v>
      </c>
      <c r="G123" s="45">
        <v>1663.3965469</v>
      </c>
      <c r="H123" s="11" t="str">
        <f t="shared" si="14"/>
        <v>N/A</v>
      </c>
      <c r="I123" s="12">
        <v>4.7530000000000001</v>
      </c>
      <c r="J123" s="12">
        <v>0.41370000000000001</v>
      </c>
      <c r="K123" s="43" t="s">
        <v>739</v>
      </c>
      <c r="L123" s="9" t="str">
        <f t="shared" si="15"/>
        <v>Yes</v>
      </c>
    </row>
    <row r="124" spans="1:12" ht="25" x14ac:dyDescent="0.25">
      <c r="A124" s="4" t="s">
        <v>580</v>
      </c>
      <c r="B124" s="35" t="s">
        <v>213</v>
      </c>
      <c r="C124" s="45">
        <v>110023</v>
      </c>
      <c r="D124" s="11" t="str">
        <f t="shared" si="12"/>
        <v>N/A</v>
      </c>
      <c r="E124" s="45">
        <v>142568</v>
      </c>
      <c r="F124" s="11" t="str">
        <f t="shared" si="13"/>
        <v>N/A</v>
      </c>
      <c r="G124" s="45">
        <v>121583</v>
      </c>
      <c r="H124" s="11" t="str">
        <f t="shared" si="14"/>
        <v>N/A</v>
      </c>
      <c r="I124" s="12">
        <v>29.58</v>
      </c>
      <c r="J124" s="12">
        <v>-14.7</v>
      </c>
      <c r="K124" s="43" t="s">
        <v>739</v>
      </c>
      <c r="L124" s="9" t="str">
        <f t="shared" si="15"/>
        <v>Yes</v>
      </c>
    </row>
    <row r="125" spans="1:12" x14ac:dyDescent="0.25">
      <c r="A125" s="2" t="s">
        <v>581</v>
      </c>
      <c r="B125" s="35" t="s">
        <v>213</v>
      </c>
      <c r="C125" s="36">
        <v>89</v>
      </c>
      <c r="D125" s="11" t="str">
        <f t="shared" si="12"/>
        <v>N/A</v>
      </c>
      <c r="E125" s="36">
        <v>110</v>
      </c>
      <c r="F125" s="11" t="str">
        <f t="shared" si="13"/>
        <v>N/A</v>
      </c>
      <c r="G125" s="36">
        <v>116</v>
      </c>
      <c r="H125" s="11" t="str">
        <f t="shared" si="14"/>
        <v>N/A</v>
      </c>
      <c r="I125" s="12">
        <v>23.6</v>
      </c>
      <c r="J125" s="12">
        <v>5.4550000000000001</v>
      </c>
      <c r="K125" s="43" t="s">
        <v>739</v>
      </c>
      <c r="L125" s="9" t="str">
        <f t="shared" si="15"/>
        <v>Yes</v>
      </c>
    </row>
    <row r="126" spans="1:12" ht="25" x14ac:dyDescent="0.25">
      <c r="A126" s="2" t="s">
        <v>1334</v>
      </c>
      <c r="B126" s="35" t="s">
        <v>213</v>
      </c>
      <c r="C126" s="45">
        <v>1236.2134831000001</v>
      </c>
      <c r="D126" s="11" t="str">
        <f t="shared" si="12"/>
        <v>N/A</v>
      </c>
      <c r="E126" s="45">
        <v>1296.0727273</v>
      </c>
      <c r="F126" s="11" t="str">
        <f t="shared" si="13"/>
        <v>N/A</v>
      </c>
      <c r="G126" s="45">
        <v>1048.1293103</v>
      </c>
      <c r="H126" s="11" t="str">
        <f t="shared" si="14"/>
        <v>N/A</v>
      </c>
      <c r="I126" s="12">
        <v>4.8419999999999996</v>
      </c>
      <c r="J126" s="12">
        <v>-19.100000000000001</v>
      </c>
      <c r="K126" s="43" t="s">
        <v>739</v>
      </c>
      <c r="L126" s="9" t="str">
        <f t="shared" si="15"/>
        <v>Yes</v>
      </c>
    </row>
    <row r="127" spans="1:12" ht="25" x14ac:dyDescent="0.25">
      <c r="A127" s="2" t="s">
        <v>582</v>
      </c>
      <c r="B127" s="35" t="s">
        <v>213</v>
      </c>
      <c r="C127" s="45">
        <v>7964411</v>
      </c>
      <c r="D127" s="11" t="str">
        <f t="shared" si="12"/>
        <v>N/A</v>
      </c>
      <c r="E127" s="45">
        <v>5091560</v>
      </c>
      <c r="F127" s="11" t="str">
        <f t="shared" si="13"/>
        <v>N/A</v>
      </c>
      <c r="G127" s="45">
        <v>4894758</v>
      </c>
      <c r="H127" s="11" t="str">
        <f t="shared" si="14"/>
        <v>N/A</v>
      </c>
      <c r="I127" s="12">
        <v>-36.1</v>
      </c>
      <c r="J127" s="12">
        <v>-3.87</v>
      </c>
      <c r="K127" s="43" t="s">
        <v>739</v>
      </c>
      <c r="L127" s="9" t="str">
        <f t="shared" si="15"/>
        <v>Yes</v>
      </c>
    </row>
    <row r="128" spans="1:12" x14ac:dyDescent="0.25">
      <c r="A128" s="2" t="s">
        <v>583</v>
      </c>
      <c r="B128" s="35" t="s">
        <v>213</v>
      </c>
      <c r="C128" s="36">
        <v>3655</v>
      </c>
      <c r="D128" s="11" t="str">
        <f t="shared" si="12"/>
        <v>N/A</v>
      </c>
      <c r="E128" s="36">
        <v>2207</v>
      </c>
      <c r="F128" s="11" t="str">
        <f t="shared" si="13"/>
        <v>N/A</v>
      </c>
      <c r="G128" s="36">
        <v>2271</v>
      </c>
      <c r="H128" s="11" t="str">
        <f t="shared" si="14"/>
        <v>N/A</v>
      </c>
      <c r="I128" s="12">
        <v>-39.6</v>
      </c>
      <c r="J128" s="12">
        <v>2.9</v>
      </c>
      <c r="K128" s="43" t="s">
        <v>739</v>
      </c>
      <c r="L128" s="9" t="str">
        <f t="shared" si="15"/>
        <v>Yes</v>
      </c>
    </row>
    <row r="129" spans="1:12" ht="25" x14ac:dyDescent="0.25">
      <c r="A129" s="2" t="s">
        <v>1335</v>
      </c>
      <c r="B129" s="35" t="s">
        <v>213</v>
      </c>
      <c r="C129" s="45">
        <v>2179.0454172</v>
      </c>
      <c r="D129" s="11" t="str">
        <f t="shared" si="12"/>
        <v>N/A</v>
      </c>
      <c r="E129" s="45">
        <v>2307.0049841</v>
      </c>
      <c r="F129" s="11" t="str">
        <f t="shared" si="13"/>
        <v>N/A</v>
      </c>
      <c r="G129" s="45">
        <v>2155.3315720000001</v>
      </c>
      <c r="H129" s="11" t="str">
        <f t="shared" si="14"/>
        <v>N/A</v>
      </c>
      <c r="I129" s="12">
        <v>5.8719999999999999</v>
      </c>
      <c r="J129" s="12">
        <v>-6.57</v>
      </c>
      <c r="K129" s="43" t="s">
        <v>739</v>
      </c>
      <c r="L129" s="9" t="str">
        <f t="shared" si="15"/>
        <v>Yes</v>
      </c>
    </row>
    <row r="130" spans="1:12" x14ac:dyDescent="0.25">
      <c r="A130" s="2" t="s">
        <v>584</v>
      </c>
      <c r="B130" s="35" t="s">
        <v>213</v>
      </c>
      <c r="C130" s="45">
        <v>147905</v>
      </c>
      <c r="D130" s="11" t="str">
        <f t="shared" si="12"/>
        <v>N/A</v>
      </c>
      <c r="E130" s="45">
        <v>142416</v>
      </c>
      <c r="F130" s="11" t="str">
        <f t="shared" si="13"/>
        <v>N/A</v>
      </c>
      <c r="G130" s="45">
        <v>225284</v>
      </c>
      <c r="H130" s="11" t="str">
        <f t="shared" si="14"/>
        <v>N/A</v>
      </c>
      <c r="I130" s="12">
        <v>-3.71</v>
      </c>
      <c r="J130" s="12">
        <v>58.19</v>
      </c>
      <c r="K130" s="43" t="s">
        <v>739</v>
      </c>
      <c r="L130" s="9" t="str">
        <f t="shared" si="15"/>
        <v>No</v>
      </c>
    </row>
    <row r="131" spans="1:12" x14ac:dyDescent="0.25">
      <c r="A131" s="2" t="s">
        <v>585</v>
      </c>
      <c r="B131" s="35" t="s">
        <v>213</v>
      </c>
      <c r="C131" s="36">
        <v>23</v>
      </c>
      <c r="D131" s="11" t="str">
        <f t="shared" si="12"/>
        <v>N/A</v>
      </c>
      <c r="E131" s="36">
        <v>25</v>
      </c>
      <c r="F131" s="11" t="str">
        <f t="shared" si="13"/>
        <v>N/A</v>
      </c>
      <c r="G131" s="36">
        <v>36</v>
      </c>
      <c r="H131" s="11" t="str">
        <f t="shared" si="14"/>
        <v>N/A</v>
      </c>
      <c r="I131" s="12">
        <v>8.6959999999999997</v>
      </c>
      <c r="J131" s="12">
        <v>44</v>
      </c>
      <c r="K131" s="43" t="s">
        <v>739</v>
      </c>
      <c r="L131" s="9" t="str">
        <f t="shared" si="15"/>
        <v>No</v>
      </c>
    </row>
    <row r="132" spans="1:12" x14ac:dyDescent="0.25">
      <c r="A132" s="2" t="s">
        <v>1336</v>
      </c>
      <c r="B132" s="35" t="s">
        <v>213</v>
      </c>
      <c r="C132" s="45">
        <v>6430.6521739</v>
      </c>
      <c r="D132" s="11" t="str">
        <f t="shared" si="12"/>
        <v>N/A</v>
      </c>
      <c r="E132" s="45">
        <v>5696.64</v>
      </c>
      <c r="F132" s="11" t="str">
        <f t="shared" si="13"/>
        <v>N/A</v>
      </c>
      <c r="G132" s="45">
        <v>6257.8888889</v>
      </c>
      <c r="H132" s="11" t="str">
        <f t="shared" si="14"/>
        <v>N/A</v>
      </c>
      <c r="I132" s="12">
        <v>-11.4</v>
      </c>
      <c r="J132" s="12">
        <v>9.8520000000000003</v>
      </c>
      <c r="K132" s="43" t="s">
        <v>739</v>
      </c>
      <c r="L132" s="9" t="str">
        <f t="shared" si="15"/>
        <v>Yes</v>
      </c>
    </row>
    <row r="133" spans="1:12" ht="25" x14ac:dyDescent="0.25">
      <c r="A133" s="2" t="s">
        <v>586</v>
      </c>
      <c r="B133" s="35" t="s">
        <v>213</v>
      </c>
      <c r="C133" s="45">
        <v>6003640</v>
      </c>
      <c r="D133" s="11" t="str">
        <f t="shared" si="12"/>
        <v>N/A</v>
      </c>
      <c r="E133" s="45">
        <v>9416188</v>
      </c>
      <c r="F133" s="11" t="str">
        <f t="shared" si="13"/>
        <v>N/A</v>
      </c>
      <c r="G133" s="45">
        <v>11158162</v>
      </c>
      <c r="H133" s="11" t="str">
        <f t="shared" si="14"/>
        <v>N/A</v>
      </c>
      <c r="I133" s="12">
        <v>56.84</v>
      </c>
      <c r="J133" s="12">
        <v>18.5</v>
      </c>
      <c r="K133" s="43" t="s">
        <v>739</v>
      </c>
      <c r="L133" s="9" t="str">
        <f>IF(J133="Div by 0", "N/A", IF(OR(J133="N/A",K133="N/A"),"N/A", IF(J133&gt;VALUE(MID(K133,1,2)), "No", IF(J133&lt;-1*VALUE(MID(K133,1,2)), "No", "Yes"))))</f>
        <v>Yes</v>
      </c>
    </row>
    <row r="134" spans="1:12" x14ac:dyDescent="0.25">
      <c r="A134" s="2" t="s">
        <v>587</v>
      </c>
      <c r="B134" s="35" t="s">
        <v>213</v>
      </c>
      <c r="C134" s="36">
        <v>18406</v>
      </c>
      <c r="D134" s="11" t="str">
        <f t="shared" si="12"/>
        <v>N/A</v>
      </c>
      <c r="E134" s="36">
        <v>25536</v>
      </c>
      <c r="F134" s="11" t="str">
        <f t="shared" si="13"/>
        <v>N/A</v>
      </c>
      <c r="G134" s="36">
        <v>29473</v>
      </c>
      <c r="H134" s="11" t="str">
        <f t="shared" si="14"/>
        <v>N/A</v>
      </c>
      <c r="I134" s="12">
        <v>38.74</v>
      </c>
      <c r="J134" s="12">
        <v>15.42</v>
      </c>
      <c r="K134" s="43" t="s">
        <v>739</v>
      </c>
      <c r="L134" s="9" t="str">
        <f t="shared" ref="L134:L138" si="16">IF(J134="Div by 0", "N/A", IF(OR(J134="N/A",K134="N/A"),"N/A", IF(J134&gt;VALUE(MID(K134,1,2)), "No", IF(J134&lt;-1*VALUE(MID(K134,1,2)), "No", "Yes"))))</f>
        <v>Yes</v>
      </c>
    </row>
    <row r="135" spans="1:12" ht="25" x14ac:dyDescent="0.25">
      <c r="A135" s="2" t="s">
        <v>1337</v>
      </c>
      <c r="B135" s="35" t="s">
        <v>213</v>
      </c>
      <c r="C135" s="45">
        <v>326.17842008000002</v>
      </c>
      <c r="D135" s="11" t="str">
        <f t="shared" si="12"/>
        <v>N/A</v>
      </c>
      <c r="E135" s="45">
        <v>368.74169798999998</v>
      </c>
      <c r="F135" s="11" t="str">
        <f t="shared" si="13"/>
        <v>N/A</v>
      </c>
      <c r="G135" s="45">
        <v>378.58928510999999</v>
      </c>
      <c r="H135" s="11" t="str">
        <f t="shared" si="14"/>
        <v>N/A</v>
      </c>
      <c r="I135" s="12">
        <v>13.05</v>
      </c>
      <c r="J135" s="12">
        <v>2.6709999999999998</v>
      </c>
      <c r="K135" s="43" t="s">
        <v>739</v>
      </c>
      <c r="L135" s="9" t="str">
        <f t="shared" si="16"/>
        <v>Yes</v>
      </c>
    </row>
    <row r="136" spans="1:12" ht="25" x14ac:dyDescent="0.25">
      <c r="A136" s="2" t="s">
        <v>588</v>
      </c>
      <c r="B136" s="35" t="s">
        <v>213</v>
      </c>
      <c r="C136" s="45">
        <v>1745188</v>
      </c>
      <c r="D136" s="11" t="str">
        <f t="shared" ref="D136:D150" si="17">IF($B136="N/A","N/A",IF(C136&gt;10,"No",IF(C136&lt;-10,"No","Yes")))</f>
        <v>N/A</v>
      </c>
      <c r="E136" s="45">
        <v>2757290</v>
      </c>
      <c r="F136" s="11" t="str">
        <f t="shared" ref="F136:F150" si="18">IF($B136="N/A","N/A",IF(E136&gt;10,"No",IF(E136&lt;-10,"No","Yes")))</f>
        <v>N/A</v>
      </c>
      <c r="G136" s="45">
        <v>2922487</v>
      </c>
      <c r="H136" s="11" t="str">
        <f t="shared" ref="H136:H150" si="19">IF($B136="N/A","N/A",IF(G136&gt;10,"No",IF(G136&lt;-10,"No","Yes")))</f>
        <v>N/A</v>
      </c>
      <c r="I136" s="12">
        <v>57.99</v>
      </c>
      <c r="J136" s="12">
        <v>5.9909999999999997</v>
      </c>
      <c r="K136" s="43" t="s">
        <v>739</v>
      </c>
      <c r="L136" s="9" t="str">
        <f t="shared" si="16"/>
        <v>Yes</v>
      </c>
    </row>
    <row r="137" spans="1:12" x14ac:dyDescent="0.25">
      <c r="A137" s="2" t="s">
        <v>589</v>
      </c>
      <c r="B137" s="35" t="s">
        <v>213</v>
      </c>
      <c r="C137" s="36">
        <v>12</v>
      </c>
      <c r="D137" s="11" t="str">
        <f t="shared" si="17"/>
        <v>N/A</v>
      </c>
      <c r="E137" s="36">
        <v>14</v>
      </c>
      <c r="F137" s="11" t="str">
        <f t="shared" si="18"/>
        <v>N/A</v>
      </c>
      <c r="G137" s="36">
        <v>19</v>
      </c>
      <c r="H137" s="11" t="str">
        <f t="shared" si="19"/>
        <v>N/A</v>
      </c>
      <c r="I137" s="12">
        <v>16.670000000000002</v>
      </c>
      <c r="J137" s="12">
        <v>35.71</v>
      </c>
      <c r="K137" s="43" t="s">
        <v>739</v>
      </c>
      <c r="L137" s="9" t="str">
        <f t="shared" si="16"/>
        <v>No</v>
      </c>
    </row>
    <row r="138" spans="1:12" ht="25" x14ac:dyDescent="0.25">
      <c r="A138" s="2" t="s">
        <v>1338</v>
      </c>
      <c r="B138" s="35" t="s">
        <v>213</v>
      </c>
      <c r="C138" s="45">
        <v>145432.33332999999</v>
      </c>
      <c r="D138" s="11" t="str">
        <f t="shared" si="17"/>
        <v>N/A</v>
      </c>
      <c r="E138" s="45">
        <v>196949.28571</v>
      </c>
      <c r="F138" s="11" t="str">
        <f t="shared" si="18"/>
        <v>N/A</v>
      </c>
      <c r="G138" s="45">
        <v>153815.10526000001</v>
      </c>
      <c r="H138" s="11" t="str">
        <f t="shared" si="19"/>
        <v>N/A</v>
      </c>
      <c r="I138" s="12">
        <v>35.42</v>
      </c>
      <c r="J138" s="12">
        <v>-21.9</v>
      </c>
      <c r="K138" s="43" t="s">
        <v>739</v>
      </c>
      <c r="L138" s="9" t="str">
        <f t="shared" si="16"/>
        <v>Yes</v>
      </c>
    </row>
    <row r="139" spans="1:12" ht="25" x14ac:dyDescent="0.25">
      <c r="A139" s="2" t="s">
        <v>590</v>
      </c>
      <c r="B139" s="35" t="s">
        <v>213</v>
      </c>
      <c r="C139" s="45">
        <v>14796906</v>
      </c>
      <c r="D139" s="11" t="str">
        <f t="shared" si="17"/>
        <v>N/A</v>
      </c>
      <c r="E139" s="45">
        <v>16939695</v>
      </c>
      <c r="F139" s="11" t="str">
        <f t="shared" si="18"/>
        <v>N/A</v>
      </c>
      <c r="G139" s="45">
        <v>18496327</v>
      </c>
      <c r="H139" s="11" t="str">
        <f t="shared" si="19"/>
        <v>N/A</v>
      </c>
      <c r="I139" s="12">
        <v>14.48</v>
      </c>
      <c r="J139" s="12">
        <v>9.1890000000000001</v>
      </c>
      <c r="K139" s="43" t="s">
        <v>739</v>
      </c>
      <c r="L139" s="9" t="str">
        <f t="shared" ref="L139:L150" si="20">IF(J139="Div by 0", "N/A", IF(K139="N/A","N/A", IF(J139&gt;VALUE(MID(K139,1,2)), "No", IF(J139&lt;-1*VALUE(MID(K139,1,2)), "No", "Yes"))))</f>
        <v>Yes</v>
      </c>
    </row>
    <row r="140" spans="1:12" x14ac:dyDescent="0.25">
      <c r="A140" s="2" t="s">
        <v>591</v>
      </c>
      <c r="B140" s="35" t="s">
        <v>213</v>
      </c>
      <c r="C140" s="36">
        <v>26063</v>
      </c>
      <c r="D140" s="11" t="str">
        <f t="shared" si="17"/>
        <v>N/A</v>
      </c>
      <c r="E140" s="36">
        <v>29384</v>
      </c>
      <c r="F140" s="11" t="str">
        <f t="shared" si="18"/>
        <v>N/A</v>
      </c>
      <c r="G140" s="36">
        <v>30486</v>
      </c>
      <c r="H140" s="11" t="str">
        <f t="shared" si="19"/>
        <v>N/A</v>
      </c>
      <c r="I140" s="12">
        <v>12.74</v>
      </c>
      <c r="J140" s="12">
        <v>3.75</v>
      </c>
      <c r="K140" s="43" t="s">
        <v>739</v>
      </c>
      <c r="L140" s="9" t="str">
        <f t="shared" si="20"/>
        <v>Yes</v>
      </c>
    </row>
    <row r="141" spans="1:12" ht="25" x14ac:dyDescent="0.25">
      <c r="A141" s="2" t="s">
        <v>1339</v>
      </c>
      <c r="B141" s="35" t="s">
        <v>213</v>
      </c>
      <c r="C141" s="45">
        <v>567.73610098999995</v>
      </c>
      <c r="D141" s="11" t="str">
        <f t="shared" si="17"/>
        <v>N/A</v>
      </c>
      <c r="E141" s="45">
        <v>576.49384019000001</v>
      </c>
      <c r="F141" s="11" t="str">
        <f t="shared" si="18"/>
        <v>N/A</v>
      </c>
      <c r="G141" s="45">
        <v>606.71544315000006</v>
      </c>
      <c r="H141" s="11" t="str">
        <f t="shared" si="19"/>
        <v>N/A</v>
      </c>
      <c r="I141" s="12">
        <v>1.5429999999999999</v>
      </c>
      <c r="J141" s="12">
        <v>5.242</v>
      </c>
      <c r="K141" s="43" t="s">
        <v>739</v>
      </c>
      <c r="L141" s="9" t="str">
        <f t="shared" si="20"/>
        <v>Yes</v>
      </c>
    </row>
    <row r="142" spans="1:12" ht="25" x14ac:dyDescent="0.25">
      <c r="A142" s="2" t="s">
        <v>592</v>
      </c>
      <c r="B142" s="35" t="s">
        <v>213</v>
      </c>
      <c r="C142" s="45">
        <v>29080407</v>
      </c>
      <c r="D142" s="11" t="str">
        <f t="shared" si="17"/>
        <v>N/A</v>
      </c>
      <c r="E142" s="45">
        <v>32467752</v>
      </c>
      <c r="F142" s="11" t="str">
        <f t="shared" si="18"/>
        <v>N/A</v>
      </c>
      <c r="G142" s="45">
        <v>38306768</v>
      </c>
      <c r="H142" s="11" t="str">
        <f t="shared" si="19"/>
        <v>N/A</v>
      </c>
      <c r="I142" s="12">
        <v>11.65</v>
      </c>
      <c r="J142" s="12">
        <v>17.98</v>
      </c>
      <c r="K142" s="43" t="s">
        <v>739</v>
      </c>
      <c r="L142" s="9" t="str">
        <f t="shared" si="20"/>
        <v>Yes</v>
      </c>
    </row>
    <row r="143" spans="1:12" x14ac:dyDescent="0.25">
      <c r="A143" s="3" t="s">
        <v>593</v>
      </c>
      <c r="B143" s="35" t="s">
        <v>213</v>
      </c>
      <c r="C143" s="36">
        <v>593</v>
      </c>
      <c r="D143" s="11" t="str">
        <f t="shared" si="17"/>
        <v>N/A</v>
      </c>
      <c r="E143" s="36">
        <v>691</v>
      </c>
      <c r="F143" s="11" t="str">
        <f t="shared" si="18"/>
        <v>N/A</v>
      </c>
      <c r="G143" s="36">
        <v>788</v>
      </c>
      <c r="H143" s="11" t="str">
        <f t="shared" si="19"/>
        <v>N/A</v>
      </c>
      <c r="I143" s="12">
        <v>16.53</v>
      </c>
      <c r="J143" s="12">
        <v>14.04</v>
      </c>
      <c r="K143" s="43" t="s">
        <v>739</v>
      </c>
      <c r="L143" s="9" t="str">
        <f t="shared" si="20"/>
        <v>Yes</v>
      </c>
    </row>
    <row r="144" spans="1:12" ht="25" x14ac:dyDescent="0.25">
      <c r="A144" s="3" t="s">
        <v>1340</v>
      </c>
      <c r="B144" s="35" t="s">
        <v>213</v>
      </c>
      <c r="C144" s="45">
        <v>49039.472175000003</v>
      </c>
      <c r="D144" s="11" t="str">
        <f t="shared" si="17"/>
        <v>N/A</v>
      </c>
      <c r="E144" s="45">
        <v>46986.616498000003</v>
      </c>
      <c r="F144" s="11" t="str">
        <f t="shared" si="18"/>
        <v>N/A</v>
      </c>
      <c r="G144" s="45">
        <v>48612.649746000003</v>
      </c>
      <c r="H144" s="11" t="str">
        <f t="shared" si="19"/>
        <v>N/A</v>
      </c>
      <c r="I144" s="12">
        <v>-4.1900000000000004</v>
      </c>
      <c r="J144" s="12">
        <v>3.4609999999999999</v>
      </c>
      <c r="K144" s="43" t="s">
        <v>739</v>
      </c>
      <c r="L144" s="9" t="str">
        <f t="shared" si="20"/>
        <v>Yes</v>
      </c>
    </row>
    <row r="145" spans="1:12" ht="25" x14ac:dyDescent="0.25">
      <c r="A145" s="2" t="s">
        <v>594</v>
      </c>
      <c r="B145" s="35" t="s">
        <v>213</v>
      </c>
      <c r="C145" s="45">
        <v>87356471</v>
      </c>
      <c r="D145" s="11" t="str">
        <f t="shared" si="17"/>
        <v>N/A</v>
      </c>
      <c r="E145" s="45">
        <v>58280358</v>
      </c>
      <c r="F145" s="11" t="str">
        <f t="shared" si="18"/>
        <v>N/A</v>
      </c>
      <c r="G145" s="45">
        <v>62815933</v>
      </c>
      <c r="H145" s="11" t="str">
        <f t="shared" si="19"/>
        <v>N/A</v>
      </c>
      <c r="I145" s="12">
        <v>-33.299999999999997</v>
      </c>
      <c r="J145" s="12">
        <v>7.782</v>
      </c>
      <c r="K145" s="43" t="s">
        <v>739</v>
      </c>
      <c r="L145" s="9" t="str">
        <f t="shared" si="20"/>
        <v>Yes</v>
      </c>
    </row>
    <row r="146" spans="1:12" x14ac:dyDescent="0.25">
      <c r="A146" s="2" t="s">
        <v>595</v>
      </c>
      <c r="B146" s="35" t="s">
        <v>213</v>
      </c>
      <c r="C146" s="36">
        <v>14171</v>
      </c>
      <c r="D146" s="11" t="str">
        <f t="shared" si="17"/>
        <v>N/A</v>
      </c>
      <c r="E146" s="36">
        <v>12977</v>
      </c>
      <c r="F146" s="11" t="str">
        <f t="shared" si="18"/>
        <v>N/A</v>
      </c>
      <c r="G146" s="36">
        <v>13808</v>
      </c>
      <c r="H146" s="11" t="str">
        <f t="shared" si="19"/>
        <v>N/A</v>
      </c>
      <c r="I146" s="12">
        <v>-8.43</v>
      </c>
      <c r="J146" s="12">
        <v>6.4039999999999999</v>
      </c>
      <c r="K146" s="43" t="s">
        <v>739</v>
      </c>
      <c r="L146" s="9" t="str">
        <f t="shared" si="20"/>
        <v>Yes</v>
      </c>
    </row>
    <row r="147" spans="1:12" ht="25" x14ac:dyDescent="0.25">
      <c r="A147" s="2" t="s">
        <v>1341</v>
      </c>
      <c r="B147" s="35" t="s">
        <v>213</v>
      </c>
      <c r="C147" s="45">
        <v>6164.4535318999997</v>
      </c>
      <c r="D147" s="11" t="str">
        <f t="shared" si="17"/>
        <v>N/A</v>
      </c>
      <c r="E147" s="45">
        <v>4491.0501657000004</v>
      </c>
      <c r="F147" s="11" t="str">
        <f t="shared" si="18"/>
        <v>N/A</v>
      </c>
      <c r="G147" s="45">
        <v>4549.2419612000003</v>
      </c>
      <c r="H147" s="11" t="str">
        <f t="shared" si="19"/>
        <v>N/A</v>
      </c>
      <c r="I147" s="12">
        <v>-27.1</v>
      </c>
      <c r="J147" s="12">
        <v>1.296</v>
      </c>
      <c r="K147" s="43" t="s">
        <v>739</v>
      </c>
      <c r="L147" s="9" t="str">
        <f t="shared" si="20"/>
        <v>Yes</v>
      </c>
    </row>
    <row r="148" spans="1:12" ht="25" x14ac:dyDescent="0.25">
      <c r="A148" s="2" t="s">
        <v>596</v>
      </c>
      <c r="B148" s="35" t="s">
        <v>213</v>
      </c>
      <c r="C148" s="45">
        <v>298030</v>
      </c>
      <c r="D148" s="11" t="str">
        <f t="shared" si="17"/>
        <v>N/A</v>
      </c>
      <c r="E148" s="45">
        <v>390934</v>
      </c>
      <c r="F148" s="11" t="str">
        <f t="shared" si="18"/>
        <v>N/A</v>
      </c>
      <c r="G148" s="45">
        <v>457337</v>
      </c>
      <c r="H148" s="11" t="str">
        <f t="shared" si="19"/>
        <v>N/A</v>
      </c>
      <c r="I148" s="12">
        <v>31.17</v>
      </c>
      <c r="J148" s="12">
        <v>16.989999999999998</v>
      </c>
      <c r="K148" s="43" t="s">
        <v>739</v>
      </c>
      <c r="L148" s="9" t="str">
        <f t="shared" si="20"/>
        <v>Yes</v>
      </c>
    </row>
    <row r="149" spans="1:12" x14ac:dyDescent="0.25">
      <c r="A149" s="2" t="s">
        <v>597</v>
      </c>
      <c r="B149" s="35" t="s">
        <v>213</v>
      </c>
      <c r="C149" s="36">
        <v>91</v>
      </c>
      <c r="D149" s="11" t="str">
        <f t="shared" si="17"/>
        <v>N/A</v>
      </c>
      <c r="E149" s="36">
        <v>101</v>
      </c>
      <c r="F149" s="11" t="str">
        <f t="shared" si="18"/>
        <v>N/A</v>
      </c>
      <c r="G149" s="36">
        <v>98</v>
      </c>
      <c r="H149" s="11" t="str">
        <f t="shared" si="19"/>
        <v>N/A</v>
      </c>
      <c r="I149" s="12">
        <v>10.99</v>
      </c>
      <c r="J149" s="12">
        <v>-2.97</v>
      </c>
      <c r="K149" s="43" t="s">
        <v>739</v>
      </c>
      <c r="L149" s="9" t="str">
        <f t="shared" si="20"/>
        <v>Yes</v>
      </c>
    </row>
    <row r="150" spans="1:12" ht="25" x14ac:dyDescent="0.25">
      <c r="A150" s="4" t="s">
        <v>1342</v>
      </c>
      <c r="B150" s="35" t="s">
        <v>213</v>
      </c>
      <c r="C150" s="45">
        <v>3275.0549451000002</v>
      </c>
      <c r="D150" s="11" t="str">
        <f t="shared" si="17"/>
        <v>N/A</v>
      </c>
      <c r="E150" s="45">
        <v>3870.6336633999999</v>
      </c>
      <c r="F150" s="11" t="str">
        <f t="shared" si="18"/>
        <v>N/A</v>
      </c>
      <c r="G150" s="45">
        <v>4666.7040815999999</v>
      </c>
      <c r="H150" s="11" t="str">
        <f t="shared" si="19"/>
        <v>N/A</v>
      </c>
      <c r="I150" s="12">
        <v>18.190000000000001</v>
      </c>
      <c r="J150" s="12">
        <v>20.57</v>
      </c>
      <c r="K150" s="43" t="s">
        <v>739</v>
      </c>
      <c r="L150" s="9" t="str">
        <f t="shared" si="20"/>
        <v>Yes</v>
      </c>
    </row>
    <row r="151" spans="1:12" x14ac:dyDescent="0.25">
      <c r="A151" s="4" t="s">
        <v>1343</v>
      </c>
      <c r="B151" s="35" t="s">
        <v>213</v>
      </c>
      <c r="C151" s="45">
        <v>1302.1320118000001</v>
      </c>
      <c r="D151" s="11" t="str">
        <f t="shared" ref="D151:D170" si="21">IF($B151="N/A","N/A",IF(C151&gt;10,"No",IF(C151&lt;-10,"No","Yes")))</f>
        <v>N/A</v>
      </c>
      <c r="E151" s="45">
        <v>1309.5680342000001</v>
      </c>
      <c r="F151" s="11" t="str">
        <f t="shared" ref="F151:F170" si="22">IF($B151="N/A","N/A",IF(E151&gt;10,"No",IF(E151&lt;-10,"No","Yes")))</f>
        <v>N/A</v>
      </c>
      <c r="G151" s="45">
        <v>1277.13591</v>
      </c>
      <c r="H151" s="11" t="str">
        <f t="shared" ref="H151:H170" si="23">IF($B151="N/A","N/A",IF(G151&gt;10,"No",IF(G151&lt;-10,"No","Yes")))</f>
        <v>N/A</v>
      </c>
      <c r="I151" s="12">
        <v>0.57110000000000005</v>
      </c>
      <c r="J151" s="12">
        <v>-2.48</v>
      </c>
      <c r="K151" s="43" t="s">
        <v>739</v>
      </c>
      <c r="L151" s="9" t="str">
        <f t="shared" ref="L151:L170" si="24">IF(J151="Div by 0", "N/A", IF(K151="N/A","N/A", IF(J151&gt;VALUE(MID(K151,1,2)), "No", IF(J151&lt;-1*VALUE(MID(K151,1,2)), "No", "Yes"))))</f>
        <v>Yes</v>
      </c>
    </row>
    <row r="152" spans="1:12" ht="25" x14ac:dyDescent="0.25">
      <c r="A152" s="4" t="s">
        <v>1344</v>
      </c>
      <c r="B152" s="35" t="s">
        <v>213</v>
      </c>
      <c r="C152" s="45">
        <v>2397.4479452</v>
      </c>
      <c r="D152" s="11" t="str">
        <f t="shared" si="21"/>
        <v>N/A</v>
      </c>
      <c r="E152" s="45">
        <v>2400.4605634</v>
      </c>
      <c r="F152" s="11" t="str">
        <f t="shared" si="22"/>
        <v>N/A</v>
      </c>
      <c r="G152" s="45">
        <v>3335.9877882999999</v>
      </c>
      <c r="H152" s="11" t="str">
        <f t="shared" si="23"/>
        <v>N/A</v>
      </c>
      <c r="I152" s="12">
        <v>0.12570000000000001</v>
      </c>
      <c r="J152" s="12">
        <v>38.97</v>
      </c>
      <c r="K152" s="43" t="s">
        <v>739</v>
      </c>
      <c r="L152" s="9" t="str">
        <f t="shared" si="24"/>
        <v>No</v>
      </c>
    </row>
    <row r="153" spans="1:12" ht="25" x14ac:dyDescent="0.25">
      <c r="A153" s="4" t="s">
        <v>1345</v>
      </c>
      <c r="B153" s="35" t="s">
        <v>213</v>
      </c>
      <c r="C153" s="45">
        <v>4476.5081679000004</v>
      </c>
      <c r="D153" s="11" t="str">
        <f t="shared" si="21"/>
        <v>N/A</v>
      </c>
      <c r="E153" s="45">
        <v>4838.8149483999996</v>
      </c>
      <c r="F153" s="11" t="str">
        <f t="shared" si="22"/>
        <v>N/A</v>
      </c>
      <c r="G153" s="45">
        <v>4831.9264638000004</v>
      </c>
      <c r="H153" s="11" t="str">
        <f t="shared" si="23"/>
        <v>N/A</v>
      </c>
      <c r="I153" s="12">
        <v>8.0939999999999994</v>
      </c>
      <c r="J153" s="12">
        <v>-0.14199999999999999</v>
      </c>
      <c r="K153" s="43" t="s">
        <v>739</v>
      </c>
      <c r="L153" s="9" t="str">
        <f t="shared" si="24"/>
        <v>Yes</v>
      </c>
    </row>
    <row r="154" spans="1:12" ht="25" x14ac:dyDescent="0.25">
      <c r="A154" s="4" t="s">
        <v>1346</v>
      </c>
      <c r="B154" s="35" t="s">
        <v>213</v>
      </c>
      <c r="C154" s="45">
        <v>878.48653377999995</v>
      </c>
      <c r="D154" s="11" t="str">
        <f t="shared" si="21"/>
        <v>N/A</v>
      </c>
      <c r="E154" s="45">
        <v>861.87832348999996</v>
      </c>
      <c r="F154" s="11" t="str">
        <f t="shared" si="22"/>
        <v>N/A</v>
      </c>
      <c r="G154" s="45">
        <v>833.93170731999999</v>
      </c>
      <c r="H154" s="11" t="str">
        <f t="shared" si="23"/>
        <v>N/A</v>
      </c>
      <c r="I154" s="12">
        <v>-1.89</v>
      </c>
      <c r="J154" s="12">
        <v>-3.24</v>
      </c>
      <c r="K154" s="43" t="s">
        <v>739</v>
      </c>
      <c r="L154" s="9" t="str">
        <f t="shared" si="24"/>
        <v>Yes</v>
      </c>
    </row>
    <row r="155" spans="1:12" ht="25" x14ac:dyDescent="0.25">
      <c r="A155" s="2" t="s">
        <v>1347</v>
      </c>
      <c r="B155" s="35" t="s">
        <v>213</v>
      </c>
      <c r="C155" s="45">
        <v>1368.6718739</v>
      </c>
      <c r="D155" s="11" t="str">
        <f t="shared" si="21"/>
        <v>N/A</v>
      </c>
      <c r="E155" s="45">
        <v>1338.8879546999999</v>
      </c>
      <c r="F155" s="11" t="str">
        <f t="shared" si="22"/>
        <v>N/A</v>
      </c>
      <c r="G155" s="45">
        <v>1241.4996179</v>
      </c>
      <c r="H155" s="11" t="str">
        <f t="shared" si="23"/>
        <v>N/A</v>
      </c>
      <c r="I155" s="12">
        <v>-2.1800000000000002</v>
      </c>
      <c r="J155" s="12">
        <v>-7.27</v>
      </c>
      <c r="K155" s="43" t="s">
        <v>739</v>
      </c>
      <c r="L155" s="9" t="str">
        <f t="shared" si="24"/>
        <v>Yes</v>
      </c>
    </row>
    <row r="156" spans="1:12" x14ac:dyDescent="0.25">
      <c r="A156" s="2" t="s">
        <v>1348</v>
      </c>
      <c r="B156" s="35" t="s">
        <v>213</v>
      </c>
      <c r="C156" s="45">
        <v>604.35210777999998</v>
      </c>
      <c r="D156" s="11" t="str">
        <f t="shared" si="21"/>
        <v>N/A</v>
      </c>
      <c r="E156" s="45">
        <v>530.04882531999999</v>
      </c>
      <c r="F156" s="11" t="str">
        <f t="shared" si="22"/>
        <v>N/A</v>
      </c>
      <c r="G156" s="45">
        <v>527.16586190999999</v>
      </c>
      <c r="H156" s="11" t="str">
        <f t="shared" si="23"/>
        <v>N/A</v>
      </c>
      <c r="I156" s="12">
        <v>-12.3</v>
      </c>
      <c r="J156" s="12">
        <v>-0.54400000000000004</v>
      </c>
      <c r="K156" s="43" t="s">
        <v>739</v>
      </c>
      <c r="L156" s="9" t="str">
        <f t="shared" si="24"/>
        <v>Yes</v>
      </c>
    </row>
    <row r="157" spans="1:12" ht="25" x14ac:dyDescent="0.25">
      <c r="A157" s="2" t="s">
        <v>1349</v>
      </c>
      <c r="B157" s="35" t="s">
        <v>213</v>
      </c>
      <c r="C157" s="45">
        <v>3620.3726026999998</v>
      </c>
      <c r="D157" s="11" t="str">
        <f t="shared" si="21"/>
        <v>N/A</v>
      </c>
      <c r="E157" s="45">
        <v>3832.9549296</v>
      </c>
      <c r="F157" s="11" t="str">
        <f t="shared" si="22"/>
        <v>N/A</v>
      </c>
      <c r="G157" s="45">
        <v>3529.5264585999998</v>
      </c>
      <c r="H157" s="11" t="str">
        <f t="shared" si="23"/>
        <v>N/A</v>
      </c>
      <c r="I157" s="12">
        <v>5.8719999999999999</v>
      </c>
      <c r="J157" s="12">
        <v>-7.92</v>
      </c>
      <c r="K157" s="43" t="s">
        <v>739</v>
      </c>
      <c r="L157" s="9" t="str">
        <f t="shared" si="24"/>
        <v>Yes</v>
      </c>
    </row>
    <row r="158" spans="1:12" ht="25" x14ac:dyDescent="0.25">
      <c r="A158" s="2" t="s">
        <v>1350</v>
      </c>
      <c r="B158" s="35" t="s">
        <v>213</v>
      </c>
      <c r="C158" s="45">
        <v>2039.0631719999999</v>
      </c>
      <c r="D158" s="11" t="str">
        <f t="shared" si="21"/>
        <v>N/A</v>
      </c>
      <c r="E158" s="45">
        <v>1877.6115766999999</v>
      </c>
      <c r="F158" s="11" t="str">
        <f t="shared" si="22"/>
        <v>N/A</v>
      </c>
      <c r="G158" s="45">
        <v>1901.6112694000001</v>
      </c>
      <c r="H158" s="11" t="str">
        <f t="shared" si="23"/>
        <v>N/A</v>
      </c>
      <c r="I158" s="12">
        <v>-7.92</v>
      </c>
      <c r="J158" s="12">
        <v>1.278</v>
      </c>
      <c r="K158" s="43" t="s">
        <v>739</v>
      </c>
      <c r="L158" s="9" t="str">
        <f t="shared" si="24"/>
        <v>Yes</v>
      </c>
    </row>
    <row r="159" spans="1:12" ht="25" x14ac:dyDescent="0.25">
      <c r="A159" s="2" t="s">
        <v>1351</v>
      </c>
      <c r="B159" s="35" t="s">
        <v>213</v>
      </c>
      <c r="C159" s="45">
        <v>587.37673716999996</v>
      </c>
      <c r="D159" s="11" t="str">
        <f t="shared" si="21"/>
        <v>N/A</v>
      </c>
      <c r="E159" s="45">
        <v>511.94937426000001</v>
      </c>
      <c r="F159" s="11" t="str">
        <f t="shared" si="22"/>
        <v>N/A</v>
      </c>
      <c r="G159" s="45">
        <v>515.51353687000005</v>
      </c>
      <c r="H159" s="11" t="str">
        <f t="shared" si="23"/>
        <v>N/A</v>
      </c>
      <c r="I159" s="12">
        <v>-12.8</v>
      </c>
      <c r="J159" s="12">
        <v>0.69620000000000004</v>
      </c>
      <c r="K159" s="43" t="s">
        <v>739</v>
      </c>
      <c r="L159" s="9" t="str">
        <f t="shared" si="24"/>
        <v>Yes</v>
      </c>
    </row>
    <row r="160" spans="1:12" ht="25" x14ac:dyDescent="0.25">
      <c r="A160" s="4" t="s">
        <v>1352</v>
      </c>
      <c r="B160" s="35" t="s">
        <v>213</v>
      </c>
      <c r="C160" s="45">
        <v>90.387579329000005</v>
      </c>
      <c r="D160" s="11" t="str">
        <f t="shared" si="21"/>
        <v>N/A</v>
      </c>
      <c r="E160" s="45">
        <v>67.305730269999998</v>
      </c>
      <c r="F160" s="11" t="str">
        <f t="shared" si="22"/>
        <v>N/A</v>
      </c>
      <c r="G160" s="45">
        <v>52.722369194999999</v>
      </c>
      <c r="H160" s="11" t="str">
        <f t="shared" si="23"/>
        <v>N/A</v>
      </c>
      <c r="I160" s="12">
        <v>-25.5</v>
      </c>
      <c r="J160" s="12">
        <v>-21.7</v>
      </c>
      <c r="K160" s="43" t="s">
        <v>739</v>
      </c>
      <c r="L160" s="9" t="str">
        <f t="shared" si="24"/>
        <v>Yes</v>
      </c>
    </row>
    <row r="161" spans="1:12" x14ac:dyDescent="0.25">
      <c r="A161" s="4" t="s">
        <v>1353</v>
      </c>
      <c r="B161" s="35" t="s">
        <v>213</v>
      </c>
      <c r="C161" s="45">
        <v>637.48008376999996</v>
      </c>
      <c r="D161" s="11" t="str">
        <f t="shared" si="21"/>
        <v>N/A</v>
      </c>
      <c r="E161" s="45">
        <v>625.81632380999997</v>
      </c>
      <c r="F161" s="11" t="str">
        <f t="shared" si="22"/>
        <v>N/A</v>
      </c>
      <c r="G161" s="45">
        <v>612.22308562000001</v>
      </c>
      <c r="H161" s="11" t="str">
        <f t="shared" si="23"/>
        <v>N/A</v>
      </c>
      <c r="I161" s="12">
        <v>-1.83</v>
      </c>
      <c r="J161" s="12">
        <v>-2.17</v>
      </c>
      <c r="K161" s="43" t="s">
        <v>739</v>
      </c>
      <c r="L161" s="9" t="str">
        <f t="shared" si="24"/>
        <v>Yes</v>
      </c>
    </row>
    <row r="162" spans="1:12" x14ac:dyDescent="0.25">
      <c r="A162" s="4" t="s">
        <v>1354</v>
      </c>
      <c r="B162" s="35" t="s">
        <v>213</v>
      </c>
      <c r="C162" s="45">
        <v>2616.1835615999998</v>
      </c>
      <c r="D162" s="11" t="str">
        <f t="shared" si="21"/>
        <v>N/A</v>
      </c>
      <c r="E162" s="45">
        <v>2629.7521127</v>
      </c>
      <c r="F162" s="11" t="str">
        <f t="shared" si="22"/>
        <v>N/A</v>
      </c>
      <c r="G162" s="45">
        <v>2329.8982360999998</v>
      </c>
      <c r="H162" s="11" t="str">
        <f t="shared" si="23"/>
        <v>N/A</v>
      </c>
      <c r="I162" s="12">
        <v>0.51859999999999995</v>
      </c>
      <c r="J162" s="12">
        <v>-11.4</v>
      </c>
      <c r="K162" s="43" t="s">
        <v>739</v>
      </c>
      <c r="L162" s="9" t="str">
        <f t="shared" si="24"/>
        <v>Yes</v>
      </c>
    </row>
    <row r="163" spans="1:12" x14ac:dyDescent="0.25">
      <c r="A163" s="4" t="s">
        <v>1705</v>
      </c>
      <c r="B163" s="35" t="s">
        <v>213</v>
      </c>
      <c r="C163" s="45">
        <v>4286.9729115</v>
      </c>
      <c r="D163" s="11" t="str">
        <f t="shared" si="21"/>
        <v>N/A</v>
      </c>
      <c r="E163" s="45">
        <v>4243.2269538</v>
      </c>
      <c r="F163" s="11" t="str">
        <f t="shared" si="22"/>
        <v>N/A</v>
      </c>
      <c r="G163" s="45">
        <v>4096.0196709000002</v>
      </c>
      <c r="H163" s="11" t="str">
        <f t="shared" si="23"/>
        <v>N/A</v>
      </c>
      <c r="I163" s="12">
        <v>-1.02</v>
      </c>
      <c r="J163" s="12">
        <v>-3.47</v>
      </c>
      <c r="K163" s="43" t="s">
        <v>739</v>
      </c>
      <c r="L163" s="9" t="str">
        <f t="shared" si="24"/>
        <v>Yes</v>
      </c>
    </row>
    <row r="164" spans="1:12" x14ac:dyDescent="0.25">
      <c r="A164" s="4" t="s">
        <v>1355</v>
      </c>
      <c r="B164" s="35" t="s">
        <v>213</v>
      </c>
      <c r="C164" s="45">
        <v>219.06149828</v>
      </c>
      <c r="D164" s="11" t="str">
        <f t="shared" si="21"/>
        <v>N/A</v>
      </c>
      <c r="E164" s="45">
        <v>204.07171192000001</v>
      </c>
      <c r="F164" s="11" t="str">
        <f t="shared" si="22"/>
        <v>N/A</v>
      </c>
      <c r="G164" s="45">
        <v>203.57364261999999</v>
      </c>
      <c r="H164" s="11" t="str">
        <f t="shared" si="23"/>
        <v>N/A</v>
      </c>
      <c r="I164" s="12">
        <v>-6.84</v>
      </c>
      <c r="J164" s="12">
        <v>-0.24399999999999999</v>
      </c>
      <c r="K164" s="43" t="s">
        <v>739</v>
      </c>
      <c r="L164" s="9" t="str">
        <f t="shared" si="24"/>
        <v>Yes</v>
      </c>
    </row>
    <row r="165" spans="1:12" x14ac:dyDescent="0.25">
      <c r="A165" s="4" t="s">
        <v>1356</v>
      </c>
      <c r="B165" s="35" t="s">
        <v>213</v>
      </c>
      <c r="C165" s="45">
        <v>506.92060115999999</v>
      </c>
      <c r="D165" s="11" t="str">
        <f t="shared" si="21"/>
        <v>N/A</v>
      </c>
      <c r="E165" s="45">
        <v>536.59436139000002</v>
      </c>
      <c r="F165" s="11" t="str">
        <f t="shared" si="22"/>
        <v>N/A</v>
      </c>
      <c r="G165" s="45">
        <v>517.35317459999999</v>
      </c>
      <c r="H165" s="11" t="str">
        <f t="shared" si="23"/>
        <v>N/A</v>
      </c>
      <c r="I165" s="12">
        <v>5.8540000000000001</v>
      </c>
      <c r="J165" s="12">
        <v>-3.59</v>
      </c>
      <c r="K165" s="43" t="s">
        <v>739</v>
      </c>
      <c r="L165" s="9" t="str">
        <f t="shared" si="24"/>
        <v>Yes</v>
      </c>
    </row>
    <row r="166" spans="1:12" x14ac:dyDescent="0.25">
      <c r="A166" s="4" t="s">
        <v>1357</v>
      </c>
      <c r="B166" s="35" t="s">
        <v>213</v>
      </c>
      <c r="C166" s="45">
        <v>4354.7344842000002</v>
      </c>
      <c r="D166" s="11" t="str">
        <f t="shared" si="21"/>
        <v>N/A</v>
      </c>
      <c r="E166" s="45">
        <v>4640.1515737</v>
      </c>
      <c r="F166" s="11" t="str">
        <f t="shared" si="22"/>
        <v>N/A</v>
      </c>
      <c r="G166" s="45">
        <v>4905.6622199000003</v>
      </c>
      <c r="H166" s="11" t="str">
        <f t="shared" si="23"/>
        <v>N/A</v>
      </c>
      <c r="I166" s="12">
        <v>6.5540000000000003</v>
      </c>
      <c r="J166" s="12">
        <v>5.7220000000000004</v>
      </c>
      <c r="K166" s="43" t="s">
        <v>739</v>
      </c>
      <c r="L166" s="9" t="str">
        <f t="shared" si="24"/>
        <v>Yes</v>
      </c>
    </row>
    <row r="167" spans="1:12" x14ac:dyDescent="0.25">
      <c r="A167" s="44" t="s">
        <v>1358</v>
      </c>
      <c r="B167" s="35" t="s">
        <v>213</v>
      </c>
      <c r="C167" s="45">
        <v>16795.532877000001</v>
      </c>
      <c r="D167" s="11" t="str">
        <f t="shared" si="21"/>
        <v>N/A</v>
      </c>
      <c r="E167" s="45">
        <v>20449.664788999999</v>
      </c>
      <c r="F167" s="11" t="str">
        <f t="shared" si="22"/>
        <v>N/A</v>
      </c>
      <c r="G167" s="45">
        <v>21158.306648999998</v>
      </c>
      <c r="H167" s="11" t="str">
        <f t="shared" si="23"/>
        <v>N/A</v>
      </c>
      <c r="I167" s="12">
        <v>21.76</v>
      </c>
      <c r="J167" s="12">
        <v>3.4649999999999999</v>
      </c>
      <c r="K167" s="43" t="s">
        <v>739</v>
      </c>
      <c r="L167" s="9" t="str">
        <f t="shared" si="24"/>
        <v>Yes</v>
      </c>
    </row>
    <row r="168" spans="1:12" x14ac:dyDescent="0.25">
      <c r="A168" s="44" t="s">
        <v>1359</v>
      </c>
      <c r="B168" s="35" t="s">
        <v>213</v>
      </c>
      <c r="C168" s="45">
        <v>19019.611042</v>
      </c>
      <c r="D168" s="11" t="str">
        <f t="shared" si="21"/>
        <v>N/A</v>
      </c>
      <c r="E168" s="45">
        <v>20433.855584000001</v>
      </c>
      <c r="F168" s="11" t="str">
        <f t="shared" si="22"/>
        <v>N/A</v>
      </c>
      <c r="G168" s="45">
        <v>21994.667525000001</v>
      </c>
      <c r="H168" s="11" t="str">
        <f t="shared" si="23"/>
        <v>N/A</v>
      </c>
      <c r="I168" s="12">
        <v>7.4359999999999999</v>
      </c>
      <c r="J168" s="12">
        <v>7.6379999999999999</v>
      </c>
      <c r="K168" s="43" t="s">
        <v>739</v>
      </c>
      <c r="L168" s="9" t="str">
        <f t="shared" si="24"/>
        <v>Yes</v>
      </c>
    </row>
    <row r="169" spans="1:12" x14ac:dyDescent="0.25">
      <c r="A169" s="44" t="s">
        <v>1360</v>
      </c>
      <c r="B169" s="35" t="s">
        <v>213</v>
      </c>
      <c r="C169" s="45">
        <v>2609.8954782999999</v>
      </c>
      <c r="D169" s="11" t="str">
        <f t="shared" si="21"/>
        <v>N/A</v>
      </c>
      <c r="E169" s="45">
        <v>2768.7285477999999</v>
      </c>
      <c r="F169" s="11" t="str">
        <f t="shared" si="22"/>
        <v>N/A</v>
      </c>
      <c r="G169" s="45">
        <v>2896.2872932</v>
      </c>
      <c r="H169" s="11" t="str">
        <f t="shared" si="23"/>
        <v>N/A</v>
      </c>
      <c r="I169" s="12">
        <v>6.0860000000000003</v>
      </c>
      <c r="J169" s="12">
        <v>4.6070000000000002</v>
      </c>
      <c r="K169" s="43" t="s">
        <v>739</v>
      </c>
      <c r="L169" s="9" t="str">
        <f t="shared" si="24"/>
        <v>Yes</v>
      </c>
    </row>
    <row r="170" spans="1:12" x14ac:dyDescent="0.25">
      <c r="A170" s="44" t="s">
        <v>1361</v>
      </c>
      <c r="B170" s="35" t="s">
        <v>213</v>
      </c>
      <c r="C170" s="45">
        <v>3890.4243670999999</v>
      </c>
      <c r="D170" s="11" t="str">
        <f t="shared" si="21"/>
        <v>N/A</v>
      </c>
      <c r="E170" s="45">
        <v>4172.6837446999998</v>
      </c>
      <c r="F170" s="11" t="str">
        <f t="shared" si="22"/>
        <v>N/A</v>
      </c>
      <c r="G170" s="45">
        <v>4283.2339505999998</v>
      </c>
      <c r="H170" s="11" t="str">
        <f t="shared" si="23"/>
        <v>N/A</v>
      </c>
      <c r="I170" s="12">
        <v>7.2549999999999999</v>
      </c>
      <c r="J170" s="12">
        <v>2.649</v>
      </c>
      <c r="K170" s="43" t="s">
        <v>739</v>
      </c>
      <c r="L170" s="9" t="str">
        <f t="shared" si="24"/>
        <v>Yes</v>
      </c>
    </row>
    <row r="171" spans="1:12" x14ac:dyDescent="0.25">
      <c r="A171" s="44" t="s">
        <v>85</v>
      </c>
      <c r="B171" s="35" t="s">
        <v>213</v>
      </c>
      <c r="C171" s="8">
        <v>11.464762938</v>
      </c>
      <c r="D171" s="11" t="str">
        <f t="shared" ref="D171:D202" si="25">IF($B171="N/A","N/A",IF(C171&gt;10,"No",IF(C171&lt;-10,"No","Yes")))</f>
        <v>N/A</v>
      </c>
      <c r="E171" s="8">
        <v>11.028112261</v>
      </c>
      <c r="F171" s="11" t="str">
        <f t="shared" ref="F171:F202" si="26">IF($B171="N/A","N/A",IF(E171&gt;10,"No",IF(E171&lt;-10,"No","Yes")))</f>
        <v>N/A</v>
      </c>
      <c r="G171" s="8">
        <v>10.190071940999999</v>
      </c>
      <c r="H171" s="11" t="str">
        <f t="shared" ref="H171:H202" si="27">IF($B171="N/A","N/A",IF(G171&gt;10,"No",IF(G171&lt;-10,"No","Yes")))</f>
        <v>N/A</v>
      </c>
      <c r="I171" s="12">
        <v>-3.81</v>
      </c>
      <c r="J171" s="12">
        <v>-7.6</v>
      </c>
      <c r="K171" s="43" t="s">
        <v>739</v>
      </c>
      <c r="L171" s="9" t="str">
        <f t="shared" ref="L171:L202" si="28">IF(J171="Div by 0", "N/A", IF(K171="N/A","N/A", IF(J171&gt;VALUE(MID(K171,1,2)), "No", IF(J171&lt;-1*VALUE(MID(K171,1,2)), "No", "Yes"))))</f>
        <v>Yes</v>
      </c>
    </row>
    <row r="172" spans="1:12" x14ac:dyDescent="0.25">
      <c r="A172" s="44" t="s">
        <v>465</v>
      </c>
      <c r="B172" s="35" t="s">
        <v>213</v>
      </c>
      <c r="C172" s="8">
        <v>16.164383562000001</v>
      </c>
      <c r="D172" s="11" t="str">
        <f t="shared" si="25"/>
        <v>N/A</v>
      </c>
      <c r="E172" s="8">
        <v>14.788732394</v>
      </c>
      <c r="F172" s="11" t="str">
        <f t="shared" si="26"/>
        <v>N/A</v>
      </c>
      <c r="G172" s="8">
        <v>16.282225236999999</v>
      </c>
      <c r="H172" s="11" t="str">
        <f t="shared" si="27"/>
        <v>N/A</v>
      </c>
      <c r="I172" s="12">
        <v>-8.51</v>
      </c>
      <c r="J172" s="12">
        <v>10.1</v>
      </c>
      <c r="K172" s="43" t="s">
        <v>739</v>
      </c>
      <c r="L172" s="9" t="str">
        <f t="shared" si="28"/>
        <v>Yes</v>
      </c>
    </row>
    <row r="173" spans="1:12" x14ac:dyDescent="0.25">
      <c r="A173" s="44" t="s">
        <v>466</v>
      </c>
      <c r="B173" s="35" t="s">
        <v>213</v>
      </c>
      <c r="C173" s="8">
        <v>15.167493797000001</v>
      </c>
      <c r="D173" s="11" t="str">
        <f t="shared" si="25"/>
        <v>N/A</v>
      </c>
      <c r="E173" s="8">
        <v>15.523289806999999</v>
      </c>
      <c r="F173" s="11" t="str">
        <f t="shared" si="26"/>
        <v>N/A</v>
      </c>
      <c r="G173" s="8">
        <v>15.350675614</v>
      </c>
      <c r="H173" s="11" t="str">
        <f t="shared" si="27"/>
        <v>N/A</v>
      </c>
      <c r="I173" s="12">
        <v>2.3460000000000001</v>
      </c>
      <c r="J173" s="12">
        <v>-1.1100000000000001</v>
      </c>
      <c r="K173" s="43" t="s">
        <v>739</v>
      </c>
      <c r="L173" s="9" t="str">
        <f t="shared" si="28"/>
        <v>Yes</v>
      </c>
    </row>
    <row r="174" spans="1:12" x14ac:dyDescent="0.25">
      <c r="A174" s="2" t="s">
        <v>467</v>
      </c>
      <c r="B174" s="35" t="s">
        <v>213</v>
      </c>
      <c r="C174" s="8">
        <v>8.4081456684999996</v>
      </c>
      <c r="D174" s="11" t="str">
        <f t="shared" si="25"/>
        <v>N/A</v>
      </c>
      <c r="E174" s="8">
        <v>7.9574970483999996</v>
      </c>
      <c r="F174" s="11" t="str">
        <f t="shared" si="26"/>
        <v>N/A</v>
      </c>
      <c r="G174" s="8">
        <v>7.3432258798000003</v>
      </c>
      <c r="H174" s="11" t="str">
        <f t="shared" si="27"/>
        <v>N/A</v>
      </c>
      <c r="I174" s="12">
        <v>-5.36</v>
      </c>
      <c r="J174" s="12">
        <v>-7.72</v>
      </c>
      <c r="K174" s="43" t="s">
        <v>739</v>
      </c>
      <c r="L174" s="9" t="str">
        <f t="shared" si="28"/>
        <v>Yes</v>
      </c>
    </row>
    <row r="175" spans="1:12" x14ac:dyDescent="0.25">
      <c r="A175" s="2" t="s">
        <v>468</v>
      </c>
      <c r="B175" s="35" t="s">
        <v>213</v>
      </c>
      <c r="C175" s="8">
        <v>18.501987585999998</v>
      </c>
      <c r="D175" s="11" t="str">
        <f t="shared" si="25"/>
        <v>N/A</v>
      </c>
      <c r="E175" s="8">
        <v>17.705995765000001</v>
      </c>
      <c r="F175" s="11" t="str">
        <f t="shared" si="26"/>
        <v>N/A</v>
      </c>
      <c r="G175" s="8">
        <v>15.767195767</v>
      </c>
      <c r="H175" s="11" t="str">
        <f t="shared" si="27"/>
        <v>N/A</v>
      </c>
      <c r="I175" s="12">
        <v>-4.3</v>
      </c>
      <c r="J175" s="12">
        <v>-10.9</v>
      </c>
      <c r="K175" s="43" t="s">
        <v>739</v>
      </c>
      <c r="L175" s="9" t="str">
        <f t="shared" si="28"/>
        <v>Yes</v>
      </c>
    </row>
    <row r="176" spans="1:12" x14ac:dyDescent="0.25">
      <c r="A176" s="2" t="s">
        <v>1362</v>
      </c>
      <c r="B176" s="35" t="s">
        <v>213</v>
      </c>
      <c r="C176" s="8">
        <v>1.2166791019000001</v>
      </c>
      <c r="D176" s="11" t="str">
        <f t="shared" si="25"/>
        <v>N/A</v>
      </c>
      <c r="E176" s="8">
        <v>1.0776759275000001</v>
      </c>
      <c r="F176" s="11" t="str">
        <f t="shared" si="26"/>
        <v>N/A</v>
      </c>
      <c r="G176" s="8">
        <v>1.0218519101000001</v>
      </c>
      <c r="H176" s="11" t="str">
        <f t="shared" si="27"/>
        <v>N/A</v>
      </c>
      <c r="I176" s="12">
        <v>-11.4</v>
      </c>
      <c r="J176" s="12">
        <v>-5.18</v>
      </c>
      <c r="K176" s="43" t="s">
        <v>739</v>
      </c>
      <c r="L176" s="9" t="str">
        <f t="shared" si="28"/>
        <v>Yes</v>
      </c>
    </row>
    <row r="177" spans="1:12" x14ac:dyDescent="0.25">
      <c r="A177" s="2" t="s">
        <v>1363</v>
      </c>
      <c r="B177" s="35" t="s">
        <v>213</v>
      </c>
      <c r="C177" s="8">
        <v>3.9726027397000001</v>
      </c>
      <c r="D177" s="11" t="str">
        <f t="shared" si="25"/>
        <v>N/A</v>
      </c>
      <c r="E177" s="8">
        <v>3.3802816900999999</v>
      </c>
      <c r="F177" s="11" t="str">
        <f t="shared" si="26"/>
        <v>N/A</v>
      </c>
      <c r="G177" s="8">
        <v>4.0705563093999997</v>
      </c>
      <c r="H177" s="11" t="str">
        <f t="shared" si="27"/>
        <v>N/A</v>
      </c>
      <c r="I177" s="12">
        <v>-14.9</v>
      </c>
      <c r="J177" s="12">
        <v>20.420000000000002</v>
      </c>
      <c r="K177" s="43" t="s">
        <v>739</v>
      </c>
      <c r="L177" s="9" t="str">
        <f t="shared" si="28"/>
        <v>Yes</v>
      </c>
    </row>
    <row r="178" spans="1:12" x14ac:dyDescent="0.25">
      <c r="A178" s="2" t="s">
        <v>1364</v>
      </c>
      <c r="B178" s="35" t="s">
        <v>213</v>
      </c>
      <c r="C178" s="8">
        <v>3.3705541769999998</v>
      </c>
      <c r="D178" s="11" t="str">
        <f t="shared" si="25"/>
        <v>N/A</v>
      </c>
      <c r="E178" s="8">
        <v>2.8551939193</v>
      </c>
      <c r="F178" s="11" t="str">
        <f t="shared" si="26"/>
        <v>N/A</v>
      </c>
      <c r="G178" s="8">
        <v>2.6656861844000002</v>
      </c>
      <c r="H178" s="11" t="str">
        <f t="shared" si="27"/>
        <v>N/A</v>
      </c>
      <c r="I178" s="12">
        <v>-15.3</v>
      </c>
      <c r="J178" s="12">
        <v>-6.64</v>
      </c>
      <c r="K178" s="43" t="s">
        <v>739</v>
      </c>
      <c r="L178" s="9" t="str">
        <f t="shared" si="28"/>
        <v>Yes</v>
      </c>
    </row>
    <row r="179" spans="1:12" x14ac:dyDescent="0.25">
      <c r="A179" s="2" t="s">
        <v>1365</v>
      </c>
      <c r="B179" s="35" t="s">
        <v>213</v>
      </c>
      <c r="C179" s="8">
        <v>1.2794177318</v>
      </c>
      <c r="D179" s="11" t="str">
        <f t="shared" si="25"/>
        <v>N/A</v>
      </c>
      <c r="E179" s="8">
        <v>1.1723730815</v>
      </c>
      <c r="F179" s="11" t="str">
        <f t="shared" si="26"/>
        <v>N/A</v>
      </c>
      <c r="G179" s="8">
        <v>1.1291147877000001</v>
      </c>
      <c r="H179" s="11" t="str">
        <f t="shared" si="27"/>
        <v>N/A</v>
      </c>
      <c r="I179" s="12">
        <v>-8.3699999999999992</v>
      </c>
      <c r="J179" s="12">
        <v>-3.69</v>
      </c>
      <c r="K179" s="43" t="s">
        <v>739</v>
      </c>
      <c r="L179" s="9" t="str">
        <f t="shared" si="28"/>
        <v>Yes</v>
      </c>
    </row>
    <row r="180" spans="1:12" x14ac:dyDescent="0.25">
      <c r="A180" s="2" t="s">
        <v>1366</v>
      </c>
      <c r="B180" s="35" t="s">
        <v>213</v>
      </c>
      <c r="C180" s="8">
        <v>0.2475765395</v>
      </c>
      <c r="D180" s="11" t="str">
        <f t="shared" si="25"/>
        <v>N/A</v>
      </c>
      <c r="E180" s="8">
        <v>0.1959606814</v>
      </c>
      <c r="F180" s="11" t="str">
        <f t="shared" si="26"/>
        <v>N/A</v>
      </c>
      <c r="G180" s="8">
        <v>0.15285126399999999</v>
      </c>
      <c r="H180" s="11" t="str">
        <f t="shared" si="27"/>
        <v>N/A</v>
      </c>
      <c r="I180" s="12">
        <v>-20.8</v>
      </c>
      <c r="J180" s="12">
        <v>-22</v>
      </c>
      <c r="K180" s="43" t="s">
        <v>739</v>
      </c>
      <c r="L180" s="9" t="str">
        <f t="shared" si="28"/>
        <v>Yes</v>
      </c>
    </row>
    <row r="181" spans="1:12" x14ac:dyDescent="0.25">
      <c r="A181" s="2" t="s">
        <v>86</v>
      </c>
      <c r="B181" s="35" t="s">
        <v>213</v>
      </c>
      <c r="C181" s="8">
        <v>6.9686411099999998E-2</v>
      </c>
      <c r="D181" s="11" t="str">
        <f t="shared" si="25"/>
        <v>N/A</v>
      </c>
      <c r="E181" s="8">
        <v>0.2186588921</v>
      </c>
      <c r="F181" s="11" t="str">
        <f t="shared" si="26"/>
        <v>N/A</v>
      </c>
      <c r="G181" s="8">
        <v>0.21978021980000001</v>
      </c>
      <c r="H181" s="11" t="str">
        <f t="shared" si="27"/>
        <v>N/A</v>
      </c>
      <c r="I181" s="12">
        <v>213.8</v>
      </c>
      <c r="J181" s="12">
        <v>0.51280000000000003</v>
      </c>
      <c r="K181" s="43" t="s">
        <v>739</v>
      </c>
      <c r="L181" s="9" t="str">
        <f t="shared" si="28"/>
        <v>Yes</v>
      </c>
    </row>
    <row r="182" spans="1:12" x14ac:dyDescent="0.25">
      <c r="A182" s="2" t="s">
        <v>87</v>
      </c>
      <c r="B182" s="35" t="s">
        <v>213</v>
      </c>
      <c r="C182" s="8">
        <v>52.584277284000002</v>
      </c>
      <c r="D182" s="11" t="str">
        <f t="shared" si="25"/>
        <v>N/A</v>
      </c>
      <c r="E182" s="8">
        <v>54.033822686000001</v>
      </c>
      <c r="F182" s="11" t="str">
        <f t="shared" si="26"/>
        <v>N/A</v>
      </c>
      <c r="G182" s="8">
        <v>54.441125608999997</v>
      </c>
      <c r="H182" s="11" t="str">
        <f t="shared" si="27"/>
        <v>N/A</v>
      </c>
      <c r="I182" s="12">
        <v>2.7570000000000001</v>
      </c>
      <c r="J182" s="12">
        <v>0.75380000000000003</v>
      </c>
      <c r="K182" s="43" t="s">
        <v>739</v>
      </c>
      <c r="L182" s="9" t="str">
        <f t="shared" si="28"/>
        <v>Yes</v>
      </c>
    </row>
    <row r="183" spans="1:12" x14ac:dyDescent="0.25">
      <c r="A183" s="2" t="s">
        <v>469</v>
      </c>
      <c r="B183" s="35" t="s">
        <v>213</v>
      </c>
      <c r="C183" s="8">
        <v>73.013698629999993</v>
      </c>
      <c r="D183" s="11" t="str">
        <f t="shared" si="25"/>
        <v>N/A</v>
      </c>
      <c r="E183" s="8">
        <v>74.084507041999998</v>
      </c>
      <c r="F183" s="11" t="str">
        <f t="shared" si="26"/>
        <v>N/A</v>
      </c>
      <c r="G183" s="8">
        <v>74.491180460999999</v>
      </c>
      <c r="H183" s="11" t="str">
        <f t="shared" si="27"/>
        <v>N/A</v>
      </c>
      <c r="I183" s="12">
        <v>1.4670000000000001</v>
      </c>
      <c r="J183" s="12">
        <v>0.54890000000000005</v>
      </c>
      <c r="K183" s="43" t="s">
        <v>739</v>
      </c>
      <c r="L183" s="9" t="str">
        <f t="shared" si="28"/>
        <v>Yes</v>
      </c>
    </row>
    <row r="184" spans="1:12" x14ac:dyDescent="0.25">
      <c r="A184" s="2" t="s">
        <v>470</v>
      </c>
      <c r="B184" s="35" t="s">
        <v>213</v>
      </c>
      <c r="C184" s="8">
        <v>78.877171215999994</v>
      </c>
      <c r="D184" s="11" t="str">
        <f t="shared" si="25"/>
        <v>N/A</v>
      </c>
      <c r="E184" s="8">
        <v>78.035470668000002</v>
      </c>
      <c r="F184" s="11" t="str">
        <f t="shared" si="26"/>
        <v>N/A</v>
      </c>
      <c r="G184" s="8">
        <v>78.904311058000005</v>
      </c>
      <c r="H184" s="11" t="str">
        <f t="shared" si="27"/>
        <v>N/A</v>
      </c>
      <c r="I184" s="12">
        <v>-1.07</v>
      </c>
      <c r="J184" s="12">
        <v>1.113</v>
      </c>
      <c r="K184" s="43" t="s">
        <v>739</v>
      </c>
      <c r="L184" s="9" t="str">
        <f t="shared" si="28"/>
        <v>Yes</v>
      </c>
    </row>
    <row r="185" spans="1:12" x14ac:dyDescent="0.25">
      <c r="A185" s="2" t="s">
        <v>471</v>
      </c>
      <c r="B185" s="35" t="s">
        <v>213</v>
      </c>
      <c r="C185" s="8">
        <v>45.407283425000003</v>
      </c>
      <c r="D185" s="11" t="str">
        <f t="shared" si="25"/>
        <v>N/A</v>
      </c>
      <c r="E185" s="8">
        <v>46.742621014999997</v>
      </c>
      <c r="F185" s="11" t="str">
        <f t="shared" si="26"/>
        <v>N/A</v>
      </c>
      <c r="G185" s="8">
        <v>47.311387799000002</v>
      </c>
      <c r="H185" s="11" t="str">
        <f t="shared" si="27"/>
        <v>N/A</v>
      </c>
      <c r="I185" s="12">
        <v>2.9409999999999998</v>
      </c>
      <c r="J185" s="12">
        <v>1.2170000000000001</v>
      </c>
      <c r="K185" s="43" t="s">
        <v>739</v>
      </c>
      <c r="L185" s="9" t="str">
        <f t="shared" si="28"/>
        <v>Yes</v>
      </c>
    </row>
    <row r="186" spans="1:12" x14ac:dyDescent="0.25">
      <c r="A186" s="2" t="s">
        <v>472</v>
      </c>
      <c r="B186" s="35" t="s">
        <v>213</v>
      </c>
      <c r="C186" s="8">
        <v>62.933258944000002</v>
      </c>
      <c r="D186" s="11" t="str">
        <f t="shared" si="25"/>
        <v>N/A</v>
      </c>
      <c r="E186" s="8">
        <v>65.318120042000004</v>
      </c>
      <c r="F186" s="11" t="str">
        <f t="shared" si="26"/>
        <v>N/A</v>
      </c>
      <c r="G186" s="8">
        <v>64.614932393000004</v>
      </c>
      <c r="H186" s="11" t="str">
        <f t="shared" si="27"/>
        <v>N/A</v>
      </c>
      <c r="I186" s="12">
        <v>3.79</v>
      </c>
      <c r="J186" s="12">
        <v>-1.08</v>
      </c>
      <c r="K186" s="43" t="s">
        <v>739</v>
      </c>
      <c r="L186" s="9" t="str">
        <f t="shared" si="28"/>
        <v>Yes</v>
      </c>
    </row>
    <row r="187" spans="1:12" x14ac:dyDescent="0.25">
      <c r="A187" s="2" t="s">
        <v>116</v>
      </c>
      <c r="B187" s="35" t="s">
        <v>213</v>
      </c>
      <c r="C187" s="8">
        <v>84.728345656000002</v>
      </c>
      <c r="D187" s="11" t="str">
        <f t="shared" si="25"/>
        <v>N/A</v>
      </c>
      <c r="E187" s="8">
        <v>85.594331990000001</v>
      </c>
      <c r="F187" s="11" t="str">
        <f t="shared" si="26"/>
        <v>N/A</v>
      </c>
      <c r="G187" s="8">
        <v>85.768934204999994</v>
      </c>
      <c r="H187" s="11" t="str">
        <f t="shared" si="27"/>
        <v>N/A</v>
      </c>
      <c r="I187" s="12">
        <v>1.022</v>
      </c>
      <c r="J187" s="12">
        <v>0.20399999999999999</v>
      </c>
      <c r="K187" s="43" t="s">
        <v>739</v>
      </c>
      <c r="L187" s="9" t="str">
        <f t="shared" si="28"/>
        <v>Yes</v>
      </c>
    </row>
    <row r="188" spans="1:12" x14ac:dyDescent="0.25">
      <c r="A188" s="2" t="s">
        <v>473</v>
      </c>
      <c r="B188" s="35" t="s">
        <v>213</v>
      </c>
      <c r="C188" s="8">
        <v>88.767123287999993</v>
      </c>
      <c r="D188" s="11" t="str">
        <f t="shared" si="25"/>
        <v>N/A</v>
      </c>
      <c r="E188" s="8">
        <v>88.591549295999997</v>
      </c>
      <c r="F188" s="11" t="str">
        <f t="shared" si="26"/>
        <v>N/A</v>
      </c>
      <c r="G188" s="8">
        <v>87.652645862</v>
      </c>
      <c r="H188" s="11" t="str">
        <f t="shared" si="27"/>
        <v>N/A</v>
      </c>
      <c r="I188" s="12">
        <v>-0.19800000000000001</v>
      </c>
      <c r="J188" s="12">
        <v>-1.06</v>
      </c>
      <c r="K188" s="43" t="s">
        <v>739</v>
      </c>
      <c r="L188" s="9" t="str">
        <f t="shared" si="28"/>
        <v>Yes</v>
      </c>
    </row>
    <row r="189" spans="1:12" x14ac:dyDescent="0.25">
      <c r="A189" s="2" t="s">
        <v>474</v>
      </c>
      <c r="B189" s="35" t="s">
        <v>213</v>
      </c>
      <c r="C189" s="8">
        <v>91.945822993999997</v>
      </c>
      <c r="D189" s="11" t="str">
        <f t="shared" si="25"/>
        <v>N/A</v>
      </c>
      <c r="E189" s="8">
        <v>92.350419021999997</v>
      </c>
      <c r="F189" s="11" t="str">
        <f t="shared" si="26"/>
        <v>N/A</v>
      </c>
      <c r="G189" s="8">
        <v>92.343046236000006</v>
      </c>
      <c r="H189" s="11" t="str">
        <f t="shared" si="27"/>
        <v>N/A</v>
      </c>
      <c r="I189" s="12">
        <v>0.44</v>
      </c>
      <c r="J189" s="12">
        <v>-8.0000000000000002E-3</v>
      </c>
      <c r="K189" s="43" t="s">
        <v>739</v>
      </c>
      <c r="L189" s="9" t="str">
        <f t="shared" si="28"/>
        <v>Yes</v>
      </c>
    </row>
    <row r="190" spans="1:12" x14ac:dyDescent="0.25">
      <c r="A190" s="2" t="s">
        <v>475</v>
      </c>
      <c r="B190" s="35" t="s">
        <v>213</v>
      </c>
      <c r="C190" s="8">
        <v>84.205721241999996</v>
      </c>
      <c r="D190" s="11" t="str">
        <f t="shared" si="25"/>
        <v>N/A</v>
      </c>
      <c r="E190" s="8">
        <v>84.925619835000006</v>
      </c>
      <c r="F190" s="11" t="str">
        <f t="shared" si="26"/>
        <v>N/A</v>
      </c>
      <c r="G190" s="8">
        <v>85.501165501000003</v>
      </c>
      <c r="H190" s="11" t="str">
        <f t="shared" si="27"/>
        <v>N/A</v>
      </c>
      <c r="I190" s="12">
        <v>0.85489999999999999</v>
      </c>
      <c r="J190" s="12">
        <v>0.67769999999999997</v>
      </c>
      <c r="K190" s="43" t="s">
        <v>739</v>
      </c>
      <c r="L190" s="9" t="str">
        <f t="shared" si="28"/>
        <v>Yes</v>
      </c>
    </row>
    <row r="191" spans="1:12" x14ac:dyDescent="0.25">
      <c r="A191" s="2" t="s">
        <v>476</v>
      </c>
      <c r="B191" s="35" t="s">
        <v>213</v>
      </c>
      <c r="C191" s="8">
        <v>83.628565451</v>
      </c>
      <c r="D191" s="11" t="str">
        <f t="shared" si="25"/>
        <v>N/A</v>
      </c>
      <c r="E191" s="8">
        <v>85.125952147999996</v>
      </c>
      <c r="F191" s="11" t="str">
        <f t="shared" si="26"/>
        <v>N/A</v>
      </c>
      <c r="G191" s="8">
        <v>84.318048207000004</v>
      </c>
      <c r="H191" s="11" t="str">
        <f t="shared" si="27"/>
        <v>N/A</v>
      </c>
      <c r="I191" s="12">
        <v>1.7909999999999999</v>
      </c>
      <c r="J191" s="12">
        <v>-0.94899999999999995</v>
      </c>
      <c r="K191" s="43" t="s">
        <v>739</v>
      </c>
      <c r="L191" s="9" t="str">
        <f t="shared" si="28"/>
        <v>Yes</v>
      </c>
    </row>
    <row r="192" spans="1:12" x14ac:dyDescent="0.25">
      <c r="A192" s="2" t="s">
        <v>1367</v>
      </c>
      <c r="B192" s="35" t="s">
        <v>213</v>
      </c>
      <c r="C192" s="36">
        <v>4.7228960213000004</v>
      </c>
      <c r="D192" s="11" t="str">
        <f t="shared" si="25"/>
        <v>N/A</v>
      </c>
      <c r="E192" s="36">
        <v>4.7882478631999996</v>
      </c>
      <c r="F192" s="11" t="str">
        <f t="shared" si="26"/>
        <v>N/A</v>
      </c>
      <c r="G192" s="36">
        <v>4.8700411401999997</v>
      </c>
      <c r="H192" s="11" t="str">
        <f t="shared" si="27"/>
        <v>N/A</v>
      </c>
      <c r="I192" s="12">
        <v>1.3839999999999999</v>
      </c>
      <c r="J192" s="12">
        <v>1.708</v>
      </c>
      <c r="K192" s="43" t="s">
        <v>739</v>
      </c>
      <c r="L192" s="9" t="str">
        <f t="shared" si="28"/>
        <v>Yes</v>
      </c>
    </row>
    <row r="193" spans="1:12" x14ac:dyDescent="0.25">
      <c r="A193" s="2" t="s">
        <v>1368</v>
      </c>
      <c r="B193" s="35" t="s">
        <v>213</v>
      </c>
      <c r="C193" s="36">
        <v>6.5084745763000003</v>
      </c>
      <c r="D193" s="11" t="str">
        <f t="shared" si="25"/>
        <v>N/A</v>
      </c>
      <c r="E193" s="36">
        <v>6.7523809524000002</v>
      </c>
      <c r="F193" s="11" t="str">
        <f t="shared" si="26"/>
        <v>N/A</v>
      </c>
      <c r="G193" s="36">
        <v>8.1999999999999993</v>
      </c>
      <c r="H193" s="11" t="str">
        <f t="shared" si="27"/>
        <v>N/A</v>
      </c>
      <c r="I193" s="12">
        <v>3.7480000000000002</v>
      </c>
      <c r="J193" s="12">
        <v>21.44</v>
      </c>
      <c r="K193" s="43" t="s">
        <v>739</v>
      </c>
      <c r="L193" s="9" t="str">
        <f t="shared" si="28"/>
        <v>Yes</v>
      </c>
    </row>
    <row r="194" spans="1:12" x14ac:dyDescent="0.25">
      <c r="A194" s="2" t="s">
        <v>1369</v>
      </c>
      <c r="B194" s="35" t="s">
        <v>213</v>
      </c>
      <c r="C194" s="36">
        <v>11.770961144999999</v>
      </c>
      <c r="D194" s="11" t="str">
        <f t="shared" si="25"/>
        <v>N/A</v>
      </c>
      <c r="E194" s="36">
        <v>12.102950408</v>
      </c>
      <c r="F194" s="11" t="str">
        <f t="shared" si="26"/>
        <v>N/A</v>
      </c>
      <c r="G194" s="36">
        <v>11.662874251</v>
      </c>
      <c r="H194" s="11" t="str">
        <f t="shared" si="27"/>
        <v>N/A</v>
      </c>
      <c r="I194" s="12">
        <v>2.82</v>
      </c>
      <c r="J194" s="12">
        <v>-3.64</v>
      </c>
      <c r="K194" s="43" t="s">
        <v>739</v>
      </c>
      <c r="L194" s="9" t="str">
        <f t="shared" si="28"/>
        <v>Yes</v>
      </c>
    </row>
    <row r="195" spans="1:12" x14ac:dyDescent="0.25">
      <c r="A195" s="2" t="s">
        <v>1370</v>
      </c>
      <c r="B195" s="35" t="s">
        <v>213</v>
      </c>
      <c r="C195" s="36">
        <v>4.3350927462</v>
      </c>
      <c r="D195" s="11" t="str">
        <f t="shared" si="25"/>
        <v>N/A</v>
      </c>
      <c r="E195" s="36">
        <v>4.2772997032999998</v>
      </c>
      <c r="F195" s="11" t="str">
        <f t="shared" si="26"/>
        <v>N/A</v>
      </c>
      <c r="G195" s="36">
        <v>4.3755032517999997</v>
      </c>
      <c r="H195" s="11" t="str">
        <f t="shared" si="27"/>
        <v>N/A</v>
      </c>
      <c r="I195" s="12">
        <v>-1.33</v>
      </c>
      <c r="J195" s="12">
        <v>2.2959999999999998</v>
      </c>
      <c r="K195" s="43" t="s">
        <v>739</v>
      </c>
      <c r="L195" s="9" t="str">
        <f t="shared" si="28"/>
        <v>Yes</v>
      </c>
    </row>
    <row r="196" spans="1:12" x14ac:dyDescent="0.25">
      <c r="A196" s="2" t="s">
        <v>1371</v>
      </c>
      <c r="B196" s="35" t="s">
        <v>213</v>
      </c>
      <c r="C196" s="36">
        <v>3.2191858274</v>
      </c>
      <c r="D196" s="11" t="str">
        <f t="shared" si="25"/>
        <v>N/A</v>
      </c>
      <c r="E196" s="36">
        <v>3.2861478044000001</v>
      </c>
      <c r="F196" s="11" t="str">
        <f t="shared" si="26"/>
        <v>N/A</v>
      </c>
      <c r="G196" s="36">
        <v>3.2760999254000001</v>
      </c>
      <c r="H196" s="11" t="str">
        <f t="shared" si="27"/>
        <v>N/A</v>
      </c>
      <c r="I196" s="12">
        <v>2.08</v>
      </c>
      <c r="J196" s="12">
        <v>-0.30599999999999999</v>
      </c>
      <c r="K196" s="43" t="s">
        <v>739</v>
      </c>
      <c r="L196" s="9" t="str">
        <f t="shared" si="28"/>
        <v>Yes</v>
      </c>
    </row>
    <row r="197" spans="1:12" x14ac:dyDescent="0.25">
      <c r="A197" s="2" t="s">
        <v>1372</v>
      </c>
      <c r="B197" s="35" t="s">
        <v>213</v>
      </c>
      <c r="C197" s="36">
        <v>119.52125436</v>
      </c>
      <c r="D197" s="11" t="str">
        <f t="shared" si="25"/>
        <v>N/A</v>
      </c>
      <c r="E197" s="36">
        <v>114.18367347</v>
      </c>
      <c r="F197" s="11" t="str">
        <f t="shared" si="26"/>
        <v>N/A</v>
      </c>
      <c r="G197" s="36">
        <v>117.33040293000001</v>
      </c>
      <c r="H197" s="11" t="str">
        <f t="shared" si="27"/>
        <v>N/A</v>
      </c>
      <c r="I197" s="12">
        <v>-4.47</v>
      </c>
      <c r="J197" s="12">
        <v>2.7559999999999998</v>
      </c>
      <c r="K197" s="43" t="s">
        <v>739</v>
      </c>
      <c r="L197" s="9" t="str">
        <f t="shared" si="28"/>
        <v>Yes</v>
      </c>
    </row>
    <row r="198" spans="1:12" x14ac:dyDescent="0.25">
      <c r="A198" s="2" t="s">
        <v>1373</v>
      </c>
      <c r="B198" s="35" t="s">
        <v>213</v>
      </c>
      <c r="C198" s="36">
        <v>204.58620690000001</v>
      </c>
      <c r="D198" s="11" t="str">
        <f t="shared" si="25"/>
        <v>N/A</v>
      </c>
      <c r="E198" s="36">
        <v>239.375</v>
      </c>
      <c r="F198" s="11" t="str">
        <f t="shared" si="26"/>
        <v>N/A</v>
      </c>
      <c r="G198" s="36">
        <v>189.7</v>
      </c>
      <c r="H198" s="11" t="str">
        <f t="shared" si="27"/>
        <v>N/A</v>
      </c>
      <c r="I198" s="12">
        <v>17</v>
      </c>
      <c r="J198" s="12">
        <v>-20.8</v>
      </c>
      <c r="K198" s="43" t="s">
        <v>739</v>
      </c>
      <c r="L198" s="9" t="str">
        <f t="shared" si="28"/>
        <v>Yes</v>
      </c>
    </row>
    <row r="199" spans="1:12" x14ac:dyDescent="0.25">
      <c r="A199" s="2" t="s">
        <v>1374</v>
      </c>
      <c r="B199" s="35" t="s">
        <v>213</v>
      </c>
      <c r="C199" s="36">
        <v>136.46932515</v>
      </c>
      <c r="D199" s="11" t="str">
        <f t="shared" si="25"/>
        <v>N/A</v>
      </c>
      <c r="E199" s="36">
        <v>146.87713310999999</v>
      </c>
      <c r="F199" s="11" t="str">
        <f t="shared" si="26"/>
        <v>N/A</v>
      </c>
      <c r="G199" s="36">
        <v>153.40344827999999</v>
      </c>
      <c r="H199" s="11" t="str">
        <f t="shared" si="27"/>
        <v>N/A</v>
      </c>
      <c r="I199" s="12">
        <v>7.6260000000000003</v>
      </c>
      <c r="J199" s="12">
        <v>4.4429999999999996</v>
      </c>
      <c r="K199" s="43" t="s">
        <v>739</v>
      </c>
      <c r="L199" s="9" t="str">
        <f t="shared" si="28"/>
        <v>Yes</v>
      </c>
    </row>
    <row r="200" spans="1:12" x14ac:dyDescent="0.25">
      <c r="A200" s="2" t="s">
        <v>1375</v>
      </c>
      <c r="B200" s="35" t="s">
        <v>213</v>
      </c>
      <c r="C200" s="36">
        <v>113.6580773</v>
      </c>
      <c r="D200" s="11" t="str">
        <f t="shared" si="25"/>
        <v>N/A</v>
      </c>
      <c r="E200" s="36">
        <v>103.0795569</v>
      </c>
      <c r="F200" s="11" t="str">
        <f t="shared" si="26"/>
        <v>N/A</v>
      </c>
      <c r="G200" s="36">
        <v>106.41792547999999</v>
      </c>
      <c r="H200" s="11" t="str">
        <f t="shared" si="27"/>
        <v>N/A</v>
      </c>
      <c r="I200" s="12">
        <v>-9.31</v>
      </c>
      <c r="J200" s="12">
        <v>3.2389999999999999</v>
      </c>
      <c r="K200" s="43" t="s">
        <v>739</v>
      </c>
      <c r="L200" s="9" t="str">
        <f t="shared" si="28"/>
        <v>Yes</v>
      </c>
    </row>
    <row r="201" spans="1:12" x14ac:dyDescent="0.25">
      <c r="A201" s="2" t="s">
        <v>1376</v>
      </c>
      <c r="B201" s="35" t="s">
        <v>213</v>
      </c>
      <c r="C201" s="36">
        <v>90.281690140999999</v>
      </c>
      <c r="D201" s="11" t="str">
        <f t="shared" si="25"/>
        <v>N/A</v>
      </c>
      <c r="E201" s="36">
        <v>89.064516128999998</v>
      </c>
      <c r="F201" s="11" t="str">
        <f t="shared" si="26"/>
        <v>N/A</v>
      </c>
      <c r="G201" s="36">
        <v>82.788461538000007</v>
      </c>
      <c r="H201" s="11" t="str">
        <f t="shared" si="27"/>
        <v>N/A</v>
      </c>
      <c r="I201" s="12">
        <v>-1.35</v>
      </c>
      <c r="J201" s="12">
        <v>-7.05</v>
      </c>
      <c r="K201" s="43" t="s">
        <v>739</v>
      </c>
      <c r="L201" s="9" t="str">
        <f t="shared" si="28"/>
        <v>Yes</v>
      </c>
    </row>
    <row r="202" spans="1:12" x14ac:dyDescent="0.25">
      <c r="A202" s="2" t="s">
        <v>28</v>
      </c>
      <c r="B202" s="35" t="s">
        <v>213</v>
      </c>
      <c r="C202" s="8">
        <v>3.8492844061999998</v>
      </c>
      <c r="D202" s="11" t="str">
        <f t="shared" si="25"/>
        <v>N/A</v>
      </c>
      <c r="E202" s="8">
        <v>3.7200241927</v>
      </c>
      <c r="F202" s="11" t="str">
        <f t="shared" si="26"/>
        <v>N/A</v>
      </c>
      <c r="G202" s="8">
        <v>3.3649995133999999</v>
      </c>
      <c r="H202" s="11" t="str">
        <f t="shared" si="27"/>
        <v>N/A</v>
      </c>
      <c r="I202" s="12">
        <v>-3.36</v>
      </c>
      <c r="J202" s="12">
        <v>-9.5399999999999991</v>
      </c>
      <c r="K202" s="43" t="s">
        <v>739</v>
      </c>
      <c r="L202" s="9" t="str">
        <f t="shared" si="28"/>
        <v>Yes</v>
      </c>
    </row>
    <row r="203" spans="1:12" x14ac:dyDescent="0.25">
      <c r="A203" s="2" t="s">
        <v>123</v>
      </c>
      <c r="B203" s="35" t="s">
        <v>213</v>
      </c>
      <c r="C203" s="36">
        <v>11</v>
      </c>
      <c r="D203" s="11" t="str">
        <f t="shared" ref="D203:D213" si="29">IF($B203="N/A","N/A",IF(C203&gt;10,"No",IF(C203&lt;-10,"No","Yes")))</f>
        <v>N/A</v>
      </c>
      <c r="E203" s="36">
        <v>11</v>
      </c>
      <c r="F203" s="11" t="str">
        <f t="shared" ref="F203:F213" si="30">IF($B203="N/A","N/A",IF(E203&gt;10,"No",IF(E203&lt;-10,"No","Yes")))</f>
        <v>N/A</v>
      </c>
      <c r="G203" s="36">
        <v>11</v>
      </c>
      <c r="H203" s="11" t="str">
        <f t="shared" ref="H203:H213" si="31">IF($B203="N/A","N/A",IF(G203&gt;10,"No",IF(G203&lt;-10,"No","Yes")))</f>
        <v>N/A</v>
      </c>
      <c r="I203" s="12">
        <v>33.33</v>
      </c>
      <c r="J203" s="12">
        <v>25</v>
      </c>
      <c r="K203" s="14" t="s">
        <v>213</v>
      </c>
      <c r="L203" s="9" t="str">
        <f t="shared" ref="L203:L213" si="32">IF(J203="Div by 0", "N/A", IF(K203="N/A","N/A", IF(J203&gt;VALUE(MID(K203,1,2)), "No", IF(J203&lt;-1*VALUE(MID(K203,1,2)), "No", "Yes"))))</f>
        <v>N/A</v>
      </c>
    </row>
    <row r="204" spans="1:12" x14ac:dyDescent="0.25">
      <c r="A204" s="2" t="s">
        <v>124</v>
      </c>
      <c r="B204" s="35" t="s">
        <v>213</v>
      </c>
      <c r="C204" s="36">
        <v>20</v>
      </c>
      <c r="D204" s="11" t="str">
        <f t="shared" si="29"/>
        <v>N/A</v>
      </c>
      <c r="E204" s="36">
        <v>35</v>
      </c>
      <c r="F204" s="11" t="str">
        <f t="shared" si="30"/>
        <v>N/A</v>
      </c>
      <c r="G204" s="36">
        <v>35</v>
      </c>
      <c r="H204" s="11" t="str">
        <f t="shared" si="31"/>
        <v>N/A</v>
      </c>
      <c r="I204" s="12">
        <v>75</v>
      </c>
      <c r="J204" s="12">
        <v>0</v>
      </c>
      <c r="K204" s="14" t="s">
        <v>213</v>
      </c>
      <c r="L204" s="9" t="str">
        <f t="shared" si="32"/>
        <v>N/A</v>
      </c>
    </row>
    <row r="205" spans="1:12" ht="25" x14ac:dyDescent="0.25">
      <c r="A205" s="2" t="s">
        <v>1624</v>
      </c>
      <c r="B205" s="35" t="s">
        <v>213</v>
      </c>
      <c r="C205" s="36">
        <v>11</v>
      </c>
      <c r="D205" s="11" t="str">
        <f t="shared" si="29"/>
        <v>N/A</v>
      </c>
      <c r="E205" s="36">
        <v>15</v>
      </c>
      <c r="F205" s="11" t="str">
        <f t="shared" si="30"/>
        <v>N/A</v>
      </c>
      <c r="G205" s="36">
        <v>11</v>
      </c>
      <c r="H205" s="11" t="str">
        <f t="shared" si="31"/>
        <v>N/A</v>
      </c>
      <c r="I205" s="12">
        <v>114.3</v>
      </c>
      <c r="J205" s="12">
        <v>-46.7</v>
      </c>
      <c r="K205" s="14" t="s">
        <v>213</v>
      </c>
      <c r="L205" s="9" t="str">
        <f t="shared" si="32"/>
        <v>N/A</v>
      </c>
    </row>
    <row r="206" spans="1:12" ht="25" x14ac:dyDescent="0.25">
      <c r="A206" s="2" t="s">
        <v>1377</v>
      </c>
      <c r="B206" s="35" t="s">
        <v>213</v>
      </c>
      <c r="C206" s="36">
        <v>15</v>
      </c>
      <c r="D206" s="11" t="str">
        <f t="shared" si="29"/>
        <v>N/A</v>
      </c>
      <c r="E206" s="36">
        <v>16</v>
      </c>
      <c r="F206" s="11" t="str">
        <f t="shared" si="30"/>
        <v>N/A</v>
      </c>
      <c r="G206" s="36">
        <v>16</v>
      </c>
      <c r="H206" s="11" t="str">
        <f t="shared" si="31"/>
        <v>N/A</v>
      </c>
      <c r="I206" s="12">
        <v>6.6669999999999998</v>
      </c>
      <c r="J206" s="12">
        <v>0</v>
      </c>
      <c r="K206" s="14" t="s">
        <v>213</v>
      </c>
      <c r="L206" s="9" t="str">
        <f t="shared" si="32"/>
        <v>N/A</v>
      </c>
    </row>
    <row r="207" spans="1:12" x14ac:dyDescent="0.25">
      <c r="A207" s="2" t="s">
        <v>1625</v>
      </c>
      <c r="B207" s="35" t="s">
        <v>213</v>
      </c>
      <c r="C207" s="36">
        <v>11</v>
      </c>
      <c r="D207" s="11" t="str">
        <f t="shared" si="29"/>
        <v>N/A</v>
      </c>
      <c r="E207" s="36">
        <v>11</v>
      </c>
      <c r="F207" s="11" t="str">
        <f t="shared" si="30"/>
        <v>N/A</v>
      </c>
      <c r="G207" s="36">
        <v>11</v>
      </c>
      <c r="H207" s="11" t="str">
        <f t="shared" si="31"/>
        <v>N/A</v>
      </c>
      <c r="I207" s="12">
        <v>40</v>
      </c>
      <c r="J207" s="12">
        <v>0</v>
      </c>
      <c r="K207" s="14" t="s">
        <v>213</v>
      </c>
      <c r="L207" s="9" t="str">
        <f t="shared" si="32"/>
        <v>N/A</v>
      </c>
    </row>
    <row r="208" spans="1:12" x14ac:dyDescent="0.25">
      <c r="A208" s="2" t="s">
        <v>1626</v>
      </c>
      <c r="B208" s="35" t="s">
        <v>213</v>
      </c>
      <c r="C208" s="36">
        <v>53</v>
      </c>
      <c r="D208" s="11" t="str">
        <f t="shared" si="29"/>
        <v>N/A</v>
      </c>
      <c r="E208" s="36">
        <v>75</v>
      </c>
      <c r="F208" s="11" t="str">
        <f t="shared" si="30"/>
        <v>N/A</v>
      </c>
      <c r="G208" s="36">
        <v>87</v>
      </c>
      <c r="H208" s="11" t="str">
        <f t="shared" si="31"/>
        <v>N/A</v>
      </c>
      <c r="I208" s="12">
        <v>41.51</v>
      </c>
      <c r="J208" s="12">
        <v>16</v>
      </c>
      <c r="K208" s="14" t="s">
        <v>213</v>
      </c>
      <c r="L208" s="9" t="str">
        <f t="shared" si="32"/>
        <v>N/A</v>
      </c>
    </row>
    <row r="209" spans="1:12" x14ac:dyDescent="0.25">
      <c r="A209" s="2" t="s">
        <v>125</v>
      </c>
      <c r="B209" s="35" t="s">
        <v>213</v>
      </c>
      <c r="C209" s="45">
        <v>1386657</v>
      </c>
      <c r="D209" s="11" t="str">
        <f t="shared" si="29"/>
        <v>N/A</v>
      </c>
      <c r="E209" s="45">
        <v>2703272</v>
      </c>
      <c r="F209" s="11" t="str">
        <f t="shared" si="30"/>
        <v>N/A</v>
      </c>
      <c r="G209" s="45">
        <v>1334938</v>
      </c>
      <c r="H209" s="11" t="str">
        <f t="shared" si="31"/>
        <v>N/A</v>
      </c>
      <c r="I209" s="12">
        <v>94.95</v>
      </c>
      <c r="J209" s="12">
        <v>-50.6</v>
      </c>
      <c r="K209" s="14" t="s">
        <v>213</v>
      </c>
      <c r="L209" s="9" t="str">
        <f t="shared" si="32"/>
        <v>N/A</v>
      </c>
    </row>
    <row r="210" spans="1:12" x14ac:dyDescent="0.25">
      <c r="A210" s="44" t="s">
        <v>1621</v>
      </c>
      <c r="B210" s="35" t="s">
        <v>213</v>
      </c>
      <c r="C210" s="45">
        <v>1219615</v>
      </c>
      <c r="D210" s="11" t="str">
        <f t="shared" si="29"/>
        <v>N/A</v>
      </c>
      <c r="E210" s="45">
        <v>2632327</v>
      </c>
      <c r="F210" s="11" t="str">
        <f t="shared" si="30"/>
        <v>N/A</v>
      </c>
      <c r="G210" s="45">
        <v>1076134</v>
      </c>
      <c r="H210" s="11" t="str">
        <f t="shared" si="31"/>
        <v>N/A</v>
      </c>
      <c r="I210" s="12">
        <v>115.8</v>
      </c>
      <c r="J210" s="12">
        <v>-59.1</v>
      </c>
      <c r="K210" s="14" t="s">
        <v>213</v>
      </c>
      <c r="L210" s="9" t="str">
        <f t="shared" si="32"/>
        <v>N/A</v>
      </c>
    </row>
    <row r="211" spans="1:12" x14ac:dyDescent="0.25">
      <c r="A211" s="44" t="s">
        <v>1378</v>
      </c>
      <c r="B211" s="35" t="s">
        <v>213</v>
      </c>
      <c r="C211" s="45">
        <v>298443</v>
      </c>
      <c r="D211" s="11" t="str">
        <f t="shared" si="29"/>
        <v>N/A</v>
      </c>
      <c r="E211" s="45">
        <v>308705</v>
      </c>
      <c r="F211" s="11" t="str">
        <f t="shared" si="30"/>
        <v>N/A</v>
      </c>
      <c r="G211" s="45">
        <v>317595</v>
      </c>
      <c r="H211" s="11" t="str">
        <f t="shared" si="31"/>
        <v>N/A</v>
      </c>
      <c r="I211" s="12">
        <v>3.4390000000000001</v>
      </c>
      <c r="J211" s="12">
        <v>2.88</v>
      </c>
      <c r="K211" s="14" t="s">
        <v>213</v>
      </c>
      <c r="L211" s="9" t="str">
        <f t="shared" si="32"/>
        <v>N/A</v>
      </c>
    </row>
    <row r="212" spans="1:12" x14ac:dyDescent="0.25">
      <c r="A212" s="44" t="s">
        <v>1615</v>
      </c>
      <c r="B212" s="35" t="s">
        <v>213</v>
      </c>
      <c r="C212" s="45">
        <v>920877</v>
      </c>
      <c r="D212" s="11" t="str">
        <f t="shared" si="29"/>
        <v>N/A</v>
      </c>
      <c r="E212" s="45">
        <v>1310944</v>
      </c>
      <c r="F212" s="11" t="str">
        <f t="shared" si="30"/>
        <v>N/A</v>
      </c>
      <c r="G212" s="45">
        <v>994988</v>
      </c>
      <c r="H212" s="11" t="str">
        <f t="shared" si="31"/>
        <v>N/A</v>
      </c>
      <c r="I212" s="12">
        <v>42.36</v>
      </c>
      <c r="J212" s="12">
        <v>-24.1</v>
      </c>
      <c r="K212" s="14" t="s">
        <v>213</v>
      </c>
      <c r="L212" s="9" t="str">
        <f t="shared" si="32"/>
        <v>N/A</v>
      </c>
    </row>
    <row r="213" spans="1:12" x14ac:dyDescent="0.25">
      <c r="A213" s="44" t="s">
        <v>1616</v>
      </c>
      <c r="B213" s="35" t="s">
        <v>213</v>
      </c>
      <c r="C213" s="45">
        <v>578891</v>
      </c>
      <c r="D213" s="11" t="str">
        <f t="shared" si="29"/>
        <v>N/A</v>
      </c>
      <c r="E213" s="45">
        <v>860003</v>
      </c>
      <c r="F213" s="11" t="str">
        <f t="shared" si="30"/>
        <v>N/A</v>
      </c>
      <c r="G213" s="45">
        <v>1082461</v>
      </c>
      <c r="H213" s="11" t="str">
        <f t="shared" si="31"/>
        <v>N/A</v>
      </c>
      <c r="I213" s="12">
        <v>48.56</v>
      </c>
      <c r="J213" s="12">
        <v>25.87</v>
      </c>
      <c r="K213" s="14" t="s">
        <v>213</v>
      </c>
      <c r="L213" s="9" t="str">
        <f t="shared" si="32"/>
        <v>N/A</v>
      </c>
    </row>
    <row r="214" spans="1:12" ht="25" x14ac:dyDescent="0.25">
      <c r="A214" s="2" t="s">
        <v>1379</v>
      </c>
      <c r="B214" s="35" t="s">
        <v>213</v>
      </c>
      <c r="C214" s="45">
        <v>3234034</v>
      </c>
      <c r="D214" s="11" t="str">
        <f t="shared" ref="D214:D228" si="33">IF($B214="N/A","N/A",IF(C214&gt;10,"No",IF(C214&lt;-10,"No","Yes")))</f>
        <v>N/A</v>
      </c>
      <c r="E214" s="45">
        <v>3615471</v>
      </c>
      <c r="F214" s="11" t="str">
        <f t="shared" ref="F214:F228" si="34">IF($B214="N/A","N/A",IF(E214&gt;10,"No",IF(E214&lt;-10,"No","Yes")))</f>
        <v>N/A</v>
      </c>
      <c r="G214" s="45">
        <v>3540303</v>
      </c>
      <c r="H214" s="11" t="str">
        <f t="shared" ref="H214:H228" si="35">IF($B214="N/A","N/A",IF(G214&gt;10,"No",IF(G214&lt;-10,"No","Yes")))</f>
        <v>N/A</v>
      </c>
      <c r="I214" s="12">
        <v>11.79</v>
      </c>
      <c r="J214" s="12">
        <v>-2.08</v>
      </c>
      <c r="K214" s="43" t="s">
        <v>739</v>
      </c>
      <c r="L214" s="9" t="str">
        <f t="shared" ref="L214:L228" si="36">IF(J214="Div by 0", "N/A", IF(K214="N/A","N/A", IF(J214&gt;VALUE(MID(K214,1,2)), "No", IF(J214&lt;-1*VALUE(MID(K214,1,2)), "No", "Yes"))))</f>
        <v>Yes</v>
      </c>
    </row>
    <row r="215" spans="1:12" x14ac:dyDescent="0.25">
      <c r="A215" s="4" t="s">
        <v>649</v>
      </c>
      <c r="B215" s="35" t="s">
        <v>213</v>
      </c>
      <c r="C215" s="36">
        <v>5044</v>
      </c>
      <c r="D215" s="11" t="str">
        <f t="shared" si="33"/>
        <v>N/A</v>
      </c>
      <c r="E215" s="36">
        <v>5665</v>
      </c>
      <c r="F215" s="11" t="str">
        <f t="shared" si="34"/>
        <v>N/A</v>
      </c>
      <c r="G215" s="36">
        <v>5758</v>
      </c>
      <c r="H215" s="11" t="str">
        <f t="shared" si="35"/>
        <v>N/A</v>
      </c>
      <c r="I215" s="12">
        <v>12.31</v>
      </c>
      <c r="J215" s="12">
        <v>1.6419999999999999</v>
      </c>
      <c r="K215" s="43" t="s">
        <v>739</v>
      </c>
      <c r="L215" s="9" t="str">
        <f t="shared" si="36"/>
        <v>Yes</v>
      </c>
    </row>
    <row r="216" spans="1:12" x14ac:dyDescent="0.25">
      <c r="A216" s="4" t="s">
        <v>1380</v>
      </c>
      <c r="B216" s="35" t="s">
        <v>213</v>
      </c>
      <c r="C216" s="45">
        <v>641.16455194000002</v>
      </c>
      <c r="D216" s="11" t="str">
        <f t="shared" si="33"/>
        <v>N/A</v>
      </c>
      <c r="E216" s="45">
        <v>638.21200352999995</v>
      </c>
      <c r="F216" s="11" t="str">
        <f t="shared" si="34"/>
        <v>N/A</v>
      </c>
      <c r="G216" s="45">
        <v>614.84942688000001</v>
      </c>
      <c r="H216" s="11" t="str">
        <f t="shared" si="35"/>
        <v>N/A</v>
      </c>
      <c r="I216" s="12">
        <v>-0.46</v>
      </c>
      <c r="J216" s="12">
        <v>-3.66</v>
      </c>
      <c r="K216" s="43" t="s">
        <v>739</v>
      </c>
      <c r="L216" s="9" t="str">
        <f t="shared" si="36"/>
        <v>Yes</v>
      </c>
    </row>
    <row r="217" spans="1:12" ht="25" x14ac:dyDescent="0.25">
      <c r="A217" s="2" t="s">
        <v>1381</v>
      </c>
      <c r="B217" s="35" t="s">
        <v>213</v>
      </c>
      <c r="C217" s="45">
        <v>0</v>
      </c>
      <c r="D217" s="11" t="str">
        <f t="shared" si="33"/>
        <v>N/A</v>
      </c>
      <c r="E217" s="45">
        <v>2515</v>
      </c>
      <c r="F217" s="11" t="str">
        <f t="shared" si="34"/>
        <v>N/A</v>
      </c>
      <c r="G217" s="45">
        <v>1250</v>
      </c>
      <c r="H217" s="11" t="str">
        <f t="shared" si="35"/>
        <v>N/A</v>
      </c>
      <c r="I217" s="12" t="s">
        <v>1746</v>
      </c>
      <c r="J217" s="12">
        <v>-50.3</v>
      </c>
      <c r="K217" s="43" t="s">
        <v>739</v>
      </c>
      <c r="L217" s="9" t="str">
        <f t="shared" si="36"/>
        <v>No</v>
      </c>
    </row>
    <row r="218" spans="1:12" x14ac:dyDescent="0.25">
      <c r="A218" s="4" t="s">
        <v>516</v>
      </c>
      <c r="B218" s="35" t="s">
        <v>213</v>
      </c>
      <c r="C218" s="36">
        <v>0</v>
      </c>
      <c r="D218" s="11" t="str">
        <f t="shared" si="33"/>
        <v>N/A</v>
      </c>
      <c r="E218" s="36">
        <v>11</v>
      </c>
      <c r="F218" s="11" t="str">
        <f t="shared" si="34"/>
        <v>N/A</v>
      </c>
      <c r="G218" s="36">
        <v>11</v>
      </c>
      <c r="H218" s="11" t="str">
        <f t="shared" si="35"/>
        <v>N/A</v>
      </c>
      <c r="I218" s="12" t="s">
        <v>1746</v>
      </c>
      <c r="J218" s="12">
        <v>-50</v>
      </c>
      <c r="K218" s="43" t="s">
        <v>739</v>
      </c>
      <c r="L218" s="9" t="str">
        <f t="shared" si="36"/>
        <v>No</v>
      </c>
    </row>
    <row r="219" spans="1:12" x14ac:dyDescent="0.25">
      <c r="A219" s="2" t="s">
        <v>1382</v>
      </c>
      <c r="B219" s="35" t="s">
        <v>213</v>
      </c>
      <c r="C219" s="45" t="s">
        <v>1746</v>
      </c>
      <c r="D219" s="11" t="str">
        <f t="shared" si="33"/>
        <v>N/A</v>
      </c>
      <c r="E219" s="45">
        <v>314.375</v>
      </c>
      <c r="F219" s="11" t="str">
        <f t="shared" si="34"/>
        <v>N/A</v>
      </c>
      <c r="G219" s="45">
        <v>312.5</v>
      </c>
      <c r="H219" s="11" t="str">
        <f t="shared" si="35"/>
        <v>N/A</v>
      </c>
      <c r="I219" s="12" t="s">
        <v>1746</v>
      </c>
      <c r="J219" s="12">
        <v>-0.59599999999999997</v>
      </c>
      <c r="K219" s="43" t="s">
        <v>739</v>
      </c>
      <c r="L219" s="9" t="str">
        <f t="shared" si="36"/>
        <v>Yes</v>
      </c>
    </row>
    <row r="220" spans="1:12" ht="25" x14ac:dyDescent="0.25">
      <c r="A220" s="2" t="s">
        <v>1383</v>
      </c>
      <c r="B220" s="35" t="s">
        <v>213</v>
      </c>
      <c r="C220" s="45">
        <v>4282701</v>
      </c>
      <c r="D220" s="11" t="str">
        <f t="shared" si="33"/>
        <v>N/A</v>
      </c>
      <c r="E220" s="45">
        <v>4624370</v>
      </c>
      <c r="F220" s="11" t="str">
        <f t="shared" si="34"/>
        <v>N/A</v>
      </c>
      <c r="G220" s="45">
        <v>4940500</v>
      </c>
      <c r="H220" s="11" t="str">
        <f t="shared" si="35"/>
        <v>N/A</v>
      </c>
      <c r="I220" s="12">
        <v>7.9779999999999998</v>
      </c>
      <c r="J220" s="12">
        <v>6.8360000000000003</v>
      </c>
      <c r="K220" s="43" t="s">
        <v>739</v>
      </c>
      <c r="L220" s="9" t="str">
        <f t="shared" si="36"/>
        <v>Yes</v>
      </c>
    </row>
    <row r="221" spans="1:12" x14ac:dyDescent="0.25">
      <c r="A221" s="4" t="s">
        <v>517</v>
      </c>
      <c r="B221" s="35" t="s">
        <v>213</v>
      </c>
      <c r="C221" s="36">
        <v>5624</v>
      </c>
      <c r="D221" s="11" t="str">
        <f t="shared" si="33"/>
        <v>N/A</v>
      </c>
      <c r="E221" s="36">
        <v>6038</v>
      </c>
      <c r="F221" s="11" t="str">
        <f t="shared" si="34"/>
        <v>N/A</v>
      </c>
      <c r="G221" s="36">
        <v>6406</v>
      </c>
      <c r="H221" s="11" t="str">
        <f t="shared" si="35"/>
        <v>N/A</v>
      </c>
      <c r="I221" s="12">
        <v>7.3609999999999998</v>
      </c>
      <c r="J221" s="12">
        <v>6.0949999999999998</v>
      </c>
      <c r="K221" s="43" t="s">
        <v>739</v>
      </c>
      <c r="L221" s="9" t="str">
        <f t="shared" si="36"/>
        <v>Yes</v>
      </c>
    </row>
    <row r="222" spans="1:12" ht="25" x14ac:dyDescent="0.25">
      <c r="A222" s="2" t="s">
        <v>1384</v>
      </c>
      <c r="B222" s="35" t="s">
        <v>213</v>
      </c>
      <c r="C222" s="45">
        <v>761.50444522999999</v>
      </c>
      <c r="D222" s="11" t="str">
        <f t="shared" si="33"/>
        <v>N/A</v>
      </c>
      <c r="E222" s="45">
        <v>765.87777410000001</v>
      </c>
      <c r="F222" s="11" t="str">
        <f t="shared" si="34"/>
        <v>N/A</v>
      </c>
      <c r="G222" s="45">
        <v>771.23009678000005</v>
      </c>
      <c r="H222" s="11" t="str">
        <f t="shared" si="35"/>
        <v>N/A</v>
      </c>
      <c r="I222" s="12">
        <v>0.57430000000000003</v>
      </c>
      <c r="J222" s="12">
        <v>0.69879999999999998</v>
      </c>
      <c r="K222" s="43" t="s">
        <v>739</v>
      </c>
      <c r="L222" s="9" t="str">
        <f t="shared" si="36"/>
        <v>Yes</v>
      </c>
    </row>
    <row r="223" spans="1:12" ht="25" x14ac:dyDescent="0.25">
      <c r="A223" s="2" t="s">
        <v>1385</v>
      </c>
      <c r="B223" s="35" t="s">
        <v>213</v>
      </c>
      <c r="C223" s="45">
        <v>51043508</v>
      </c>
      <c r="D223" s="11" t="str">
        <f t="shared" si="33"/>
        <v>N/A</v>
      </c>
      <c r="E223" s="45">
        <v>52817180</v>
      </c>
      <c r="F223" s="11" t="str">
        <f t="shared" si="34"/>
        <v>N/A</v>
      </c>
      <c r="G223" s="45">
        <v>53361589</v>
      </c>
      <c r="H223" s="11" t="str">
        <f t="shared" si="35"/>
        <v>N/A</v>
      </c>
      <c r="I223" s="12">
        <v>3.4750000000000001</v>
      </c>
      <c r="J223" s="12">
        <v>1.0309999999999999</v>
      </c>
      <c r="K223" s="43" t="s">
        <v>739</v>
      </c>
      <c r="L223" s="9" t="str">
        <f t="shared" si="36"/>
        <v>Yes</v>
      </c>
    </row>
    <row r="224" spans="1:12" x14ac:dyDescent="0.25">
      <c r="A224" s="2" t="s">
        <v>518</v>
      </c>
      <c r="B224" s="35" t="s">
        <v>213</v>
      </c>
      <c r="C224" s="36">
        <v>17318</v>
      </c>
      <c r="D224" s="11" t="str">
        <f t="shared" si="33"/>
        <v>N/A</v>
      </c>
      <c r="E224" s="36">
        <v>18126</v>
      </c>
      <c r="F224" s="11" t="str">
        <f t="shared" si="34"/>
        <v>N/A</v>
      </c>
      <c r="G224" s="36">
        <v>17891</v>
      </c>
      <c r="H224" s="11" t="str">
        <f t="shared" si="35"/>
        <v>N/A</v>
      </c>
      <c r="I224" s="12">
        <v>4.6660000000000004</v>
      </c>
      <c r="J224" s="12">
        <v>-1.3</v>
      </c>
      <c r="K224" s="43" t="s">
        <v>739</v>
      </c>
      <c r="L224" s="9" t="str">
        <f t="shared" si="36"/>
        <v>Yes</v>
      </c>
    </row>
    <row r="225" spans="1:12" x14ac:dyDescent="0.25">
      <c r="A225" s="2" t="s">
        <v>1386</v>
      </c>
      <c r="B225" s="35" t="s">
        <v>213</v>
      </c>
      <c r="C225" s="45">
        <v>2947.4251067999999</v>
      </c>
      <c r="D225" s="11" t="str">
        <f t="shared" si="33"/>
        <v>N/A</v>
      </c>
      <c r="E225" s="45">
        <v>2913.8905439999999</v>
      </c>
      <c r="F225" s="11" t="str">
        <f t="shared" si="34"/>
        <v>N/A</v>
      </c>
      <c r="G225" s="45">
        <v>2982.5939858000002</v>
      </c>
      <c r="H225" s="11" t="str">
        <f t="shared" si="35"/>
        <v>N/A</v>
      </c>
      <c r="I225" s="12">
        <v>-1.1399999999999999</v>
      </c>
      <c r="J225" s="12">
        <v>2.3580000000000001</v>
      </c>
      <c r="K225" s="43" t="s">
        <v>739</v>
      </c>
      <c r="L225" s="9" t="str">
        <f t="shared" si="36"/>
        <v>Yes</v>
      </c>
    </row>
    <row r="226" spans="1:12" ht="25" x14ac:dyDescent="0.25">
      <c r="A226" s="2" t="s">
        <v>1387</v>
      </c>
      <c r="B226" s="35" t="s">
        <v>213</v>
      </c>
      <c r="C226" s="45">
        <v>65994309</v>
      </c>
      <c r="D226" s="11" t="str">
        <f t="shared" si="33"/>
        <v>N/A</v>
      </c>
      <c r="E226" s="45">
        <v>75270052</v>
      </c>
      <c r="F226" s="11" t="str">
        <f t="shared" si="34"/>
        <v>N/A</v>
      </c>
      <c r="G226" s="45">
        <v>86557416</v>
      </c>
      <c r="H226" s="11" t="str">
        <f t="shared" si="35"/>
        <v>N/A</v>
      </c>
      <c r="I226" s="12">
        <v>14.06</v>
      </c>
      <c r="J226" s="12">
        <v>15</v>
      </c>
      <c r="K226" s="43" t="s">
        <v>739</v>
      </c>
      <c r="L226" s="9" t="str">
        <f t="shared" si="36"/>
        <v>Yes</v>
      </c>
    </row>
    <row r="227" spans="1:12" ht="25" x14ac:dyDescent="0.25">
      <c r="A227" s="2" t="s">
        <v>519</v>
      </c>
      <c r="B227" s="35" t="s">
        <v>213</v>
      </c>
      <c r="C227" s="36">
        <v>2193</v>
      </c>
      <c r="D227" s="11" t="str">
        <f t="shared" si="33"/>
        <v>N/A</v>
      </c>
      <c r="E227" s="36">
        <v>2417</v>
      </c>
      <c r="F227" s="11" t="str">
        <f t="shared" si="34"/>
        <v>N/A</v>
      </c>
      <c r="G227" s="36">
        <v>2583</v>
      </c>
      <c r="H227" s="11" t="str">
        <f t="shared" si="35"/>
        <v>N/A</v>
      </c>
      <c r="I227" s="12">
        <v>10.210000000000001</v>
      </c>
      <c r="J227" s="12">
        <v>6.8680000000000003</v>
      </c>
      <c r="K227" s="43" t="s">
        <v>739</v>
      </c>
      <c r="L227" s="9" t="str">
        <f t="shared" si="36"/>
        <v>Yes</v>
      </c>
    </row>
    <row r="228" spans="1:12" ht="25" x14ac:dyDescent="0.25">
      <c r="A228" s="2" t="s">
        <v>1388</v>
      </c>
      <c r="B228" s="35" t="s">
        <v>213</v>
      </c>
      <c r="C228" s="45">
        <v>30093.164159</v>
      </c>
      <c r="D228" s="11" t="str">
        <f t="shared" si="33"/>
        <v>N/A</v>
      </c>
      <c r="E228" s="45">
        <v>31141.932975</v>
      </c>
      <c r="F228" s="11" t="str">
        <f t="shared" si="34"/>
        <v>N/A</v>
      </c>
      <c r="G228" s="45">
        <v>33510.420441000002</v>
      </c>
      <c r="H228" s="11" t="str">
        <f t="shared" si="35"/>
        <v>N/A</v>
      </c>
      <c r="I228" s="12">
        <v>3.4849999999999999</v>
      </c>
      <c r="J228" s="12">
        <v>7.6050000000000004</v>
      </c>
      <c r="K228" s="43" t="s">
        <v>739</v>
      </c>
      <c r="L228" s="9" t="str">
        <f t="shared" si="36"/>
        <v>Yes</v>
      </c>
    </row>
    <row r="229" spans="1:12" x14ac:dyDescent="0.25">
      <c r="A229" s="2" t="s">
        <v>1389</v>
      </c>
      <c r="B229" s="35" t="s">
        <v>213</v>
      </c>
      <c r="C229" s="14">
        <v>94588075</v>
      </c>
      <c r="D229" s="11" t="str">
        <f t="shared" ref="D229:D252" si="37">IF($B229="N/A","N/A",IF(C229&gt;10,"No",IF(C229&lt;-10,"No","Yes")))</f>
        <v>N/A</v>
      </c>
      <c r="E229" s="14">
        <v>109511187</v>
      </c>
      <c r="F229" s="11" t="str">
        <f t="shared" ref="F229:F252" si="38">IF($B229="N/A","N/A",IF(E229&gt;10,"No",IF(E229&lt;-10,"No","Yes")))</f>
        <v>N/A</v>
      </c>
      <c r="G229" s="14">
        <v>125222181</v>
      </c>
      <c r="H229" s="11" t="str">
        <f t="shared" ref="H229:H252" si="39">IF($B229="N/A","N/A",IF(G229&gt;10,"No",IF(G229&lt;-10,"No","Yes")))</f>
        <v>N/A</v>
      </c>
      <c r="I229" s="12">
        <v>15.78</v>
      </c>
      <c r="J229" s="12">
        <v>14.35</v>
      </c>
      <c r="K229" s="43" t="s">
        <v>739</v>
      </c>
      <c r="L229" s="9" t="str">
        <f t="shared" ref="L229:L252" si="40">IF(J229="Div by 0", "N/A", IF(K229="N/A","N/A", IF(J229&gt;VALUE(MID(K229,1,2)), "No", IF(J229&lt;-1*VALUE(MID(K229,1,2)), "No", "Yes"))))</f>
        <v>Yes</v>
      </c>
    </row>
    <row r="230" spans="1:12" x14ac:dyDescent="0.25">
      <c r="A230" s="4" t="s">
        <v>1390</v>
      </c>
      <c r="B230" s="35" t="s">
        <v>213</v>
      </c>
      <c r="C230" s="1">
        <v>2956</v>
      </c>
      <c r="D230" s="11" t="str">
        <f t="shared" si="37"/>
        <v>N/A</v>
      </c>
      <c r="E230" s="1">
        <v>3271</v>
      </c>
      <c r="F230" s="11" t="str">
        <f t="shared" si="38"/>
        <v>N/A</v>
      </c>
      <c r="G230" s="1">
        <v>3584</v>
      </c>
      <c r="H230" s="11" t="str">
        <f t="shared" si="39"/>
        <v>N/A</v>
      </c>
      <c r="I230" s="12">
        <v>10.66</v>
      </c>
      <c r="J230" s="12">
        <v>9.5690000000000008</v>
      </c>
      <c r="K230" s="43" t="s">
        <v>739</v>
      </c>
      <c r="L230" s="9" t="str">
        <f t="shared" si="40"/>
        <v>Yes</v>
      </c>
    </row>
    <row r="231" spans="1:12" x14ac:dyDescent="0.25">
      <c r="A231" s="4" t="s">
        <v>1391</v>
      </c>
      <c r="B231" s="35" t="s">
        <v>213</v>
      </c>
      <c r="C231" s="14">
        <v>31998.672192000002</v>
      </c>
      <c r="D231" s="11" t="str">
        <f t="shared" si="37"/>
        <v>N/A</v>
      </c>
      <c r="E231" s="14">
        <v>33479.421278000002</v>
      </c>
      <c r="F231" s="11" t="str">
        <f t="shared" si="38"/>
        <v>N/A</v>
      </c>
      <c r="G231" s="14">
        <v>34939.224608999997</v>
      </c>
      <c r="H231" s="11" t="str">
        <f t="shared" si="39"/>
        <v>N/A</v>
      </c>
      <c r="I231" s="12">
        <v>4.6280000000000001</v>
      </c>
      <c r="J231" s="12">
        <v>4.3600000000000003</v>
      </c>
      <c r="K231" s="43" t="s">
        <v>739</v>
      </c>
      <c r="L231" s="9" t="str">
        <f t="shared" si="40"/>
        <v>Yes</v>
      </c>
    </row>
    <row r="232" spans="1:12" x14ac:dyDescent="0.25">
      <c r="A232" s="4" t="s">
        <v>1392</v>
      </c>
      <c r="B232" s="35" t="s">
        <v>213</v>
      </c>
      <c r="C232" s="14">
        <v>29261.105839</v>
      </c>
      <c r="D232" s="11" t="str">
        <f t="shared" si="37"/>
        <v>N/A</v>
      </c>
      <c r="E232" s="14">
        <v>30934.974819999999</v>
      </c>
      <c r="F232" s="11" t="str">
        <f t="shared" si="38"/>
        <v>N/A</v>
      </c>
      <c r="G232" s="14">
        <v>29937.788273999999</v>
      </c>
      <c r="H232" s="11" t="str">
        <f t="shared" si="39"/>
        <v>N/A</v>
      </c>
      <c r="I232" s="12">
        <v>5.72</v>
      </c>
      <c r="J232" s="12">
        <v>-3.22</v>
      </c>
      <c r="K232" s="43" t="s">
        <v>739</v>
      </c>
      <c r="L232" s="9" t="str">
        <f t="shared" si="40"/>
        <v>Yes</v>
      </c>
    </row>
    <row r="233" spans="1:12" ht="25" x14ac:dyDescent="0.25">
      <c r="A233" s="4" t="s">
        <v>1393</v>
      </c>
      <c r="B233" s="35" t="s">
        <v>213</v>
      </c>
      <c r="C233" s="14">
        <v>33884.096606999999</v>
      </c>
      <c r="D233" s="11" t="str">
        <f t="shared" si="37"/>
        <v>N/A</v>
      </c>
      <c r="E233" s="14">
        <v>34993.810229000002</v>
      </c>
      <c r="F233" s="11" t="str">
        <f t="shared" si="38"/>
        <v>N/A</v>
      </c>
      <c r="G233" s="14">
        <v>36707.160235000003</v>
      </c>
      <c r="H233" s="11" t="str">
        <f t="shared" si="39"/>
        <v>N/A</v>
      </c>
      <c r="I233" s="12">
        <v>3.2749999999999999</v>
      </c>
      <c r="J233" s="12">
        <v>4.8959999999999999</v>
      </c>
      <c r="K233" s="43" t="s">
        <v>739</v>
      </c>
      <c r="L233" s="9" t="str">
        <f t="shared" si="40"/>
        <v>Yes</v>
      </c>
    </row>
    <row r="234" spans="1:12" x14ac:dyDescent="0.25">
      <c r="A234" s="4" t="s">
        <v>1394</v>
      </c>
      <c r="B234" s="35" t="s">
        <v>213</v>
      </c>
      <c r="C234" s="14">
        <v>11078.866667</v>
      </c>
      <c r="D234" s="11" t="str">
        <f t="shared" si="37"/>
        <v>N/A</v>
      </c>
      <c r="E234" s="14">
        <v>15409.228916</v>
      </c>
      <c r="F234" s="11" t="str">
        <f t="shared" si="38"/>
        <v>N/A</v>
      </c>
      <c r="G234" s="14">
        <v>24274.856</v>
      </c>
      <c r="H234" s="11" t="str">
        <f t="shared" si="39"/>
        <v>N/A</v>
      </c>
      <c r="I234" s="12">
        <v>39.090000000000003</v>
      </c>
      <c r="J234" s="12">
        <v>57.53</v>
      </c>
      <c r="K234" s="43" t="s">
        <v>739</v>
      </c>
      <c r="L234" s="9" t="str">
        <f t="shared" si="40"/>
        <v>No</v>
      </c>
    </row>
    <row r="235" spans="1:12" x14ac:dyDescent="0.25">
      <c r="A235" s="4" t="s">
        <v>1395</v>
      </c>
      <c r="B235" s="35" t="s">
        <v>213</v>
      </c>
      <c r="C235" s="14">
        <v>6340.4561403999996</v>
      </c>
      <c r="D235" s="11" t="str">
        <f t="shared" si="37"/>
        <v>N/A</v>
      </c>
      <c r="E235" s="14">
        <v>5664.6133332999998</v>
      </c>
      <c r="F235" s="11" t="str">
        <f t="shared" si="38"/>
        <v>N/A</v>
      </c>
      <c r="G235" s="14">
        <v>7940.7127659999996</v>
      </c>
      <c r="H235" s="11" t="str">
        <f t="shared" si="39"/>
        <v>N/A</v>
      </c>
      <c r="I235" s="12">
        <v>-10.7</v>
      </c>
      <c r="J235" s="12">
        <v>40.18</v>
      </c>
      <c r="K235" s="43" t="s">
        <v>739</v>
      </c>
      <c r="L235" s="9" t="str">
        <f t="shared" si="40"/>
        <v>No</v>
      </c>
    </row>
    <row r="236" spans="1:12" x14ac:dyDescent="0.25">
      <c r="A236" s="4" t="s">
        <v>1396</v>
      </c>
      <c r="B236" s="35" t="s">
        <v>213</v>
      </c>
      <c r="C236" s="11">
        <v>2.5062741640000001</v>
      </c>
      <c r="D236" s="11" t="str">
        <f t="shared" si="37"/>
        <v>N/A</v>
      </c>
      <c r="E236" s="11">
        <v>2.5692988037000002</v>
      </c>
      <c r="F236" s="11" t="str">
        <f t="shared" si="38"/>
        <v>N/A</v>
      </c>
      <c r="G236" s="11">
        <v>2.6830162972</v>
      </c>
      <c r="H236" s="11" t="str">
        <f t="shared" si="39"/>
        <v>N/A</v>
      </c>
      <c r="I236" s="12">
        <v>2.5150000000000001</v>
      </c>
      <c r="J236" s="12">
        <v>4.4260000000000002</v>
      </c>
      <c r="K236" s="43" t="s">
        <v>739</v>
      </c>
      <c r="L236" s="9" t="str">
        <f t="shared" si="40"/>
        <v>Yes</v>
      </c>
    </row>
    <row r="237" spans="1:12" x14ac:dyDescent="0.25">
      <c r="A237" s="4" t="s">
        <v>1397</v>
      </c>
      <c r="B237" s="35" t="s">
        <v>213</v>
      </c>
      <c r="C237" s="11">
        <v>37.534246574999997</v>
      </c>
      <c r="D237" s="11" t="str">
        <f t="shared" si="37"/>
        <v>N/A</v>
      </c>
      <c r="E237" s="11">
        <v>39.154929576999997</v>
      </c>
      <c r="F237" s="11" t="str">
        <f t="shared" si="38"/>
        <v>N/A</v>
      </c>
      <c r="G237" s="11">
        <v>41.655359566000001</v>
      </c>
      <c r="H237" s="11" t="str">
        <f t="shared" si="39"/>
        <v>N/A</v>
      </c>
      <c r="I237" s="12">
        <v>4.3179999999999996</v>
      </c>
      <c r="J237" s="12">
        <v>6.3860000000000001</v>
      </c>
      <c r="K237" s="43" t="s">
        <v>739</v>
      </c>
      <c r="L237" s="9" t="str">
        <f t="shared" si="40"/>
        <v>Yes</v>
      </c>
    </row>
    <row r="238" spans="1:12" x14ac:dyDescent="0.25">
      <c r="A238" s="4" t="s">
        <v>1398</v>
      </c>
      <c r="B238" s="35" t="s">
        <v>213</v>
      </c>
      <c r="C238" s="11">
        <v>25.899503721999999</v>
      </c>
      <c r="D238" s="11" t="str">
        <f t="shared" si="37"/>
        <v>N/A</v>
      </c>
      <c r="E238" s="11">
        <v>27.626193724</v>
      </c>
      <c r="F238" s="11" t="str">
        <f t="shared" si="38"/>
        <v>N/A</v>
      </c>
      <c r="G238" s="11">
        <v>28.109201212999999</v>
      </c>
      <c r="H238" s="11" t="str">
        <f t="shared" si="39"/>
        <v>N/A</v>
      </c>
      <c r="I238" s="12">
        <v>6.6669999999999998</v>
      </c>
      <c r="J238" s="12">
        <v>1.748</v>
      </c>
      <c r="K238" s="43" t="s">
        <v>739</v>
      </c>
      <c r="L238" s="9" t="str">
        <f t="shared" si="40"/>
        <v>Yes</v>
      </c>
    </row>
    <row r="239" spans="1:12" x14ac:dyDescent="0.25">
      <c r="A239" s="4" t="s">
        <v>1399</v>
      </c>
      <c r="B239" s="35" t="s">
        <v>213</v>
      </c>
      <c r="C239" s="11">
        <v>0.15216068169999999</v>
      </c>
      <c r="D239" s="11" t="str">
        <f t="shared" si="37"/>
        <v>N/A</v>
      </c>
      <c r="E239" s="11">
        <v>9.7992916200000002E-2</v>
      </c>
      <c r="F239" s="11" t="str">
        <f t="shared" si="38"/>
        <v>N/A</v>
      </c>
      <c r="G239" s="11">
        <v>0.14213428850000001</v>
      </c>
      <c r="H239" s="11" t="str">
        <f t="shared" si="39"/>
        <v>N/A</v>
      </c>
      <c r="I239" s="12">
        <v>-35.6</v>
      </c>
      <c r="J239" s="12">
        <v>45.05</v>
      </c>
      <c r="K239" s="43" t="s">
        <v>739</v>
      </c>
      <c r="L239" s="9" t="str">
        <f t="shared" si="40"/>
        <v>No</v>
      </c>
    </row>
    <row r="240" spans="1:12" x14ac:dyDescent="0.25">
      <c r="A240" s="4" t="s">
        <v>1400</v>
      </c>
      <c r="B240" s="35" t="s">
        <v>213</v>
      </c>
      <c r="C240" s="11">
        <v>0.19875863029999999</v>
      </c>
      <c r="D240" s="11" t="str">
        <f t="shared" si="37"/>
        <v>N/A</v>
      </c>
      <c r="E240" s="11">
        <v>0.23704921139999999</v>
      </c>
      <c r="F240" s="11" t="str">
        <f t="shared" si="38"/>
        <v>N/A</v>
      </c>
      <c r="G240" s="11">
        <v>0.27630805409999998</v>
      </c>
      <c r="H240" s="11" t="str">
        <f t="shared" si="39"/>
        <v>N/A</v>
      </c>
      <c r="I240" s="12">
        <v>19.260000000000002</v>
      </c>
      <c r="J240" s="12">
        <v>16.559999999999999</v>
      </c>
      <c r="K240" s="43" t="s">
        <v>739</v>
      </c>
      <c r="L240" s="9" t="str">
        <f t="shared" si="40"/>
        <v>Yes</v>
      </c>
    </row>
    <row r="241" spans="1:12" x14ac:dyDescent="0.25">
      <c r="A241" s="4" t="s">
        <v>1401</v>
      </c>
      <c r="B241" s="35" t="s">
        <v>213</v>
      </c>
      <c r="C241" s="14">
        <v>65994309</v>
      </c>
      <c r="D241" s="11" t="str">
        <f t="shared" si="37"/>
        <v>N/A</v>
      </c>
      <c r="E241" s="14">
        <v>75270052</v>
      </c>
      <c r="F241" s="11" t="str">
        <f t="shared" si="38"/>
        <v>N/A</v>
      </c>
      <c r="G241" s="14">
        <v>86557416</v>
      </c>
      <c r="H241" s="11" t="str">
        <f t="shared" si="39"/>
        <v>N/A</v>
      </c>
      <c r="I241" s="12">
        <v>14.06</v>
      </c>
      <c r="J241" s="12">
        <v>15</v>
      </c>
      <c r="K241" s="43" t="s">
        <v>739</v>
      </c>
      <c r="L241" s="9" t="str">
        <f t="shared" si="40"/>
        <v>Yes</v>
      </c>
    </row>
    <row r="242" spans="1:12" x14ac:dyDescent="0.25">
      <c r="A242" s="4" t="s">
        <v>1402</v>
      </c>
      <c r="B242" s="35" t="s">
        <v>213</v>
      </c>
      <c r="C242" s="1">
        <v>2193</v>
      </c>
      <c r="D242" s="11" t="str">
        <f t="shared" si="37"/>
        <v>N/A</v>
      </c>
      <c r="E242" s="1">
        <v>2417</v>
      </c>
      <c r="F242" s="11" t="str">
        <f t="shared" si="38"/>
        <v>N/A</v>
      </c>
      <c r="G242" s="1">
        <v>2583</v>
      </c>
      <c r="H242" s="11" t="str">
        <f t="shared" si="39"/>
        <v>N/A</v>
      </c>
      <c r="I242" s="12">
        <v>10.210000000000001</v>
      </c>
      <c r="J242" s="12">
        <v>6.8680000000000003</v>
      </c>
      <c r="K242" s="43" t="s">
        <v>739</v>
      </c>
      <c r="L242" s="9" t="str">
        <f t="shared" si="40"/>
        <v>Yes</v>
      </c>
    </row>
    <row r="243" spans="1:12" ht="25" x14ac:dyDescent="0.25">
      <c r="A243" s="4" t="s">
        <v>1403</v>
      </c>
      <c r="B243" s="35" t="s">
        <v>213</v>
      </c>
      <c r="C243" s="14">
        <v>30093.164159</v>
      </c>
      <c r="D243" s="11" t="str">
        <f t="shared" si="37"/>
        <v>N/A</v>
      </c>
      <c r="E243" s="14">
        <v>31141.932975</v>
      </c>
      <c r="F243" s="11" t="str">
        <f t="shared" si="38"/>
        <v>N/A</v>
      </c>
      <c r="G243" s="14">
        <v>33510.420441000002</v>
      </c>
      <c r="H243" s="11" t="str">
        <f t="shared" si="39"/>
        <v>N/A</v>
      </c>
      <c r="I243" s="12">
        <v>3.4849999999999999</v>
      </c>
      <c r="J243" s="12">
        <v>7.6050000000000004</v>
      </c>
      <c r="K243" s="43" t="s">
        <v>739</v>
      </c>
      <c r="L243" s="9" t="str">
        <f t="shared" si="40"/>
        <v>Yes</v>
      </c>
    </row>
    <row r="244" spans="1:12" ht="25" x14ac:dyDescent="0.25">
      <c r="A244" s="4" t="s">
        <v>1404</v>
      </c>
      <c r="B244" s="35" t="s">
        <v>213</v>
      </c>
      <c r="C244" s="14">
        <v>18974.87156</v>
      </c>
      <c r="D244" s="11" t="str">
        <f t="shared" si="37"/>
        <v>N/A</v>
      </c>
      <c r="E244" s="14">
        <v>16401.915966</v>
      </c>
      <c r="F244" s="11" t="str">
        <f t="shared" si="38"/>
        <v>N/A</v>
      </c>
      <c r="G244" s="14">
        <v>20296.330435</v>
      </c>
      <c r="H244" s="11" t="str">
        <f t="shared" si="39"/>
        <v>N/A</v>
      </c>
      <c r="I244" s="12">
        <v>-13.6</v>
      </c>
      <c r="J244" s="12">
        <v>23.74</v>
      </c>
      <c r="K244" s="43" t="s">
        <v>739</v>
      </c>
      <c r="L244" s="9" t="str">
        <f t="shared" si="40"/>
        <v>Yes</v>
      </c>
    </row>
    <row r="245" spans="1:12" ht="25" x14ac:dyDescent="0.25">
      <c r="A245" s="4" t="s">
        <v>1405</v>
      </c>
      <c r="B245" s="35" t="s">
        <v>213</v>
      </c>
      <c r="C245" s="14">
        <v>31213.105941000002</v>
      </c>
      <c r="D245" s="11" t="str">
        <f t="shared" si="37"/>
        <v>N/A</v>
      </c>
      <c r="E245" s="14">
        <v>32408.189794000002</v>
      </c>
      <c r="F245" s="11" t="str">
        <f t="shared" si="38"/>
        <v>N/A</v>
      </c>
      <c r="G245" s="14">
        <v>34845.419436999997</v>
      </c>
      <c r="H245" s="11" t="str">
        <f t="shared" si="39"/>
        <v>N/A</v>
      </c>
      <c r="I245" s="12">
        <v>3.8290000000000002</v>
      </c>
      <c r="J245" s="12">
        <v>7.52</v>
      </c>
      <c r="K245" s="43" t="s">
        <v>739</v>
      </c>
      <c r="L245" s="9" t="str">
        <f t="shared" si="40"/>
        <v>Yes</v>
      </c>
    </row>
    <row r="246" spans="1:12" ht="25" x14ac:dyDescent="0.25">
      <c r="A246" s="4" t="s">
        <v>1406</v>
      </c>
      <c r="B246" s="35" t="s">
        <v>213</v>
      </c>
      <c r="C246" s="14">
        <v>16689.153846000001</v>
      </c>
      <c r="D246" s="11" t="str">
        <f t="shared" si="37"/>
        <v>N/A</v>
      </c>
      <c r="E246" s="14">
        <v>15828.964911999999</v>
      </c>
      <c r="F246" s="11" t="str">
        <f t="shared" si="38"/>
        <v>N/A</v>
      </c>
      <c r="G246" s="14">
        <v>22271.074074</v>
      </c>
      <c r="H246" s="11" t="str">
        <f t="shared" si="39"/>
        <v>N/A</v>
      </c>
      <c r="I246" s="12">
        <v>-5.15</v>
      </c>
      <c r="J246" s="12">
        <v>40.700000000000003</v>
      </c>
      <c r="K246" s="43" t="s">
        <v>739</v>
      </c>
      <c r="L246" s="9" t="str">
        <f t="shared" si="40"/>
        <v>No</v>
      </c>
    </row>
    <row r="247" spans="1:12" ht="25" x14ac:dyDescent="0.25">
      <c r="A247" s="4" t="s">
        <v>1407</v>
      </c>
      <c r="B247" s="35" t="s">
        <v>213</v>
      </c>
      <c r="C247" s="14">
        <v>644.83333332999996</v>
      </c>
      <c r="D247" s="11" t="str">
        <f t="shared" si="37"/>
        <v>N/A</v>
      </c>
      <c r="E247" s="14">
        <v>2296.7142856999999</v>
      </c>
      <c r="F247" s="11" t="str">
        <f t="shared" si="38"/>
        <v>N/A</v>
      </c>
      <c r="G247" s="14">
        <v>5050.5714286000002</v>
      </c>
      <c r="H247" s="11" t="str">
        <f t="shared" si="39"/>
        <v>N/A</v>
      </c>
      <c r="I247" s="12">
        <v>256.2</v>
      </c>
      <c r="J247" s="12">
        <v>119.9</v>
      </c>
      <c r="K247" s="43" t="s">
        <v>739</v>
      </c>
      <c r="L247" s="9" t="str">
        <f t="shared" si="40"/>
        <v>No</v>
      </c>
    </row>
    <row r="248" spans="1:12" ht="25" x14ac:dyDescent="0.25">
      <c r="A248" s="4" t="s">
        <v>1408</v>
      </c>
      <c r="B248" s="35" t="s">
        <v>213</v>
      </c>
      <c r="C248" s="11">
        <v>1.8593569830000001</v>
      </c>
      <c r="D248" s="11" t="str">
        <f t="shared" si="37"/>
        <v>N/A</v>
      </c>
      <c r="E248" s="11">
        <v>1.8985005223</v>
      </c>
      <c r="F248" s="11" t="str">
        <f t="shared" si="38"/>
        <v>N/A</v>
      </c>
      <c r="G248" s="11">
        <v>1.9336582298</v>
      </c>
      <c r="H248" s="11" t="str">
        <f t="shared" si="39"/>
        <v>N/A</v>
      </c>
      <c r="I248" s="12">
        <v>2.105</v>
      </c>
      <c r="J248" s="12">
        <v>1.8520000000000001</v>
      </c>
      <c r="K248" s="43" t="s">
        <v>739</v>
      </c>
      <c r="L248" s="9" t="str">
        <f t="shared" si="40"/>
        <v>Yes</v>
      </c>
    </row>
    <row r="249" spans="1:12" ht="25" x14ac:dyDescent="0.25">
      <c r="A249" s="4" t="s">
        <v>1409</v>
      </c>
      <c r="B249" s="35" t="s">
        <v>213</v>
      </c>
      <c r="C249" s="11">
        <v>14.931506849</v>
      </c>
      <c r="D249" s="11" t="str">
        <f t="shared" si="37"/>
        <v>N/A</v>
      </c>
      <c r="E249" s="11">
        <v>16.760563380000001</v>
      </c>
      <c r="F249" s="11" t="str">
        <f t="shared" si="38"/>
        <v>N/A</v>
      </c>
      <c r="G249" s="11">
        <v>15.603799186</v>
      </c>
      <c r="H249" s="11" t="str">
        <f t="shared" si="39"/>
        <v>N/A</v>
      </c>
      <c r="I249" s="12">
        <v>12.25</v>
      </c>
      <c r="J249" s="12">
        <v>-6.9</v>
      </c>
      <c r="K249" s="43" t="s">
        <v>739</v>
      </c>
      <c r="L249" s="9" t="str">
        <f t="shared" si="40"/>
        <v>Yes</v>
      </c>
    </row>
    <row r="250" spans="1:12" ht="25" x14ac:dyDescent="0.25">
      <c r="A250" s="4" t="s">
        <v>1410</v>
      </c>
      <c r="B250" s="35" t="s">
        <v>213</v>
      </c>
      <c r="C250" s="11">
        <v>20.885028949999999</v>
      </c>
      <c r="D250" s="11" t="str">
        <f t="shared" si="37"/>
        <v>N/A</v>
      </c>
      <c r="E250" s="11">
        <v>21.769635549</v>
      </c>
      <c r="F250" s="11" t="str">
        <f t="shared" si="38"/>
        <v>N/A</v>
      </c>
      <c r="G250" s="11">
        <v>21.564482030000001</v>
      </c>
      <c r="H250" s="11" t="str">
        <f t="shared" si="39"/>
        <v>N/A</v>
      </c>
      <c r="I250" s="12">
        <v>4.2359999999999998</v>
      </c>
      <c r="J250" s="12">
        <v>-0.94199999999999995</v>
      </c>
      <c r="K250" s="43" t="s">
        <v>739</v>
      </c>
      <c r="L250" s="9" t="str">
        <f t="shared" si="40"/>
        <v>Yes</v>
      </c>
    </row>
    <row r="251" spans="1:12" ht="25" x14ac:dyDescent="0.25">
      <c r="A251" s="4" t="s">
        <v>1411</v>
      </c>
      <c r="B251" s="35" t="s">
        <v>213</v>
      </c>
      <c r="C251" s="11">
        <v>6.5936295399999997E-2</v>
      </c>
      <c r="D251" s="11" t="str">
        <f t="shared" si="37"/>
        <v>N/A</v>
      </c>
      <c r="E251" s="11">
        <v>6.7296339999999996E-2</v>
      </c>
      <c r="F251" s="11" t="str">
        <f t="shared" si="38"/>
        <v>N/A</v>
      </c>
      <c r="G251" s="11">
        <v>0.1228040252</v>
      </c>
      <c r="H251" s="11" t="str">
        <f t="shared" si="39"/>
        <v>N/A</v>
      </c>
      <c r="I251" s="12">
        <v>2.0630000000000002</v>
      </c>
      <c r="J251" s="12">
        <v>82.48</v>
      </c>
      <c r="K251" s="43" t="s">
        <v>739</v>
      </c>
      <c r="L251" s="9" t="str">
        <f t="shared" si="40"/>
        <v>No</v>
      </c>
    </row>
    <row r="252" spans="1:12" ht="25" x14ac:dyDescent="0.25">
      <c r="A252" s="4" t="s">
        <v>1412</v>
      </c>
      <c r="B252" s="35" t="s">
        <v>213</v>
      </c>
      <c r="C252" s="11">
        <v>4.1843922200000001E-2</v>
      </c>
      <c r="D252" s="11" t="str">
        <f t="shared" si="37"/>
        <v>N/A</v>
      </c>
      <c r="E252" s="11">
        <v>2.2124593099999999E-2</v>
      </c>
      <c r="F252" s="11" t="str">
        <f t="shared" si="38"/>
        <v>N/A</v>
      </c>
      <c r="G252" s="11">
        <v>4.11522634E-2</v>
      </c>
      <c r="H252" s="11" t="str">
        <f t="shared" si="39"/>
        <v>N/A</v>
      </c>
      <c r="I252" s="12">
        <v>-47.1</v>
      </c>
      <c r="J252" s="12">
        <v>86</v>
      </c>
      <c r="K252" s="43" t="s">
        <v>739</v>
      </c>
      <c r="L252" s="9" t="str">
        <f t="shared" si="40"/>
        <v>No</v>
      </c>
    </row>
    <row r="253" spans="1:12" x14ac:dyDescent="0.25">
      <c r="A253" s="137" t="s">
        <v>1646</v>
      </c>
      <c r="B253" s="138"/>
      <c r="C253" s="138"/>
      <c r="D253" s="138"/>
      <c r="E253" s="138"/>
      <c r="F253" s="138"/>
      <c r="G253" s="138"/>
      <c r="H253" s="138"/>
      <c r="I253" s="138"/>
      <c r="J253" s="138"/>
      <c r="K253" s="138"/>
      <c r="L253" s="139"/>
    </row>
    <row r="254" spans="1:12" x14ac:dyDescent="0.25">
      <c r="A254" s="132" t="s">
        <v>1644</v>
      </c>
      <c r="B254" s="133"/>
      <c r="C254" s="133"/>
      <c r="D254" s="133"/>
      <c r="E254" s="133"/>
      <c r="F254" s="133"/>
      <c r="G254" s="133"/>
      <c r="H254" s="133"/>
      <c r="I254" s="133"/>
      <c r="J254" s="133"/>
      <c r="K254" s="133"/>
      <c r="L254" s="134"/>
    </row>
    <row r="255" spans="1:12" x14ac:dyDescent="0.25">
      <c r="A255" s="143" t="s">
        <v>1742</v>
      </c>
      <c r="B255" s="144"/>
      <c r="C255" s="144"/>
      <c r="D255" s="144"/>
      <c r="E255" s="144"/>
      <c r="F255" s="144"/>
      <c r="G255" s="144"/>
      <c r="H255" s="144"/>
      <c r="I255" s="144"/>
      <c r="J255" s="144"/>
      <c r="K255" s="144"/>
      <c r="L255" s="145"/>
    </row>
  </sheetData>
  <mergeCells count="6">
    <mergeCell ref="A255:L255"/>
    <mergeCell ref="A2:L2"/>
    <mergeCell ref="A253:L253"/>
    <mergeCell ref="A254:L254"/>
    <mergeCell ref="A1:L1"/>
    <mergeCell ref="A4:L4"/>
  </mergeCells>
  <printOptions headings="1"/>
  <pageMargins left="0.75" right="0.75" top="1" bottom="0.75" header="0.5" footer="0.5"/>
  <pageSetup scale="50" fitToHeight="20" orientation="landscape" useFirstPageNumber="1" r:id="rId1"/>
  <headerFooter alignWithMargins="0">
    <oddFooter>&amp;R&amp;A Page &amp;P</oddFooter>
  </headerFooter>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17"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ht="54" customHeight="1" x14ac:dyDescent="0.3">
      <c r="A2" s="149" t="s">
        <v>1608</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44" t="s">
        <v>5</v>
      </c>
      <c r="B6" s="35" t="s">
        <v>213</v>
      </c>
      <c r="C6" s="36">
        <v>14166</v>
      </c>
      <c r="D6" s="11" t="str">
        <f t="shared" ref="D6:D37" si="0">IF($B6="N/A","N/A",IF(C6&gt;10,"No",IF(C6&lt;-10,"No","Yes")))</f>
        <v>N/A</v>
      </c>
      <c r="E6" s="36">
        <v>14834</v>
      </c>
      <c r="F6" s="11" t="str">
        <f t="shared" ref="F6:F37" si="1">IF($B6="N/A","N/A",IF(E6&gt;10,"No",IF(E6&lt;-10,"No","Yes")))</f>
        <v>N/A</v>
      </c>
      <c r="G6" s="36">
        <v>15837</v>
      </c>
      <c r="H6" s="11" t="str">
        <f t="shared" ref="H6:H37" si="2">IF($B6="N/A","N/A",IF(G6&gt;10,"No",IF(G6&lt;-10,"No","Yes")))</f>
        <v>N/A</v>
      </c>
      <c r="I6" s="12">
        <v>4.7160000000000002</v>
      </c>
      <c r="J6" s="12">
        <v>6.7610000000000001</v>
      </c>
      <c r="K6" s="43" t="s">
        <v>739</v>
      </c>
      <c r="L6" s="9" t="str">
        <f t="shared" ref="L6:L39" si="3">IF(J6="Div by 0", "N/A", IF(K6="N/A","N/A", IF(J6&gt;VALUE(MID(K6,1,2)), "No", IF(J6&lt;-1*VALUE(MID(K6,1,2)), "No", "Yes"))))</f>
        <v>Yes</v>
      </c>
    </row>
    <row r="7" spans="1:12" x14ac:dyDescent="0.25">
      <c r="A7" s="44" t="s">
        <v>6</v>
      </c>
      <c r="B7" s="35" t="s">
        <v>213</v>
      </c>
      <c r="C7" s="36">
        <v>13208</v>
      </c>
      <c r="D7" s="11" t="str">
        <f t="shared" si="0"/>
        <v>N/A</v>
      </c>
      <c r="E7" s="36">
        <v>13926</v>
      </c>
      <c r="F7" s="11" t="str">
        <f t="shared" si="1"/>
        <v>N/A</v>
      </c>
      <c r="G7" s="36">
        <v>14861</v>
      </c>
      <c r="H7" s="11" t="str">
        <f t="shared" si="2"/>
        <v>N/A</v>
      </c>
      <c r="I7" s="12">
        <v>5.4359999999999999</v>
      </c>
      <c r="J7" s="12">
        <v>6.7140000000000004</v>
      </c>
      <c r="K7" s="43" t="s">
        <v>739</v>
      </c>
      <c r="L7" s="9" t="str">
        <f t="shared" si="3"/>
        <v>Yes</v>
      </c>
    </row>
    <row r="8" spans="1:12" x14ac:dyDescent="0.25">
      <c r="A8" s="44" t="s">
        <v>360</v>
      </c>
      <c r="B8" s="35" t="s">
        <v>213</v>
      </c>
      <c r="C8" s="8" t="s">
        <v>213</v>
      </c>
      <c r="D8" s="11" t="str">
        <f t="shared" si="0"/>
        <v>N/A</v>
      </c>
      <c r="E8" s="8">
        <v>93.878926789999994</v>
      </c>
      <c r="F8" s="11" t="str">
        <f t="shared" si="1"/>
        <v>N/A</v>
      </c>
      <c r="G8" s="8">
        <v>93.837216644999998</v>
      </c>
      <c r="H8" s="11" t="str">
        <f t="shared" si="2"/>
        <v>N/A</v>
      </c>
      <c r="I8" s="12" t="s">
        <v>213</v>
      </c>
      <c r="J8" s="12">
        <v>-4.3999999999999997E-2</v>
      </c>
      <c r="K8" s="43" t="s">
        <v>739</v>
      </c>
      <c r="L8" s="9" t="str">
        <f t="shared" si="3"/>
        <v>Yes</v>
      </c>
    </row>
    <row r="9" spans="1:12" x14ac:dyDescent="0.25">
      <c r="A9" s="4" t="s">
        <v>88</v>
      </c>
      <c r="B9" s="43" t="s">
        <v>213</v>
      </c>
      <c r="C9" s="1">
        <v>12736.15</v>
      </c>
      <c r="D9" s="11" t="str">
        <f t="shared" si="0"/>
        <v>N/A</v>
      </c>
      <c r="E9" s="1">
        <v>13304.71</v>
      </c>
      <c r="F9" s="11" t="str">
        <f t="shared" si="1"/>
        <v>N/A</v>
      </c>
      <c r="G9" s="1">
        <v>14128.64</v>
      </c>
      <c r="H9" s="11" t="str">
        <f t="shared" si="2"/>
        <v>N/A</v>
      </c>
      <c r="I9" s="12">
        <v>4.4640000000000004</v>
      </c>
      <c r="J9" s="12">
        <v>6.1929999999999996</v>
      </c>
      <c r="K9" s="43" t="s">
        <v>739</v>
      </c>
      <c r="L9" s="9" t="str">
        <f t="shared" si="3"/>
        <v>Yes</v>
      </c>
    </row>
    <row r="10" spans="1:12" x14ac:dyDescent="0.25">
      <c r="A10" s="4" t="s">
        <v>1413</v>
      </c>
      <c r="B10" s="35" t="s">
        <v>213</v>
      </c>
      <c r="C10" s="8">
        <v>6.0991105464000004</v>
      </c>
      <c r="D10" s="11" t="str">
        <f t="shared" si="0"/>
        <v>N/A</v>
      </c>
      <c r="E10" s="8">
        <v>6.3974652824999998</v>
      </c>
      <c r="F10" s="11" t="str">
        <f t="shared" si="1"/>
        <v>N/A</v>
      </c>
      <c r="G10" s="8">
        <v>6.3648418261000002</v>
      </c>
      <c r="H10" s="11" t="str">
        <f t="shared" si="2"/>
        <v>N/A</v>
      </c>
      <c r="I10" s="12">
        <v>4.8920000000000003</v>
      </c>
      <c r="J10" s="12">
        <v>-0.51</v>
      </c>
      <c r="K10" s="43" t="s">
        <v>739</v>
      </c>
      <c r="L10" s="9" t="str">
        <f t="shared" si="3"/>
        <v>Yes</v>
      </c>
    </row>
    <row r="11" spans="1:12" x14ac:dyDescent="0.25">
      <c r="A11" s="4" t="s">
        <v>1414</v>
      </c>
      <c r="B11" s="35" t="s">
        <v>213</v>
      </c>
      <c r="C11" s="8">
        <v>0</v>
      </c>
      <c r="D11" s="11" t="str">
        <f t="shared" si="0"/>
        <v>N/A</v>
      </c>
      <c r="E11" s="8">
        <v>1.3482540100000001E-2</v>
      </c>
      <c r="F11" s="11" t="str">
        <f t="shared" si="1"/>
        <v>N/A</v>
      </c>
      <c r="G11" s="8">
        <v>4.4200290500000003E-2</v>
      </c>
      <c r="H11" s="11" t="str">
        <f t="shared" si="2"/>
        <v>N/A</v>
      </c>
      <c r="I11" s="12" t="s">
        <v>1746</v>
      </c>
      <c r="J11" s="12">
        <v>227.8</v>
      </c>
      <c r="K11" s="43" t="s">
        <v>739</v>
      </c>
      <c r="L11" s="9" t="str">
        <f t="shared" si="3"/>
        <v>No</v>
      </c>
    </row>
    <row r="12" spans="1:12" x14ac:dyDescent="0.25">
      <c r="A12" s="4" t="s">
        <v>1415</v>
      </c>
      <c r="B12" s="35" t="s">
        <v>213</v>
      </c>
      <c r="C12" s="8">
        <v>70.210362841000006</v>
      </c>
      <c r="D12" s="11" t="str">
        <f t="shared" si="0"/>
        <v>N/A</v>
      </c>
      <c r="E12" s="8">
        <v>67.904813266999994</v>
      </c>
      <c r="F12" s="11" t="str">
        <f t="shared" si="1"/>
        <v>N/A</v>
      </c>
      <c r="G12" s="8">
        <v>67.380185640999997</v>
      </c>
      <c r="H12" s="11" t="str">
        <f t="shared" si="2"/>
        <v>N/A</v>
      </c>
      <c r="I12" s="12">
        <v>-3.28</v>
      </c>
      <c r="J12" s="12">
        <v>-0.77300000000000002</v>
      </c>
      <c r="K12" s="43" t="s">
        <v>739</v>
      </c>
      <c r="L12" s="9" t="str">
        <f t="shared" si="3"/>
        <v>Yes</v>
      </c>
    </row>
    <row r="13" spans="1:12" x14ac:dyDescent="0.25">
      <c r="A13" s="4" t="s">
        <v>1416</v>
      </c>
      <c r="B13" s="35" t="s">
        <v>213</v>
      </c>
      <c r="C13" s="8">
        <v>0.17647889310000001</v>
      </c>
      <c r="D13" s="11" t="str">
        <f t="shared" si="0"/>
        <v>N/A</v>
      </c>
      <c r="E13" s="8">
        <v>0.25616826209999999</v>
      </c>
      <c r="F13" s="11" t="str">
        <f t="shared" si="1"/>
        <v>N/A</v>
      </c>
      <c r="G13" s="8">
        <v>0.1894298163</v>
      </c>
      <c r="H13" s="11" t="str">
        <f t="shared" si="2"/>
        <v>N/A</v>
      </c>
      <c r="I13" s="12">
        <v>45.16</v>
      </c>
      <c r="J13" s="12">
        <v>-26.1</v>
      </c>
      <c r="K13" s="43" t="s">
        <v>739</v>
      </c>
      <c r="L13" s="9" t="str">
        <f t="shared" si="3"/>
        <v>Yes</v>
      </c>
    </row>
    <row r="14" spans="1:12" x14ac:dyDescent="0.25">
      <c r="A14" s="4" t="s">
        <v>1417</v>
      </c>
      <c r="B14" s="35" t="s">
        <v>213</v>
      </c>
      <c r="C14" s="8">
        <v>0</v>
      </c>
      <c r="D14" s="11" t="str">
        <f t="shared" si="0"/>
        <v>N/A</v>
      </c>
      <c r="E14" s="8">
        <v>0</v>
      </c>
      <c r="F14" s="11" t="str">
        <f t="shared" si="1"/>
        <v>N/A</v>
      </c>
      <c r="G14" s="8">
        <v>0</v>
      </c>
      <c r="H14" s="11" t="str">
        <f t="shared" si="2"/>
        <v>N/A</v>
      </c>
      <c r="I14" s="12" t="s">
        <v>1746</v>
      </c>
      <c r="J14" s="12" t="s">
        <v>1746</v>
      </c>
      <c r="K14" s="43" t="s">
        <v>739</v>
      </c>
      <c r="L14" s="9" t="str">
        <f t="shared" si="3"/>
        <v>N/A</v>
      </c>
    </row>
    <row r="15" spans="1:12" x14ac:dyDescent="0.25">
      <c r="A15" s="4" t="s">
        <v>1418</v>
      </c>
      <c r="B15" s="35" t="s">
        <v>213</v>
      </c>
      <c r="C15" s="8">
        <v>0</v>
      </c>
      <c r="D15" s="11" t="str">
        <f t="shared" si="0"/>
        <v>N/A</v>
      </c>
      <c r="E15" s="8">
        <v>0</v>
      </c>
      <c r="F15" s="11" t="str">
        <f t="shared" si="1"/>
        <v>N/A</v>
      </c>
      <c r="G15" s="8">
        <v>0</v>
      </c>
      <c r="H15" s="11" t="str">
        <f t="shared" si="2"/>
        <v>N/A</v>
      </c>
      <c r="I15" s="12" t="s">
        <v>1746</v>
      </c>
      <c r="J15" s="12" t="s">
        <v>1746</v>
      </c>
      <c r="K15" s="43" t="s">
        <v>739</v>
      </c>
      <c r="L15" s="9" t="str">
        <f t="shared" si="3"/>
        <v>N/A</v>
      </c>
    </row>
    <row r="16" spans="1:12" x14ac:dyDescent="0.25">
      <c r="A16" s="4" t="s">
        <v>1419</v>
      </c>
      <c r="B16" s="35" t="s">
        <v>213</v>
      </c>
      <c r="C16" s="8">
        <v>5.6473245800000002E-2</v>
      </c>
      <c r="D16" s="11" t="str">
        <f t="shared" si="0"/>
        <v>N/A</v>
      </c>
      <c r="E16" s="8">
        <v>5.3930160400000003E-2</v>
      </c>
      <c r="F16" s="11" t="str">
        <f t="shared" si="1"/>
        <v>N/A</v>
      </c>
      <c r="G16" s="8">
        <v>0.12628654419999999</v>
      </c>
      <c r="H16" s="11" t="str">
        <f t="shared" si="2"/>
        <v>N/A</v>
      </c>
      <c r="I16" s="12">
        <v>-4.5</v>
      </c>
      <c r="J16" s="12">
        <v>134.19999999999999</v>
      </c>
      <c r="K16" s="43" t="s">
        <v>739</v>
      </c>
      <c r="L16" s="9" t="str">
        <f t="shared" si="3"/>
        <v>No</v>
      </c>
    </row>
    <row r="17" spans="1:12" x14ac:dyDescent="0.25">
      <c r="A17" s="4" t="s">
        <v>1420</v>
      </c>
      <c r="B17" s="35" t="s">
        <v>213</v>
      </c>
      <c r="C17" s="8">
        <v>0</v>
      </c>
      <c r="D17" s="11" t="str">
        <f t="shared" si="0"/>
        <v>N/A</v>
      </c>
      <c r="E17" s="8">
        <v>0</v>
      </c>
      <c r="F17" s="11" t="str">
        <f t="shared" si="1"/>
        <v>N/A</v>
      </c>
      <c r="G17" s="8">
        <v>0</v>
      </c>
      <c r="H17" s="11" t="str">
        <f t="shared" si="2"/>
        <v>N/A</v>
      </c>
      <c r="I17" s="12" t="s">
        <v>1746</v>
      </c>
      <c r="J17" s="12" t="s">
        <v>1746</v>
      </c>
      <c r="K17" s="43" t="s">
        <v>739</v>
      </c>
      <c r="L17" s="9" t="str">
        <f t="shared" si="3"/>
        <v>N/A</v>
      </c>
    </row>
    <row r="18" spans="1:12" x14ac:dyDescent="0.25">
      <c r="A18" s="4" t="s">
        <v>1421</v>
      </c>
      <c r="B18" s="35" t="s">
        <v>213</v>
      </c>
      <c r="C18" s="8">
        <v>23.457574474000001</v>
      </c>
      <c r="D18" s="11" t="str">
        <f t="shared" si="0"/>
        <v>N/A</v>
      </c>
      <c r="E18" s="8">
        <v>25.374140487999998</v>
      </c>
      <c r="F18" s="11" t="str">
        <f t="shared" si="1"/>
        <v>N/A</v>
      </c>
      <c r="G18" s="8">
        <v>25.895055882000001</v>
      </c>
      <c r="H18" s="11" t="str">
        <f t="shared" si="2"/>
        <v>N/A</v>
      </c>
      <c r="I18" s="12">
        <v>8.17</v>
      </c>
      <c r="J18" s="12">
        <v>2.0529999999999999</v>
      </c>
      <c r="K18" s="43" t="s">
        <v>739</v>
      </c>
      <c r="L18" s="9" t="str">
        <f t="shared" si="3"/>
        <v>Yes</v>
      </c>
    </row>
    <row r="19" spans="1:12" x14ac:dyDescent="0.25">
      <c r="A19" s="4" t="s">
        <v>1422</v>
      </c>
      <c r="B19" s="35" t="s">
        <v>213</v>
      </c>
      <c r="C19" s="8">
        <v>0</v>
      </c>
      <c r="D19" s="11" t="str">
        <f t="shared" si="0"/>
        <v>N/A</v>
      </c>
      <c r="E19" s="8">
        <v>0</v>
      </c>
      <c r="F19" s="11" t="str">
        <f t="shared" si="1"/>
        <v>N/A</v>
      </c>
      <c r="G19" s="8">
        <v>0</v>
      </c>
      <c r="H19" s="11" t="str">
        <f t="shared" si="2"/>
        <v>N/A</v>
      </c>
      <c r="I19" s="12" t="s">
        <v>1746</v>
      </c>
      <c r="J19" s="12" t="s">
        <v>1746</v>
      </c>
      <c r="K19" s="43" t="s">
        <v>739</v>
      </c>
      <c r="L19" s="9" t="str">
        <f t="shared" si="3"/>
        <v>N/A</v>
      </c>
    </row>
    <row r="20" spans="1:12" x14ac:dyDescent="0.25">
      <c r="A20" s="2" t="s">
        <v>974</v>
      </c>
      <c r="B20" s="35" t="s">
        <v>213</v>
      </c>
      <c r="C20" s="8">
        <v>99.767047860999995</v>
      </c>
      <c r="D20" s="11" t="str">
        <f t="shared" si="0"/>
        <v>N/A</v>
      </c>
      <c r="E20" s="8">
        <v>99.676419037000002</v>
      </c>
      <c r="F20" s="11" t="str">
        <f t="shared" si="1"/>
        <v>N/A</v>
      </c>
      <c r="G20" s="8">
        <v>99.640083348999994</v>
      </c>
      <c r="H20" s="11" t="str">
        <f t="shared" si="2"/>
        <v>N/A</v>
      </c>
      <c r="I20" s="12">
        <v>-9.0999999999999998E-2</v>
      </c>
      <c r="J20" s="12">
        <v>-3.5999999999999997E-2</v>
      </c>
      <c r="K20" s="43" t="s">
        <v>739</v>
      </c>
      <c r="L20" s="9" t="str">
        <f t="shared" si="3"/>
        <v>Yes</v>
      </c>
    </row>
    <row r="21" spans="1:12" x14ac:dyDescent="0.25">
      <c r="A21" s="2" t="s">
        <v>975</v>
      </c>
      <c r="B21" s="35" t="s">
        <v>213</v>
      </c>
      <c r="C21" s="8">
        <v>0.23295213889999999</v>
      </c>
      <c r="D21" s="11" t="str">
        <f t="shared" si="0"/>
        <v>N/A</v>
      </c>
      <c r="E21" s="8">
        <v>0.32358096269999997</v>
      </c>
      <c r="F21" s="11" t="str">
        <f t="shared" si="1"/>
        <v>N/A</v>
      </c>
      <c r="G21" s="8">
        <v>0.35991665090000002</v>
      </c>
      <c r="H21" s="11" t="str">
        <f t="shared" si="2"/>
        <v>N/A</v>
      </c>
      <c r="I21" s="12">
        <v>38.9</v>
      </c>
      <c r="J21" s="12">
        <v>11.23</v>
      </c>
      <c r="K21" s="43" t="s">
        <v>739</v>
      </c>
      <c r="L21" s="9" t="str">
        <f t="shared" si="3"/>
        <v>Yes</v>
      </c>
    </row>
    <row r="22" spans="1:12" x14ac:dyDescent="0.25">
      <c r="A22" s="3" t="s">
        <v>1717</v>
      </c>
      <c r="B22" s="35" t="s">
        <v>213</v>
      </c>
      <c r="C22" s="36">
        <v>6504</v>
      </c>
      <c r="D22" s="11" t="str">
        <f t="shared" si="0"/>
        <v>N/A</v>
      </c>
      <c r="E22" s="36">
        <v>6756</v>
      </c>
      <c r="F22" s="11" t="str">
        <f t="shared" si="1"/>
        <v>N/A</v>
      </c>
      <c r="G22" s="36">
        <v>7215</v>
      </c>
      <c r="H22" s="11" t="str">
        <f t="shared" si="2"/>
        <v>N/A</v>
      </c>
      <c r="I22" s="12">
        <v>3.875</v>
      </c>
      <c r="J22" s="12">
        <v>6.7939999999999996</v>
      </c>
      <c r="K22" s="43" t="s">
        <v>739</v>
      </c>
      <c r="L22" s="9" t="str">
        <f t="shared" si="3"/>
        <v>Yes</v>
      </c>
    </row>
    <row r="23" spans="1:12" x14ac:dyDescent="0.25">
      <c r="A23" s="3" t="s">
        <v>990</v>
      </c>
      <c r="B23" s="35" t="s">
        <v>213</v>
      </c>
      <c r="C23" s="36">
        <v>5539</v>
      </c>
      <c r="D23" s="11" t="str">
        <f t="shared" si="0"/>
        <v>N/A</v>
      </c>
      <c r="E23" s="36">
        <v>5726</v>
      </c>
      <c r="F23" s="11" t="str">
        <f t="shared" si="1"/>
        <v>N/A</v>
      </c>
      <c r="G23" s="36">
        <v>6127</v>
      </c>
      <c r="H23" s="11" t="str">
        <f t="shared" si="2"/>
        <v>N/A</v>
      </c>
      <c r="I23" s="12">
        <v>3.3759999999999999</v>
      </c>
      <c r="J23" s="12">
        <v>7.0030000000000001</v>
      </c>
      <c r="K23" s="43" t="s">
        <v>739</v>
      </c>
      <c r="L23" s="9" t="str">
        <f t="shared" si="3"/>
        <v>Yes</v>
      </c>
    </row>
    <row r="24" spans="1:12" x14ac:dyDescent="0.25">
      <c r="A24" s="3" t="s">
        <v>991</v>
      </c>
      <c r="B24" s="35" t="s">
        <v>213</v>
      </c>
      <c r="C24" s="36">
        <v>0</v>
      </c>
      <c r="D24" s="11" t="str">
        <f t="shared" si="0"/>
        <v>N/A</v>
      </c>
      <c r="E24" s="36">
        <v>0</v>
      </c>
      <c r="F24" s="11" t="str">
        <f t="shared" si="1"/>
        <v>N/A</v>
      </c>
      <c r="G24" s="36">
        <v>0</v>
      </c>
      <c r="H24" s="11" t="str">
        <f t="shared" si="2"/>
        <v>N/A</v>
      </c>
      <c r="I24" s="12" t="s">
        <v>1746</v>
      </c>
      <c r="J24" s="12" t="s">
        <v>1746</v>
      </c>
      <c r="K24" s="43" t="s">
        <v>739</v>
      </c>
      <c r="L24" s="9" t="str">
        <f t="shared" si="3"/>
        <v>N/A</v>
      </c>
    </row>
    <row r="25" spans="1:12" x14ac:dyDescent="0.25">
      <c r="A25" s="3" t="s">
        <v>992</v>
      </c>
      <c r="B25" s="35" t="s">
        <v>213</v>
      </c>
      <c r="C25" s="36">
        <v>14</v>
      </c>
      <c r="D25" s="11" t="str">
        <f t="shared" si="0"/>
        <v>N/A</v>
      </c>
      <c r="E25" s="36">
        <v>24</v>
      </c>
      <c r="F25" s="11" t="str">
        <f t="shared" si="1"/>
        <v>N/A</v>
      </c>
      <c r="G25" s="36">
        <v>29</v>
      </c>
      <c r="H25" s="11" t="str">
        <f t="shared" si="2"/>
        <v>N/A</v>
      </c>
      <c r="I25" s="12">
        <v>71.430000000000007</v>
      </c>
      <c r="J25" s="12">
        <v>20.83</v>
      </c>
      <c r="K25" s="43" t="s">
        <v>739</v>
      </c>
      <c r="L25" s="9" t="str">
        <f t="shared" si="3"/>
        <v>Yes</v>
      </c>
    </row>
    <row r="26" spans="1:12" x14ac:dyDescent="0.25">
      <c r="A26" s="3" t="s">
        <v>993</v>
      </c>
      <c r="B26" s="35" t="s">
        <v>213</v>
      </c>
      <c r="C26" s="36">
        <v>951</v>
      </c>
      <c r="D26" s="11" t="str">
        <f t="shared" si="0"/>
        <v>N/A</v>
      </c>
      <c r="E26" s="36">
        <v>1006</v>
      </c>
      <c r="F26" s="11" t="str">
        <f t="shared" si="1"/>
        <v>N/A</v>
      </c>
      <c r="G26" s="36">
        <v>1059</v>
      </c>
      <c r="H26" s="11" t="str">
        <f t="shared" si="2"/>
        <v>N/A</v>
      </c>
      <c r="I26" s="12">
        <v>5.7830000000000004</v>
      </c>
      <c r="J26" s="12">
        <v>5.2679999999999998</v>
      </c>
      <c r="K26" s="43" t="s">
        <v>739</v>
      </c>
      <c r="L26" s="9" t="str">
        <f t="shared" si="3"/>
        <v>Yes</v>
      </c>
    </row>
    <row r="27" spans="1:12" x14ac:dyDescent="0.25">
      <c r="A27" s="3" t="s">
        <v>994</v>
      </c>
      <c r="B27" s="35" t="s">
        <v>213</v>
      </c>
      <c r="C27" s="36">
        <v>0</v>
      </c>
      <c r="D27" s="11" t="str">
        <f t="shared" si="0"/>
        <v>N/A</v>
      </c>
      <c r="E27" s="36">
        <v>0</v>
      </c>
      <c r="F27" s="11" t="str">
        <f t="shared" si="1"/>
        <v>N/A</v>
      </c>
      <c r="G27" s="36">
        <v>0</v>
      </c>
      <c r="H27" s="11" t="str">
        <f t="shared" si="2"/>
        <v>N/A</v>
      </c>
      <c r="I27" s="12" t="s">
        <v>1746</v>
      </c>
      <c r="J27" s="12" t="s">
        <v>1746</v>
      </c>
      <c r="K27" s="43" t="s">
        <v>739</v>
      </c>
      <c r="L27" s="9" t="str">
        <f t="shared" si="3"/>
        <v>N/A</v>
      </c>
    </row>
    <row r="28" spans="1:12" x14ac:dyDescent="0.25">
      <c r="A28" s="3" t="s">
        <v>103</v>
      </c>
      <c r="B28" s="35" t="s">
        <v>213</v>
      </c>
      <c r="C28" s="36">
        <v>7512</v>
      </c>
      <c r="D28" s="11" t="str">
        <f t="shared" si="0"/>
        <v>N/A</v>
      </c>
      <c r="E28" s="36">
        <v>7936</v>
      </c>
      <c r="F28" s="11" t="str">
        <f t="shared" si="1"/>
        <v>N/A</v>
      </c>
      <c r="G28" s="36">
        <v>8485</v>
      </c>
      <c r="H28" s="11" t="str">
        <f t="shared" si="2"/>
        <v>N/A</v>
      </c>
      <c r="I28" s="12">
        <v>5.6440000000000001</v>
      </c>
      <c r="J28" s="12">
        <v>6.9180000000000001</v>
      </c>
      <c r="K28" s="43" t="s">
        <v>739</v>
      </c>
      <c r="L28" s="9" t="str">
        <f t="shared" si="3"/>
        <v>Yes</v>
      </c>
    </row>
    <row r="29" spans="1:12" x14ac:dyDescent="0.25">
      <c r="A29" s="3" t="s">
        <v>995</v>
      </c>
      <c r="B29" s="35" t="s">
        <v>213</v>
      </c>
      <c r="C29" s="36">
        <v>6866</v>
      </c>
      <c r="D29" s="11" t="str">
        <f t="shared" si="0"/>
        <v>N/A</v>
      </c>
      <c r="E29" s="36">
        <v>7236</v>
      </c>
      <c r="F29" s="11" t="str">
        <f t="shared" si="1"/>
        <v>N/A</v>
      </c>
      <c r="G29" s="36">
        <v>7738</v>
      </c>
      <c r="H29" s="11" t="str">
        <f t="shared" si="2"/>
        <v>N/A</v>
      </c>
      <c r="I29" s="12">
        <v>5.3890000000000002</v>
      </c>
      <c r="J29" s="12">
        <v>6.9379999999999997</v>
      </c>
      <c r="K29" s="43" t="s">
        <v>739</v>
      </c>
      <c r="L29" s="9" t="str">
        <f t="shared" si="3"/>
        <v>Yes</v>
      </c>
    </row>
    <row r="30" spans="1:12" x14ac:dyDescent="0.25">
      <c r="A30" s="3" t="s">
        <v>996</v>
      </c>
      <c r="B30" s="35" t="s">
        <v>213</v>
      </c>
      <c r="C30" s="36">
        <v>0</v>
      </c>
      <c r="D30" s="11" t="str">
        <f t="shared" si="0"/>
        <v>N/A</v>
      </c>
      <c r="E30" s="36">
        <v>0</v>
      </c>
      <c r="F30" s="11" t="str">
        <f t="shared" si="1"/>
        <v>N/A</v>
      </c>
      <c r="G30" s="36">
        <v>0</v>
      </c>
      <c r="H30" s="11" t="str">
        <f t="shared" si="2"/>
        <v>N/A</v>
      </c>
      <c r="I30" s="12" t="s">
        <v>1746</v>
      </c>
      <c r="J30" s="12" t="s">
        <v>1746</v>
      </c>
      <c r="K30" s="43" t="s">
        <v>739</v>
      </c>
      <c r="L30" s="9" t="str">
        <f t="shared" si="3"/>
        <v>N/A</v>
      </c>
    </row>
    <row r="31" spans="1:12" x14ac:dyDescent="0.25">
      <c r="A31" s="3" t="s">
        <v>997</v>
      </c>
      <c r="B31" s="35" t="s">
        <v>213</v>
      </c>
      <c r="C31" s="36">
        <v>22</v>
      </c>
      <c r="D31" s="11" t="str">
        <f t="shared" si="0"/>
        <v>N/A</v>
      </c>
      <c r="E31" s="36">
        <v>23</v>
      </c>
      <c r="F31" s="11" t="str">
        <f t="shared" si="1"/>
        <v>N/A</v>
      </c>
      <c r="G31" s="36">
        <v>29</v>
      </c>
      <c r="H31" s="11" t="str">
        <f t="shared" si="2"/>
        <v>N/A</v>
      </c>
      <c r="I31" s="12">
        <v>4.5449999999999999</v>
      </c>
      <c r="J31" s="12">
        <v>26.09</v>
      </c>
      <c r="K31" s="43" t="s">
        <v>739</v>
      </c>
      <c r="L31" s="9" t="str">
        <f t="shared" si="3"/>
        <v>Yes</v>
      </c>
    </row>
    <row r="32" spans="1:12" x14ac:dyDescent="0.25">
      <c r="A32" s="3" t="s">
        <v>998</v>
      </c>
      <c r="B32" s="35" t="s">
        <v>213</v>
      </c>
      <c r="C32" s="36">
        <v>624</v>
      </c>
      <c r="D32" s="11" t="str">
        <f t="shared" si="0"/>
        <v>N/A</v>
      </c>
      <c r="E32" s="36">
        <v>677</v>
      </c>
      <c r="F32" s="11" t="str">
        <f t="shared" si="1"/>
        <v>N/A</v>
      </c>
      <c r="G32" s="36">
        <v>718</v>
      </c>
      <c r="H32" s="11" t="str">
        <f t="shared" si="2"/>
        <v>N/A</v>
      </c>
      <c r="I32" s="12">
        <v>8.4939999999999998</v>
      </c>
      <c r="J32" s="12">
        <v>6.056</v>
      </c>
      <c r="K32" s="43" t="s">
        <v>739</v>
      </c>
      <c r="L32" s="9" t="str">
        <f t="shared" si="3"/>
        <v>Yes</v>
      </c>
    </row>
    <row r="33" spans="1:12" x14ac:dyDescent="0.25">
      <c r="A33" s="3" t="s">
        <v>999</v>
      </c>
      <c r="B33" s="35" t="s">
        <v>213</v>
      </c>
      <c r="C33" s="36">
        <v>0</v>
      </c>
      <c r="D33" s="11" t="str">
        <f t="shared" si="0"/>
        <v>N/A</v>
      </c>
      <c r="E33" s="36">
        <v>0</v>
      </c>
      <c r="F33" s="11" t="str">
        <f t="shared" si="1"/>
        <v>N/A</v>
      </c>
      <c r="G33" s="36">
        <v>0</v>
      </c>
      <c r="H33" s="11" t="str">
        <f t="shared" si="2"/>
        <v>N/A</v>
      </c>
      <c r="I33" s="12" t="s">
        <v>1746</v>
      </c>
      <c r="J33" s="12" t="s">
        <v>1746</v>
      </c>
      <c r="K33" s="43" t="s">
        <v>739</v>
      </c>
      <c r="L33" s="9" t="str">
        <f t="shared" si="3"/>
        <v>N/A</v>
      </c>
    </row>
    <row r="34" spans="1:12" x14ac:dyDescent="0.25">
      <c r="A34" s="44" t="s">
        <v>84</v>
      </c>
      <c r="B34" s="35" t="s">
        <v>213</v>
      </c>
      <c r="C34" s="45">
        <v>287579835</v>
      </c>
      <c r="D34" s="11" t="str">
        <f t="shared" si="0"/>
        <v>N/A</v>
      </c>
      <c r="E34" s="45">
        <v>316966015</v>
      </c>
      <c r="F34" s="11" t="str">
        <f t="shared" si="1"/>
        <v>N/A</v>
      </c>
      <c r="G34" s="45">
        <v>353633317</v>
      </c>
      <c r="H34" s="11" t="str">
        <f t="shared" si="2"/>
        <v>N/A</v>
      </c>
      <c r="I34" s="12">
        <v>10.220000000000001</v>
      </c>
      <c r="J34" s="12">
        <v>11.57</v>
      </c>
      <c r="K34" s="43" t="s">
        <v>739</v>
      </c>
      <c r="L34" s="9" t="str">
        <f t="shared" si="3"/>
        <v>Yes</v>
      </c>
    </row>
    <row r="35" spans="1:12" x14ac:dyDescent="0.25">
      <c r="A35" s="44" t="s">
        <v>1423</v>
      </c>
      <c r="B35" s="35" t="s">
        <v>213</v>
      </c>
      <c r="C35" s="45">
        <v>20300.708385999998</v>
      </c>
      <c r="D35" s="11" t="str">
        <f t="shared" si="0"/>
        <v>N/A</v>
      </c>
      <c r="E35" s="45">
        <v>21367.535055</v>
      </c>
      <c r="F35" s="11" t="str">
        <f t="shared" si="1"/>
        <v>N/A</v>
      </c>
      <c r="G35" s="45">
        <v>22329.564752999999</v>
      </c>
      <c r="H35" s="11" t="str">
        <f t="shared" si="2"/>
        <v>N/A</v>
      </c>
      <c r="I35" s="12">
        <v>5.2549999999999999</v>
      </c>
      <c r="J35" s="12">
        <v>4.5019999999999998</v>
      </c>
      <c r="K35" s="43" t="s">
        <v>739</v>
      </c>
      <c r="L35" s="9" t="str">
        <f t="shared" si="3"/>
        <v>Yes</v>
      </c>
    </row>
    <row r="36" spans="1:12" x14ac:dyDescent="0.25">
      <c r="A36" s="44" t="s">
        <v>1424</v>
      </c>
      <c r="B36" s="35" t="s">
        <v>213</v>
      </c>
      <c r="C36" s="45">
        <v>21773.155285000001</v>
      </c>
      <c r="D36" s="11" t="str">
        <f t="shared" si="0"/>
        <v>N/A</v>
      </c>
      <c r="E36" s="45">
        <v>22760.736391999999</v>
      </c>
      <c r="F36" s="11" t="str">
        <f t="shared" si="1"/>
        <v>N/A</v>
      </c>
      <c r="G36" s="45">
        <v>23796.064665999998</v>
      </c>
      <c r="H36" s="11" t="str">
        <f t="shared" si="2"/>
        <v>N/A</v>
      </c>
      <c r="I36" s="12">
        <v>4.5359999999999996</v>
      </c>
      <c r="J36" s="12">
        <v>4.5490000000000004</v>
      </c>
      <c r="K36" s="43" t="s">
        <v>739</v>
      </c>
      <c r="L36" s="9" t="str">
        <f t="shared" si="3"/>
        <v>Yes</v>
      </c>
    </row>
    <row r="37" spans="1:12" x14ac:dyDescent="0.25">
      <c r="A37" s="4" t="s">
        <v>107</v>
      </c>
      <c r="B37" s="35" t="s">
        <v>213</v>
      </c>
      <c r="C37" s="45">
        <v>0</v>
      </c>
      <c r="D37" s="11" t="str">
        <f t="shared" si="0"/>
        <v>N/A</v>
      </c>
      <c r="E37" s="45">
        <v>0</v>
      </c>
      <c r="F37" s="11" t="str">
        <f t="shared" si="1"/>
        <v>N/A</v>
      </c>
      <c r="G37" s="45">
        <v>0</v>
      </c>
      <c r="H37" s="11" t="str">
        <f t="shared" si="2"/>
        <v>N/A</v>
      </c>
      <c r="I37" s="12" t="s">
        <v>1746</v>
      </c>
      <c r="J37" s="12" t="s">
        <v>1746</v>
      </c>
      <c r="K37" s="43" t="s">
        <v>739</v>
      </c>
      <c r="L37" s="9" t="str">
        <f t="shared" si="3"/>
        <v>N/A</v>
      </c>
    </row>
    <row r="38" spans="1:12" x14ac:dyDescent="0.25">
      <c r="A38" s="44" t="s">
        <v>158</v>
      </c>
      <c r="B38" s="43" t="s">
        <v>217</v>
      </c>
      <c r="C38" s="1">
        <v>0</v>
      </c>
      <c r="D38" s="11" t="str">
        <f>IF($B38="N/A","N/A",IF(C38&gt;0,"No",IF(C38&lt;0,"No","Yes")))</f>
        <v>Yes</v>
      </c>
      <c r="E38" s="1">
        <v>0</v>
      </c>
      <c r="F38" s="11" t="str">
        <f>IF($B38="N/A","N/A",IF(E38&gt;0,"No",IF(E38&lt;0,"No","Yes")))</f>
        <v>Yes</v>
      </c>
      <c r="G38" s="1">
        <v>0</v>
      </c>
      <c r="H38" s="11" t="str">
        <f>IF($B38="N/A","N/A",IF(G38&gt;0,"No",IF(G38&lt;0,"No","Yes")))</f>
        <v>Yes</v>
      </c>
      <c r="I38" s="12" t="s">
        <v>1746</v>
      </c>
      <c r="J38" s="12" t="s">
        <v>1746</v>
      </c>
      <c r="K38" s="43" t="s">
        <v>739</v>
      </c>
      <c r="L38" s="9" t="str">
        <f t="shared" si="3"/>
        <v>N/A</v>
      </c>
    </row>
    <row r="39" spans="1:12" x14ac:dyDescent="0.25">
      <c r="A39" s="44" t="s">
        <v>156</v>
      </c>
      <c r="B39" s="35" t="s">
        <v>213</v>
      </c>
      <c r="C39" s="45">
        <v>0</v>
      </c>
      <c r="D39" s="11" t="str">
        <f t="shared" ref="D39:D40" si="4">IF($B39="N/A","N/A",IF(C39&gt;10,"No",IF(C39&lt;-10,"No","Yes")))</f>
        <v>N/A</v>
      </c>
      <c r="E39" s="45">
        <v>0</v>
      </c>
      <c r="F39" s="11" t="str">
        <f t="shared" ref="F39:F40" si="5">IF($B39="N/A","N/A",IF(E39&gt;10,"No",IF(E39&lt;-10,"No","Yes")))</f>
        <v>N/A</v>
      </c>
      <c r="G39" s="45">
        <v>0</v>
      </c>
      <c r="H39" s="11" t="str">
        <f t="shared" ref="H39:H40" si="6">IF($B39="N/A","N/A",IF(G39&gt;10,"No",IF(G39&lt;-10,"No","Yes")))</f>
        <v>N/A</v>
      </c>
      <c r="I39" s="12" t="s">
        <v>1746</v>
      </c>
      <c r="J39" s="12" t="s">
        <v>1746</v>
      </c>
      <c r="K39" s="43" t="s">
        <v>739</v>
      </c>
      <c r="L39" s="9" t="str">
        <f t="shared" si="3"/>
        <v>N/A</v>
      </c>
    </row>
    <row r="40" spans="1:12" x14ac:dyDescent="0.25">
      <c r="A40" s="44" t="s">
        <v>1303</v>
      </c>
      <c r="B40" s="35" t="s">
        <v>213</v>
      </c>
      <c r="C40" s="45" t="s">
        <v>1746</v>
      </c>
      <c r="D40" s="11" t="str">
        <f t="shared" si="4"/>
        <v>N/A</v>
      </c>
      <c r="E40" s="45" t="s">
        <v>1746</v>
      </c>
      <c r="F40" s="11" t="str">
        <f t="shared" si="5"/>
        <v>N/A</v>
      </c>
      <c r="G40" s="45" t="s">
        <v>1746</v>
      </c>
      <c r="H40" s="11" t="str">
        <f t="shared" si="6"/>
        <v>N/A</v>
      </c>
      <c r="I40" s="12" t="s">
        <v>1746</v>
      </c>
      <c r="J40" s="12" t="s">
        <v>1746</v>
      </c>
      <c r="K40" s="43" t="s">
        <v>739</v>
      </c>
      <c r="L40" s="9" t="str">
        <f>IF(J40="Div by 0", "N/A", IF(OR(J40="N/A",K40="N/A"),"N/A", IF(J40&gt;VALUE(MID(K40,1,2)), "No", IF(J40&lt;-1*VALUE(MID(K40,1,2)), "No", "Yes"))))</f>
        <v>N/A</v>
      </c>
    </row>
    <row r="41" spans="1:12" x14ac:dyDescent="0.25">
      <c r="A41" s="3" t="s">
        <v>1425</v>
      </c>
      <c r="B41" s="35" t="s">
        <v>213</v>
      </c>
      <c r="C41" s="45">
        <v>22284.494619000001</v>
      </c>
      <c r="D41" s="11" t="str">
        <f t="shared" ref="D41:D52" si="7">IF($B41="N/A","N/A",IF(C41&gt;10,"No",IF(C41&lt;-10,"No","Yes")))</f>
        <v>N/A</v>
      </c>
      <c r="E41" s="45">
        <v>23538.626850000001</v>
      </c>
      <c r="F41" s="11" t="str">
        <f t="shared" ref="F41:F52" si="8">IF($B41="N/A","N/A",IF(E41&gt;10,"No",IF(E41&lt;-10,"No","Yes")))</f>
        <v>N/A</v>
      </c>
      <c r="G41" s="45">
        <v>24266.61289</v>
      </c>
      <c r="H41" s="11" t="str">
        <f t="shared" ref="H41:H52" si="9">IF($B41="N/A","N/A",IF(G41&gt;10,"No",IF(G41&lt;-10,"No","Yes")))</f>
        <v>N/A</v>
      </c>
      <c r="I41" s="12">
        <v>5.6280000000000001</v>
      </c>
      <c r="J41" s="12">
        <v>3.093</v>
      </c>
      <c r="K41" s="43" t="s">
        <v>739</v>
      </c>
      <c r="L41" s="9" t="str">
        <f t="shared" ref="L41:L52" si="10">IF(J41="Div by 0", "N/A", IF(K41="N/A","N/A", IF(J41&gt;VALUE(MID(K41,1,2)), "No", IF(J41&lt;-1*VALUE(MID(K41,1,2)), "No", "Yes"))))</f>
        <v>Yes</v>
      </c>
    </row>
    <row r="42" spans="1:12" x14ac:dyDescent="0.25">
      <c r="A42" s="3" t="s">
        <v>1426</v>
      </c>
      <c r="B42" s="35" t="s">
        <v>213</v>
      </c>
      <c r="C42" s="45">
        <v>13803.071313</v>
      </c>
      <c r="D42" s="11" t="str">
        <f t="shared" si="7"/>
        <v>N/A</v>
      </c>
      <c r="E42" s="45">
        <v>14521.641984</v>
      </c>
      <c r="F42" s="11" t="str">
        <f t="shared" si="8"/>
        <v>N/A</v>
      </c>
      <c r="G42" s="45">
        <v>14980.445406000001</v>
      </c>
      <c r="H42" s="11" t="str">
        <f t="shared" si="9"/>
        <v>N/A</v>
      </c>
      <c r="I42" s="12">
        <v>5.2060000000000004</v>
      </c>
      <c r="J42" s="12">
        <v>3.1589999999999998</v>
      </c>
      <c r="K42" s="43" t="s">
        <v>739</v>
      </c>
      <c r="L42" s="9" t="str">
        <f t="shared" si="10"/>
        <v>Yes</v>
      </c>
    </row>
    <row r="43" spans="1:12" x14ac:dyDescent="0.25">
      <c r="A43" s="3" t="s">
        <v>1427</v>
      </c>
      <c r="B43" s="35" t="s">
        <v>213</v>
      </c>
      <c r="C43" s="45" t="s">
        <v>1746</v>
      </c>
      <c r="D43" s="11" t="str">
        <f t="shared" si="7"/>
        <v>N/A</v>
      </c>
      <c r="E43" s="45" t="s">
        <v>1746</v>
      </c>
      <c r="F43" s="11" t="str">
        <f t="shared" si="8"/>
        <v>N/A</v>
      </c>
      <c r="G43" s="45" t="s">
        <v>1746</v>
      </c>
      <c r="H43" s="11" t="str">
        <f t="shared" si="9"/>
        <v>N/A</v>
      </c>
      <c r="I43" s="12" t="s">
        <v>1746</v>
      </c>
      <c r="J43" s="12" t="s">
        <v>1746</v>
      </c>
      <c r="K43" s="43" t="s">
        <v>739</v>
      </c>
      <c r="L43" s="9" t="str">
        <f t="shared" si="10"/>
        <v>N/A</v>
      </c>
    </row>
    <row r="44" spans="1:12" x14ac:dyDescent="0.25">
      <c r="A44" s="3" t="s">
        <v>1428</v>
      </c>
      <c r="B44" s="35" t="s">
        <v>213</v>
      </c>
      <c r="C44" s="45">
        <v>972.28571428999999</v>
      </c>
      <c r="D44" s="11" t="str">
        <f t="shared" si="7"/>
        <v>N/A</v>
      </c>
      <c r="E44" s="45">
        <v>2175.6666667</v>
      </c>
      <c r="F44" s="11" t="str">
        <f t="shared" si="8"/>
        <v>N/A</v>
      </c>
      <c r="G44" s="45">
        <v>1917.4827585999999</v>
      </c>
      <c r="H44" s="11" t="str">
        <f t="shared" si="9"/>
        <v>N/A</v>
      </c>
      <c r="I44" s="12">
        <v>123.8</v>
      </c>
      <c r="J44" s="12">
        <v>-11.9</v>
      </c>
      <c r="K44" s="43" t="s">
        <v>739</v>
      </c>
      <c r="L44" s="9" t="str">
        <f t="shared" si="10"/>
        <v>Yes</v>
      </c>
    </row>
    <row r="45" spans="1:12" x14ac:dyDescent="0.25">
      <c r="A45" s="3" t="s">
        <v>1429</v>
      </c>
      <c r="B45" s="35" t="s">
        <v>213</v>
      </c>
      <c r="C45" s="45">
        <v>71997.401681999996</v>
      </c>
      <c r="D45" s="11" t="str">
        <f t="shared" si="7"/>
        <v>N/A</v>
      </c>
      <c r="E45" s="45">
        <v>75371.595426999993</v>
      </c>
      <c r="F45" s="11" t="str">
        <f t="shared" si="8"/>
        <v>N/A</v>
      </c>
      <c r="G45" s="45">
        <v>78605.114258999994</v>
      </c>
      <c r="H45" s="11" t="str">
        <f t="shared" si="9"/>
        <v>N/A</v>
      </c>
      <c r="I45" s="12">
        <v>4.6870000000000003</v>
      </c>
      <c r="J45" s="12">
        <v>4.29</v>
      </c>
      <c r="K45" s="43" t="s">
        <v>739</v>
      </c>
      <c r="L45" s="9" t="str">
        <f t="shared" si="10"/>
        <v>Yes</v>
      </c>
    </row>
    <row r="46" spans="1:12" x14ac:dyDescent="0.25">
      <c r="A46" s="3" t="s">
        <v>1430</v>
      </c>
      <c r="B46" s="35" t="s">
        <v>213</v>
      </c>
      <c r="C46" s="45" t="s">
        <v>1746</v>
      </c>
      <c r="D46" s="11" t="str">
        <f t="shared" si="7"/>
        <v>N/A</v>
      </c>
      <c r="E46" s="45" t="s">
        <v>1746</v>
      </c>
      <c r="F46" s="11" t="str">
        <f t="shared" si="8"/>
        <v>N/A</v>
      </c>
      <c r="G46" s="45" t="s">
        <v>1746</v>
      </c>
      <c r="H46" s="11" t="str">
        <f t="shared" si="9"/>
        <v>N/A</v>
      </c>
      <c r="I46" s="12" t="s">
        <v>1746</v>
      </c>
      <c r="J46" s="12" t="s">
        <v>1746</v>
      </c>
      <c r="K46" s="43" t="s">
        <v>739</v>
      </c>
      <c r="L46" s="9" t="str">
        <f t="shared" si="10"/>
        <v>N/A</v>
      </c>
    </row>
    <row r="47" spans="1:12" x14ac:dyDescent="0.25">
      <c r="A47" s="3" t="s">
        <v>1431</v>
      </c>
      <c r="B47" s="35" t="s">
        <v>213</v>
      </c>
      <c r="C47" s="45">
        <v>18751.620607000001</v>
      </c>
      <c r="D47" s="11" t="str">
        <f t="shared" si="7"/>
        <v>N/A</v>
      </c>
      <c r="E47" s="45">
        <v>19782.584551</v>
      </c>
      <c r="F47" s="11" t="str">
        <f t="shared" si="8"/>
        <v>N/A</v>
      </c>
      <c r="G47" s="45">
        <v>20924.457395000001</v>
      </c>
      <c r="H47" s="11" t="str">
        <f t="shared" si="9"/>
        <v>N/A</v>
      </c>
      <c r="I47" s="12">
        <v>5.4980000000000002</v>
      </c>
      <c r="J47" s="12">
        <v>5.7720000000000002</v>
      </c>
      <c r="K47" s="43" t="s">
        <v>739</v>
      </c>
      <c r="L47" s="9" t="str">
        <f t="shared" si="10"/>
        <v>Yes</v>
      </c>
    </row>
    <row r="48" spans="1:12" x14ac:dyDescent="0.25">
      <c r="A48" s="3" t="s">
        <v>1432</v>
      </c>
      <c r="B48" s="43" t="s">
        <v>213</v>
      </c>
      <c r="C48" s="14">
        <v>16722.483688</v>
      </c>
      <c r="D48" s="11" t="str">
        <f t="shared" si="7"/>
        <v>N/A</v>
      </c>
      <c r="E48" s="14">
        <v>17725.620922999999</v>
      </c>
      <c r="F48" s="11" t="str">
        <f t="shared" si="8"/>
        <v>N/A</v>
      </c>
      <c r="G48" s="14">
        <v>18710.214008999999</v>
      </c>
      <c r="H48" s="11" t="str">
        <f t="shared" si="9"/>
        <v>N/A</v>
      </c>
      <c r="I48" s="12">
        <v>5.9989999999999997</v>
      </c>
      <c r="J48" s="12">
        <v>5.5549999999999997</v>
      </c>
      <c r="K48" s="43" t="s">
        <v>739</v>
      </c>
      <c r="L48" s="9" t="str">
        <f t="shared" si="10"/>
        <v>Yes</v>
      </c>
    </row>
    <row r="49" spans="1:12" x14ac:dyDescent="0.25">
      <c r="A49" s="3" t="s">
        <v>1433</v>
      </c>
      <c r="B49" s="43" t="s">
        <v>213</v>
      </c>
      <c r="C49" s="14" t="s">
        <v>1746</v>
      </c>
      <c r="D49" s="11" t="str">
        <f t="shared" si="7"/>
        <v>N/A</v>
      </c>
      <c r="E49" s="14" t="s">
        <v>1746</v>
      </c>
      <c r="F49" s="11" t="str">
        <f t="shared" si="8"/>
        <v>N/A</v>
      </c>
      <c r="G49" s="14" t="s">
        <v>1746</v>
      </c>
      <c r="H49" s="11" t="str">
        <f t="shared" si="9"/>
        <v>N/A</v>
      </c>
      <c r="I49" s="12" t="s">
        <v>1746</v>
      </c>
      <c r="J49" s="12" t="s">
        <v>1746</v>
      </c>
      <c r="K49" s="43" t="s">
        <v>739</v>
      </c>
      <c r="L49" s="9" t="str">
        <f t="shared" si="10"/>
        <v>N/A</v>
      </c>
    </row>
    <row r="50" spans="1:12" x14ac:dyDescent="0.25">
      <c r="A50" s="3" t="s">
        <v>1434</v>
      </c>
      <c r="B50" s="43" t="s">
        <v>213</v>
      </c>
      <c r="C50" s="14">
        <v>2571.6363636000001</v>
      </c>
      <c r="D50" s="11" t="str">
        <f t="shared" si="7"/>
        <v>N/A</v>
      </c>
      <c r="E50" s="14">
        <v>4001.2608696000002</v>
      </c>
      <c r="F50" s="11" t="str">
        <f t="shared" si="8"/>
        <v>N/A</v>
      </c>
      <c r="G50" s="14">
        <v>3084.5862069</v>
      </c>
      <c r="H50" s="11" t="str">
        <f t="shared" si="9"/>
        <v>N/A</v>
      </c>
      <c r="I50" s="12">
        <v>55.59</v>
      </c>
      <c r="J50" s="12">
        <v>-22.9</v>
      </c>
      <c r="K50" s="43" t="s">
        <v>739</v>
      </c>
      <c r="L50" s="9" t="str">
        <f t="shared" si="10"/>
        <v>Yes</v>
      </c>
    </row>
    <row r="51" spans="1:12" x14ac:dyDescent="0.25">
      <c r="A51" s="3" t="s">
        <v>1435</v>
      </c>
      <c r="B51" s="43" t="s">
        <v>213</v>
      </c>
      <c r="C51" s="14">
        <v>41649.078525999998</v>
      </c>
      <c r="D51" s="11" t="str">
        <f t="shared" si="7"/>
        <v>N/A</v>
      </c>
      <c r="E51" s="14">
        <v>42304.237814</v>
      </c>
      <c r="F51" s="11" t="str">
        <f t="shared" si="8"/>
        <v>N/A</v>
      </c>
      <c r="G51" s="14">
        <v>45508.261837999999</v>
      </c>
      <c r="H51" s="11" t="str">
        <f t="shared" si="9"/>
        <v>N/A</v>
      </c>
      <c r="I51" s="12">
        <v>1.573</v>
      </c>
      <c r="J51" s="12">
        <v>7.5739999999999998</v>
      </c>
      <c r="K51" s="43" t="s">
        <v>739</v>
      </c>
      <c r="L51" s="9" t="str">
        <f t="shared" si="10"/>
        <v>Yes</v>
      </c>
    </row>
    <row r="52" spans="1:12" x14ac:dyDescent="0.25">
      <c r="A52" s="3" t="s">
        <v>1436</v>
      </c>
      <c r="B52" s="43" t="s">
        <v>213</v>
      </c>
      <c r="C52" s="14" t="s">
        <v>1746</v>
      </c>
      <c r="D52" s="11" t="str">
        <f t="shared" si="7"/>
        <v>N/A</v>
      </c>
      <c r="E52" s="14" t="s">
        <v>1746</v>
      </c>
      <c r="F52" s="11" t="str">
        <f t="shared" si="8"/>
        <v>N/A</v>
      </c>
      <c r="G52" s="14" t="s">
        <v>1746</v>
      </c>
      <c r="H52" s="11" t="str">
        <f t="shared" si="9"/>
        <v>N/A</v>
      </c>
      <c r="I52" s="12" t="s">
        <v>1746</v>
      </c>
      <c r="J52" s="12" t="s">
        <v>1746</v>
      </c>
      <c r="K52" s="43" t="s">
        <v>739</v>
      </c>
      <c r="L52" s="9" t="str">
        <f t="shared" si="10"/>
        <v>N/A</v>
      </c>
    </row>
    <row r="53" spans="1:12" x14ac:dyDescent="0.25">
      <c r="A53" s="44" t="s">
        <v>1610</v>
      </c>
      <c r="B53" s="35" t="s">
        <v>213</v>
      </c>
      <c r="C53" s="45">
        <v>4151478</v>
      </c>
      <c r="D53" s="11" t="str">
        <f t="shared" ref="D53:D122" si="11">IF($B53="N/A","N/A",IF(C53&gt;10,"No",IF(C53&lt;-10,"No","Yes")))</f>
        <v>N/A</v>
      </c>
      <c r="E53" s="45">
        <v>4025710</v>
      </c>
      <c r="F53" s="11" t="str">
        <f t="shared" ref="F53:F122" si="12">IF($B53="N/A","N/A",IF(E53&gt;10,"No",IF(E53&lt;-10,"No","Yes")))</f>
        <v>N/A</v>
      </c>
      <c r="G53" s="45">
        <v>5083091</v>
      </c>
      <c r="H53" s="11" t="str">
        <f t="shared" ref="H53:H122" si="13">IF($B53="N/A","N/A",IF(G53&gt;10,"No",IF(G53&lt;-10,"No","Yes")))</f>
        <v>N/A</v>
      </c>
      <c r="I53" s="12">
        <v>-3.03</v>
      </c>
      <c r="J53" s="12">
        <v>26.27</v>
      </c>
      <c r="K53" s="43" t="s">
        <v>739</v>
      </c>
      <c r="L53" s="9" t="str">
        <f t="shared" ref="L53:L113" si="14">IF(J53="Div by 0", "N/A", IF(K53="N/A","N/A", IF(J53&gt;VALUE(MID(K53,1,2)), "No", IF(J53&lt;-1*VALUE(MID(K53,1,2)), "No", "Yes"))))</f>
        <v>Yes</v>
      </c>
    </row>
    <row r="54" spans="1:12" x14ac:dyDescent="0.25">
      <c r="A54" s="44" t="s">
        <v>598</v>
      </c>
      <c r="B54" s="35" t="s">
        <v>213</v>
      </c>
      <c r="C54" s="36">
        <v>1769</v>
      </c>
      <c r="D54" s="11" t="str">
        <f t="shared" si="11"/>
        <v>N/A</v>
      </c>
      <c r="E54" s="36">
        <v>1593</v>
      </c>
      <c r="F54" s="11" t="str">
        <f t="shared" si="12"/>
        <v>N/A</v>
      </c>
      <c r="G54" s="36">
        <v>1844</v>
      </c>
      <c r="H54" s="11" t="str">
        <f t="shared" si="13"/>
        <v>N/A</v>
      </c>
      <c r="I54" s="12">
        <v>-9.9499999999999993</v>
      </c>
      <c r="J54" s="12">
        <v>15.76</v>
      </c>
      <c r="K54" s="43" t="s">
        <v>739</v>
      </c>
      <c r="L54" s="9" t="str">
        <f t="shared" si="14"/>
        <v>Yes</v>
      </c>
    </row>
    <row r="55" spans="1:12" x14ac:dyDescent="0.25">
      <c r="A55" s="44" t="s">
        <v>1437</v>
      </c>
      <c r="B55" s="35" t="s">
        <v>213</v>
      </c>
      <c r="C55" s="45">
        <v>2346.7936687000001</v>
      </c>
      <c r="D55" s="11" t="str">
        <f t="shared" si="11"/>
        <v>N/A</v>
      </c>
      <c r="E55" s="45">
        <v>2527.1249214999998</v>
      </c>
      <c r="F55" s="11" t="str">
        <f t="shared" si="12"/>
        <v>N/A</v>
      </c>
      <c r="G55" s="45">
        <v>2756.5569414000001</v>
      </c>
      <c r="H55" s="11" t="str">
        <f t="shared" si="13"/>
        <v>N/A</v>
      </c>
      <c r="I55" s="12">
        <v>7.6840000000000002</v>
      </c>
      <c r="J55" s="12">
        <v>9.0790000000000006</v>
      </c>
      <c r="K55" s="43" t="s">
        <v>739</v>
      </c>
      <c r="L55" s="9" t="str">
        <f t="shared" si="14"/>
        <v>Yes</v>
      </c>
    </row>
    <row r="56" spans="1:12" x14ac:dyDescent="0.25">
      <c r="A56" s="44" t="s">
        <v>1438</v>
      </c>
      <c r="B56" s="35" t="s">
        <v>213</v>
      </c>
      <c r="C56" s="36">
        <v>0.46466930470000001</v>
      </c>
      <c r="D56" s="11" t="str">
        <f t="shared" si="11"/>
        <v>N/A</v>
      </c>
      <c r="E56" s="36">
        <v>0.39861895790000001</v>
      </c>
      <c r="F56" s="11" t="str">
        <f t="shared" si="12"/>
        <v>N/A</v>
      </c>
      <c r="G56" s="36">
        <v>0.58080260299999997</v>
      </c>
      <c r="H56" s="11" t="str">
        <f t="shared" si="13"/>
        <v>N/A</v>
      </c>
      <c r="I56" s="12">
        <v>-14.2</v>
      </c>
      <c r="J56" s="12">
        <v>45.7</v>
      </c>
      <c r="K56" s="43" t="s">
        <v>739</v>
      </c>
      <c r="L56" s="9" t="str">
        <f t="shared" si="14"/>
        <v>No</v>
      </c>
    </row>
    <row r="57" spans="1:12" x14ac:dyDescent="0.25">
      <c r="A57" s="44" t="s">
        <v>599</v>
      </c>
      <c r="B57" s="35" t="s">
        <v>213</v>
      </c>
      <c r="C57" s="45">
        <v>143715</v>
      </c>
      <c r="D57" s="11" t="str">
        <f t="shared" si="11"/>
        <v>N/A</v>
      </c>
      <c r="E57" s="45">
        <v>8189</v>
      </c>
      <c r="F57" s="11" t="str">
        <f t="shared" si="12"/>
        <v>N/A</v>
      </c>
      <c r="G57" s="45">
        <v>13669</v>
      </c>
      <c r="H57" s="11" t="str">
        <f t="shared" si="13"/>
        <v>N/A</v>
      </c>
      <c r="I57" s="12">
        <v>-94.3</v>
      </c>
      <c r="J57" s="12">
        <v>66.92</v>
      </c>
      <c r="K57" s="43" t="s">
        <v>739</v>
      </c>
      <c r="L57" s="9" t="str">
        <f t="shared" si="14"/>
        <v>No</v>
      </c>
    </row>
    <row r="58" spans="1:12" x14ac:dyDescent="0.25">
      <c r="A58" s="44" t="s">
        <v>600</v>
      </c>
      <c r="B58" s="35" t="s">
        <v>213</v>
      </c>
      <c r="C58" s="36">
        <v>11</v>
      </c>
      <c r="D58" s="11" t="str">
        <f t="shared" si="11"/>
        <v>N/A</v>
      </c>
      <c r="E58" s="36">
        <v>11</v>
      </c>
      <c r="F58" s="11" t="str">
        <f t="shared" si="12"/>
        <v>N/A</v>
      </c>
      <c r="G58" s="36">
        <v>12</v>
      </c>
      <c r="H58" s="11" t="str">
        <f t="shared" si="13"/>
        <v>N/A</v>
      </c>
      <c r="I58" s="12">
        <v>33.33</v>
      </c>
      <c r="J58" s="12">
        <v>50</v>
      </c>
      <c r="K58" s="43" t="s">
        <v>739</v>
      </c>
      <c r="L58" s="9" t="str">
        <f t="shared" si="14"/>
        <v>No</v>
      </c>
    </row>
    <row r="59" spans="1:12" x14ac:dyDescent="0.25">
      <c r="A59" s="44" t="s">
        <v>1439</v>
      </c>
      <c r="B59" s="35" t="s">
        <v>213</v>
      </c>
      <c r="C59" s="45">
        <v>23952.5</v>
      </c>
      <c r="D59" s="11" t="str">
        <f t="shared" si="11"/>
        <v>N/A</v>
      </c>
      <c r="E59" s="45">
        <v>1023.625</v>
      </c>
      <c r="F59" s="11" t="str">
        <f t="shared" si="12"/>
        <v>N/A</v>
      </c>
      <c r="G59" s="45">
        <v>1139.0833333</v>
      </c>
      <c r="H59" s="11" t="str">
        <f t="shared" si="13"/>
        <v>N/A</v>
      </c>
      <c r="I59" s="12">
        <v>-95.7</v>
      </c>
      <c r="J59" s="12">
        <v>11.28</v>
      </c>
      <c r="K59" s="43" t="s">
        <v>739</v>
      </c>
      <c r="L59" s="9" t="str">
        <f t="shared" si="14"/>
        <v>Yes</v>
      </c>
    </row>
    <row r="60" spans="1:12" ht="25" x14ac:dyDescent="0.25">
      <c r="A60" s="44" t="s">
        <v>601</v>
      </c>
      <c r="B60" s="35" t="s">
        <v>213</v>
      </c>
      <c r="C60" s="45">
        <v>9774</v>
      </c>
      <c r="D60" s="11" t="str">
        <f t="shared" si="11"/>
        <v>N/A</v>
      </c>
      <c r="E60" s="45">
        <v>11204</v>
      </c>
      <c r="F60" s="11" t="str">
        <f t="shared" si="12"/>
        <v>N/A</v>
      </c>
      <c r="G60" s="45">
        <v>9145</v>
      </c>
      <c r="H60" s="11" t="str">
        <f t="shared" si="13"/>
        <v>N/A</v>
      </c>
      <c r="I60" s="12">
        <v>14.63</v>
      </c>
      <c r="J60" s="12">
        <v>-18.399999999999999</v>
      </c>
      <c r="K60" s="43" t="s">
        <v>739</v>
      </c>
      <c r="L60" s="9" t="str">
        <f t="shared" si="14"/>
        <v>Yes</v>
      </c>
    </row>
    <row r="61" spans="1:12" x14ac:dyDescent="0.25">
      <c r="A61" s="4" t="s">
        <v>602</v>
      </c>
      <c r="B61" s="43" t="s">
        <v>213</v>
      </c>
      <c r="C61" s="1">
        <v>11</v>
      </c>
      <c r="D61" s="11" t="str">
        <f t="shared" si="11"/>
        <v>N/A</v>
      </c>
      <c r="E61" s="1">
        <v>11</v>
      </c>
      <c r="F61" s="11" t="str">
        <f t="shared" si="12"/>
        <v>N/A</v>
      </c>
      <c r="G61" s="1">
        <v>11</v>
      </c>
      <c r="H61" s="11" t="str">
        <f t="shared" si="13"/>
        <v>N/A</v>
      </c>
      <c r="I61" s="12">
        <v>0</v>
      </c>
      <c r="J61" s="12">
        <v>150</v>
      </c>
      <c r="K61" s="43" t="s">
        <v>739</v>
      </c>
      <c r="L61" s="9" t="str">
        <f t="shared" si="14"/>
        <v>No</v>
      </c>
    </row>
    <row r="62" spans="1:12" ht="25" x14ac:dyDescent="0.25">
      <c r="A62" s="4" t="s">
        <v>1440</v>
      </c>
      <c r="B62" s="43" t="s">
        <v>213</v>
      </c>
      <c r="C62" s="14">
        <v>4887</v>
      </c>
      <c r="D62" s="11" t="str">
        <f t="shared" si="11"/>
        <v>N/A</v>
      </c>
      <c r="E62" s="14">
        <v>5602</v>
      </c>
      <c r="F62" s="11" t="str">
        <f t="shared" si="12"/>
        <v>N/A</v>
      </c>
      <c r="G62" s="14">
        <v>1829</v>
      </c>
      <c r="H62" s="11" t="str">
        <f t="shared" si="13"/>
        <v>N/A</v>
      </c>
      <c r="I62" s="12">
        <v>14.63</v>
      </c>
      <c r="J62" s="12">
        <v>-67.400000000000006</v>
      </c>
      <c r="K62" s="43" t="s">
        <v>739</v>
      </c>
      <c r="L62" s="9" t="str">
        <f t="shared" si="14"/>
        <v>No</v>
      </c>
    </row>
    <row r="63" spans="1:12" x14ac:dyDescent="0.25">
      <c r="A63" s="4" t="s">
        <v>603</v>
      </c>
      <c r="B63" s="43" t="s">
        <v>213</v>
      </c>
      <c r="C63" s="14">
        <v>0</v>
      </c>
      <c r="D63" s="11" t="str">
        <f t="shared" si="11"/>
        <v>N/A</v>
      </c>
      <c r="E63" s="14">
        <v>142068</v>
      </c>
      <c r="F63" s="11" t="str">
        <f t="shared" si="12"/>
        <v>N/A</v>
      </c>
      <c r="G63" s="14">
        <v>185404</v>
      </c>
      <c r="H63" s="11" t="str">
        <f t="shared" si="13"/>
        <v>N/A</v>
      </c>
      <c r="I63" s="12" t="s">
        <v>1746</v>
      </c>
      <c r="J63" s="12">
        <v>30.5</v>
      </c>
      <c r="K63" s="43" t="s">
        <v>739</v>
      </c>
      <c r="L63" s="9" t="str">
        <f t="shared" si="14"/>
        <v>No</v>
      </c>
    </row>
    <row r="64" spans="1:12" x14ac:dyDescent="0.25">
      <c r="A64" s="4" t="s">
        <v>604</v>
      </c>
      <c r="B64" s="43" t="s">
        <v>213</v>
      </c>
      <c r="C64" s="1">
        <v>0</v>
      </c>
      <c r="D64" s="11" t="str">
        <f t="shared" si="11"/>
        <v>N/A</v>
      </c>
      <c r="E64" s="1">
        <v>11</v>
      </c>
      <c r="F64" s="11" t="str">
        <f t="shared" si="12"/>
        <v>N/A</v>
      </c>
      <c r="G64" s="1">
        <v>11</v>
      </c>
      <c r="H64" s="11" t="str">
        <f t="shared" si="13"/>
        <v>N/A</v>
      </c>
      <c r="I64" s="12" t="s">
        <v>1746</v>
      </c>
      <c r="J64" s="12">
        <v>100</v>
      </c>
      <c r="K64" s="43" t="s">
        <v>739</v>
      </c>
      <c r="L64" s="9" t="str">
        <f t="shared" si="14"/>
        <v>No</v>
      </c>
    </row>
    <row r="65" spans="1:12" x14ac:dyDescent="0.25">
      <c r="A65" s="4" t="s">
        <v>1441</v>
      </c>
      <c r="B65" s="43" t="s">
        <v>213</v>
      </c>
      <c r="C65" s="14" t="s">
        <v>1746</v>
      </c>
      <c r="D65" s="11" t="str">
        <f t="shared" si="11"/>
        <v>N/A</v>
      </c>
      <c r="E65" s="14">
        <v>142068</v>
      </c>
      <c r="F65" s="11" t="str">
        <f t="shared" si="12"/>
        <v>N/A</v>
      </c>
      <c r="G65" s="14">
        <v>92702</v>
      </c>
      <c r="H65" s="11" t="str">
        <f t="shared" si="13"/>
        <v>N/A</v>
      </c>
      <c r="I65" s="12" t="s">
        <v>1746</v>
      </c>
      <c r="J65" s="12">
        <v>-34.700000000000003</v>
      </c>
      <c r="K65" s="43" t="s">
        <v>739</v>
      </c>
      <c r="L65" s="9" t="str">
        <f t="shared" si="14"/>
        <v>No</v>
      </c>
    </row>
    <row r="66" spans="1:12" x14ac:dyDescent="0.25">
      <c r="A66" s="4" t="s">
        <v>605</v>
      </c>
      <c r="B66" s="43" t="s">
        <v>213</v>
      </c>
      <c r="C66" s="14">
        <v>67936946</v>
      </c>
      <c r="D66" s="11" t="str">
        <f t="shared" si="11"/>
        <v>N/A</v>
      </c>
      <c r="E66" s="14">
        <v>73088354</v>
      </c>
      <c r="F66" s="11" t="str">
        <f t="shared" si="12"/>
        <v>N/A</v>
      </c>
      <c r="G66" s="14">
        <v>77102095</v>
      </c>
      <c r="H66" s="11" t="str">
        <f t="shared" si="13"/>
        <v>N/A</v>
      </c>
      <c r="I66" s="12">
        <v>7.5830000000000002</v>
      </c>
      <c r="J66" s="12">
        <v>5.492</v>
      </c>
      <c r="K66" s="43" t="s">
        <v>739</v>
      </c>
      <c r="L66" s="9" t="str">
        <f t="shared" si="14"/>
        <v>Yes</v>
      </c>
    </row>
    <row r="67" spans="1:12" x14ac:dyDescent="0.25">
      <c r="A67" s="4" t="s">
        <v>606</v>
      </c>
      <c r="B67" s="43" t="s">
        <v>213</v>
      </c>
      <c r="C67" s="1">
        <v>723</v>
      </c>
      <c r="D67" s="11" t="str">
        <f t="shared" si="11"/>
        <v>N/A</v>
      </c>
      <c r="E67" s="1">
        <v>719</v>
      </c>
      <c r="F67" s="11" t="str">
        <f t="shared" si="12"/>
        <v>N/A</v>
      </c>
      <c r="G67" s="1">
        <v>686</v>
      </c>
      <c r="H67" s="11" t="str">
        <f t="shared" si="13"/>
        <v>N/A</v>
      </c>
      <c r="I67" s="12">
        <v>-0.55300000000000005</v>
      </c>
      <c r="J67" s="12">
        <v>-4.59</v>
      </c>
      <c r="K67" s="43" t="s">
        <v>739</v>
      </c>
      <c r="L67" s="9" t="str">
        <f t="shared" si="14"/>
        <v>Yes</v>
      </c>
    </row>
    <row r="68" spans="1:12" x14ac:dyDescent="0.25">
      <c r="A68" s="4" t="s">
        <v>1442</v>
      </c>
      <c r="B68" s="43" t="s">
        <v>213</v>
      </c>
      <c r="C68" s="14">
        <v>93965.347164999999</v>
      </c>
      <c r="D68" s="11" t="str">
        <f t="shared" si="11"/>
        <v>N/A</v>
      </c>
      <c r="E68" s="14">
        <v>101652.78720000001</v>
      </c>
      <c r="F68" s="11" t="str">
        <f t="shared" si="12"/>
        <v>N/A</v>
      </c>
      <c r="G68" s="14">
        <v>112393.72448999999</v>
      </c>
      <c r="H68" s="11" t="str">
        <f t="shared" si="13"/>
        <v>N/A</v>
      </c>
      <c r="I68" s="12">
        <v>8.1809999999999992</v>
      </c>
      <c r="J68" s="12">
        <v>10.57</v>
      </c>
      <c r="K68" s="43" t="s">
        <v>739</v>
      </c>
      <c r="L68" s="9" t="str">
        <f t="shared" si="14"/>
        <v>Yes</v>
      </c>
    </row>
    <row r="69" spans="1:12" x14ac:dyDescent="0.25">
      <c r="A69" s="4" t="s">
        <v>607</v>
      </c>
      <c r="B69" s="43" t="s">
        <v>213</v>
      </c>
      <c r="C69" s="14">
        <v>6215368</v>
      </c>
      <c r="D69" s="11" t="str">
        <f t="shared" si="11"/>
        <v>N/A</v>
      </c>
      <c r="E69" s="14">
        <v>7121738</v>
      </c>
      <c r="F69" s="11" t="str">
        <f t="shared" si="12"/>
        <v>N/A</v>
      </c>
      <c r="G69" s="14">
        <v>7724677</v>
      </c>
      <c r="H69" s="11" t="str">
        <f t="shared" si="13"/>
        <v>N/A</v>
      </c>
      <c r="I69" s="12">
        <v>14.58</v>
      </c>
      <c r="J69" s="12">
        <v>8.4659999999999993</v>
      </c>
      <c r="K69" s="43" t="s">
        <v>739</v>
      </c>
      <c r="L69" s="9" t="str">
        <f t="shared" si="14"/>
        <v>Yes</v>
      </c>
    </row>
    <row r="70" spans="1:12" x14ac:dyDescent="0.25">
      <c r="A70" s="4" t="s">
        <v>608</v>
      </c>
      <c r="B70" s="43" t="s">
        <v>213</v>
      </c>
      <c r="C70" s="1">
        <v>11044</v>
      </c>
      <c r="D70" s="11" t="str">
        <f t="shared" si="11"/>
        <v>N/A</v>
      </c>
      <c r="E70" s="1">
        <v>11686</v>
      </c>
      <c r="F70" s="11" t="str">
        <f t="shared" si="12"/>
        <v>N/A</v>
      </c>
      <c r="G70" s="1">
        <v>12379</v>
      </c>
      <c r="H70" s="11" t="str">
        <f t="shared" si="13"/>
        <v>N/A</v>
      </c>
      <c r="I70" s="12">
        <v>5.8129999999999997</v>
      </c>
      <c r="J70" s="12">
        <v>5.93</v>
      </c>
      <c r="K70" s="43" t="s">
        <v>739</v>
      </c>
      <c r="L70" s="9" t="str">
        <f t="shared" si="14"/>
        <v>Yes</v>
      </c>
    </row>
    <row r="71" spans="1:12" x14ac:dyDescent="0.25">
      <c r="A71" s="4" t="s">
        <v>1443</v>
      </c>
      <c r="B71" s="43" t="s">
        <v>213</v>
      </c>
      <c r="C71" s="14">
        <v>562.78232523999998</v>
      </c>
      <c r="D71" s="11" t="str">
        <f t="shared" si="11"/>
        <v>N/A</v>
      </c>
      <c r="E71" s="14">
        <v>609.42478179</v>
      </c>
      <c r="F71" s="11" t="str">
        <f t="shared" si="12"/>
        <v>N/A</v>
      </c>
      <c r="G71" s="14">
        <v>624.01462154000001</v>
      </c>
      <c r="H71" s="11" t="str">
        <f t="shared" si="13"/>
        <v>N/A</v>
      </c>
      <c r="I71" s="12">
        <v>8.2880000000000003</v>
      </c>
      <c r="J71" s="12">
        <v>2.3940000000000001</v>
      </c>
      <c r="K71" s="43" t="s">
        <v>739</v>
      </c>
      <c r="L71" s="9" t="str">
        <f t="shared" si="14"/>
        <v>Yes</v>
      </c>
    </row>
    <row r="72" spans="1:12" x14ac:dyDescent="0.25">
      <c r="A72" s="4" t="s">
        <v>609</v>
      </c>
      <c r="B72" s="43" t="s">
        <v>213</v>
      </c>
      <c r="C72" s="14">
        <v>3924874</v>
      </c>
      <c r="D72" s="11" t="str">
        <f t="shared" si="11"/>
        <v>N/A</v>
      </c>
      <c r="E72" s="14">
        <v>4690768</v>
      </c>
      <c r="F72" s="11" t="str">
        <f t="shared" si="12"/>
        <v>N/A</v>
      </c>
      <c r="G72" s="14">
        <v>5786201</v>
      </c>
      <c r="H72" s="11" t="str">
        <f t="shared" si="13"/>
        <v>N/A</v>
      </c>
      <c r="I72" s="12">
        <v>19.510000000000002</v>
      </c>
      <c r="J72" s="12">
        <v>23.35</v>
      </c>
      <c r="K72" s="43" t="s">
        <v>739</v>
      </c>
      <c r="L72" s="9" t="str">
        <f t="shared" si="14"/>
        <v>Yes</v>
      </c>
    </row>
    <row r="73" spans="1:12" x14ac:dyDescent="0.25">
      <c r="A73" s="4" t="s">
        <v>610</v>
      </c>
      <c r="B73" s="43" t="s">
        <v>213</v>
      </c>
      <c r="C73" s="1">
        <v>4031</v>
      </c>
      <c r="D73" s="11" t="str">
        <f t="shared" si="11"/>
        <v>N/A</v>
      </c>
      <c r="E73" s="1">
        <v>4485</v>
      </c>
      <c r="F73" s="11" t="str">
        <f t="shared" si="12"/>
        <v>N/A</v>
      </c>
      <c r="G73" s="1">
        <v>4962</v>
      </c>
      <c r="H73" s="11" t="str">
        <f t="shared" si="13"/>
        <v>N/A</v>
      </c>
      <c r="I73" s="12">
        <v>11.26</v>
      </c>
      <c r="J73" s="12">
        <v>10.64</v>
      </c>
      <c r="K73" s="43" t="s">
        <v>739</v>
      </c>
      <c r="L73" s="9" t="str">
        <f t="shared" si="14"/>
        <v>Yes</v>
      </c>
    </row>
    <row r="74" spans="1:12" x14ac:dyDescent="0.25">
      <c r="A74" s="4" t="s">
        <v>1444</v>
      </c>
      <c r="B74" s="43" t="s">
        <v>213</v>
      </c>
      <c r="C74" s="14">
        <v>973.67253783000001</v>
      </c>
      <c r="D74" s="11" t="str">
        <f t="shared" si="11"/>
        <v>N/A</v>
      </c>
      <c r="E74" s="14">
        <v>1045.8791527000001</v>
      </c>
      <c r="F74" s="11" t="str">
        <f t="shared" si="12"/>
        <v>N/A</v>
      </c>
      <c r="G74" s="14">
        <v>1166.1025795999999</v>
      </c>
      <c r="H74" s="11" t="str">
        <f t="shared" si="13"/>
        <v>N/A</v>
      </c>
      <c r="I74" s="12">
        <v>7.4160000000000004</v>
      </c>
      <c r="J74" s="12">
        <v>11.49</v>
      </c>
      <c r="K74" s="43" t="s">
        <v>739</v>
      </c>
      <c r="L74" s="9" t="str">
        <f t="shared" si="14"/>
        <v>Yes</v>
      </c>
    </row>
    <row r="75" spans="1:12" ht="25" x14ac:dyDescent="0.25">
      <c r="A75" s="4" t="s">
        <v>611</v>
      </c>
      <c r="B75" s="43" t="s">
        <v>213</v>
      </c>
      <c r="C75" s="14">
        <v>612678</v>
      </c>
      <c r="D75" s="11" t="str">
        <f t="shared" si="11"/>
        <v>N/A</v>
      </c>
      <c r="E75" s="14">
        <v>499463</v>
      </c>
      <c r="F75" s="11" t="str">
        <f t="shared" si="12"/>
        <v>N/A</v>
      </c>
      <c r="G75" s="14">
        <v>577325</v>
      </c>
      <c r="H75" s="11" t="str">
        <f t="shared" si="13"/>
        <v>N/A</v>
      </c>
      <c r="I75" s="12">
        <v>-18.5</v>
      </c>
      <c r="J75" s="12">
        <v>15.59</v>
      </c>
      <c r="K75" s="43" t="s">
        <v>739</v>
      </c>
      <c r="L75" s="9" t="str">
        <f t="shared" si="14"/>
        <v>Yes</v>
      </c>
    </row>
    <row r="76" spans="1:12" x14ac:dyDescent="0.25">
      <c r="A76" s="44" t="s">
        <v>612</v>
      </c>
      <c r="B76" s="35" t="s">
        <v>213</v>
      </c>
      <c r="C76" s="36">
        <v>4123</v>
      </c>
      <c r="D76" s="11" t="str">
        <f t="shared" si="11"/>
        <v>N/A</v>
      </c>
      <c r="E76" s="36">
        <v>3331</v>
      </c>
      <c r="F76" s="11" t="str">
        <f t="shared" si="12"/>
        <v>N/A</v>
      </c>
      <c r="G76" s="36">
        <v>3489</v>
      </c>
      <c r="H76" s="11" t="str">
        <f t="shared" si="13"/>
        <v>N/A</v>
      </c>
      <c r="I76" s="12">
        <v>-19.2</v>
      </c>
      <c r="J76" s="12">
        <v>4.7430000000000003</v>
      </c>
      <c r="K76" s="43" t="s">
        <v>739</v>
      </c>
      <c r="L76" s="9" t="str">
        <f t="shared" si="14"/>
        <v>Yes</v>
      </c>
    </row>
    <row r="77" spans="1:12" ht="25" x14ac:dyDescent="0.25">
      <c r="A77" s="44" t="s">
        <v>1445</v>
      </c>
      <c r="B77" s="35" t="s">
        <v>213</v>
      </c>
      <c r="C77" s="45">
        <v>148.60004850999999</v>
      </c>
      <c r="D77" s="11" t="str">
        <f t="shared" si="11"/>
        <v>N/A</v>
      </c>
      <c r="E77" s="45">
        <v>149.94386069999999</v>
      </c>
      <c r="F77" s="11" t="str">
        <f t="shared" si="12"/>
        <v>N/A</v>
      </c>
      <c r="G77" s="45">
        <v>165.47004871999999</v>
      </c>
      <c r="H77" s="11" t="str">
        <f t="shared" si="13"/>
        <v>N/A</v>
      </c>
      <c r="I77" s="12">
        <v>0.90429999999999999</v>
      </c>
      <c r="J77" s="12">
        <v>10.35</v>
      </c>
      <c r="K77" s="43" t="s">
        <v>739</v>
      </c>
      <c r="L77" s="9" t="str">
        <f t="shared" si="14"/>
        <v>Yes</v>
      </c>
    </row>
    <row r="78" spans="1:12" ht="25" x14ac:dyDescent="0.25">
      <c r="A78" s="44" t="s">
        <v>613</v>
      </c>
      <c r="B78" s="35" t="s">
        <v>213</v>
      </c>
      <c r="C78" s="45">
        <v>4627473</v>
      </c>
      <c r="D78" s="11" t="str">
        <f t="shared" si="11"/>
        <v>N/A</v>
      </c>
      <c r="E78" s="45">
        <v>5583570</v>
      </c>
      <c r="F78" s="11" t="str">
        <f t="shared" si="12"/>
        <v>N/A</v>
      </c>
      <c r="G78" s="45">
        <v>6449678</v>
      </c>
      <c r="H78" s="11" t="str">
        <f t="shared" si="13"/>
        <v>N/A</v>
      </c>
      <c r="I78" s="12">
        <v>20.66</v>
      </c>
      <c r="J78" s="12">
        <v>15.51</v>
      </c>
      <c r="K78" s="43" t="s">
        <v>739</v>
      </c>
      <c r="L78" s="9" t="str">
        <f t="shared" si="14"/>
        <v>Yes</v>
      </c>
    </row>
    <row r="79" spans="1:12" x14ac:dyDescent="0.25">
      <c r="A79" s="44" t="s">
        <v>614</v>
      </c>
      <c r="B79" s="35" t="s">
        <v>213</v>
      </c>
      <c r="C79" s="36">
        <v>6987</v>
      </c>
      <c r="D79" s="11" t="str">
        <f t="shared" si="11"/>
        <v>N/A</v>
      </c>
      <c r="E79" s="36">
        <v>7429</v>
      </c>
      <c r="F79" s="11" t="str">
        <f t="shared" si="12"/>
        <v>N/A</v>
      </c>
      <c r="G79" s="36">
        <v>8019</v>
      </c>
      <c r="H79" s="11" t="str">
        <f t="shared" si="13"/>
        <v>N/A</v>
      </c>
      <c r="I79" s="12">
        <v>6.3259999999999996</v>
      </c>
      <c r="J79" s="12">
        <v>7.9420000000000002</v>
      </c>
      <c r="K79" s="43" t="s">
        <v>739</v>
      </c>
      <c r="L79" s="9" t="str">
        <f t="shared" si="14"/>
        <v>Yes</v>
      </c>
    </row>
    <row r="80" spans="1:12" x14ac:dyDescent="0.25">
      <c r="A80" s="44" t="s">
        <v>1446</v>
      </c>
      <c r="B80" s="35" t="s">
        <v>213</v>
      </c>
      <c r="C80" s="45">
        <v>662.29755260000002</v>
      </c>
      <c r="D80" s="11" t="str">
        <f t="shared" si="11"/>
        <v>N/A</v>
      </c>
      <c r="E80" s="45">
        <v>751.59106205000001</v>
      </c>
      <c r="F80" s="11" t="str">
        <f t="shared" si="12"/>
        <v>N/A</v>
      </c>
      <c r="G80" s="45">
        <v>804.29953860000001</v>
      </c>
      <c r="H80" s="11" t="str">
        <f t="shared" si="13"/>
        <v>N/A</v>
      </c>
      <c r="I80" s="12">
        <v>13.48</v>
      </c>
      <c r="J80" s="12">
        <v>7.0129999999999999</v>
      </c>
      <c r="K80" s="43" t="s">
        <v>739</v>
      </c>
      <c r="L80" s="9" t="str">
        <f t="shared" si="14"/>
        <v>Yes</v>
      </c>
    </row>
    <row r="81" spans="1:12" x14ac:dyDescent="0.25">
      <c r="A81" s="44" t="s">
        <v>615</v>
      </c>
      <c r="B81" s="35" t="s">
        <v>213</v>
      </c>
      <c r="C81" s="45">
        <v>5017882</v>
      </c>
      <c r="D81" s="11" t="str">
        <f t="shared" si="11"/>
        <v>N/A</v>
      </c>
      <c r="E81" s="45">
        <v>11352458</v>
      </c>
      <c r="F81" s="11" t="str">
        <f t="shared" si="12"/>
        <v>N/A</v>
      </c>
      <c r="G81" s="45">
        <v>12364539</v>
      </c>
      <c r="H81" s="11" t="str">
        <f t="shared" si="13"/>
        <v>N/A</v>
      </c>
      <c r="I81" s="12">
        <v>126.2</v>
      </c>
      <c r="J81" s="12">
        <v>8.9149999999999991</v>
      </c>
      <c r="K81" s="43" t="s">
        <v>739</v>
      </c>
      <c r="L81" s="9" t="str">
        <f t="shared" si="14"/>
        <v>Yes</v>
      </c>
    </row>
    <row r="82" spans="1:12" x14ac:dyDescent="0.25">
      <c r="A82" s="44" t="s">
        <v>616</v>
      </c>
      <c r="B82" s="35" t="s">
        <v>213</v>
      </c>
      <c r="C82" s="36">
        <v>5102</v>
      </c>
      <c r="D82" s="11" t="str">
        <f t="shared" si="11"/>
        <v>N/A</v>
      </c>
      <c r="E82" s="36">
        <v>5779</v>
      </c>
      <c r="F82" s="11" t="str">
        <f t="shared" si="12"/>
        <v>N/A</v>
      </c>
      <c r="G82" s="36">
        <v>5872</v>
      </c>
      <c r="H82" s="11" t="str">
        <f t="shared" si="13"/>
        <v>N/A</v>
      </c>
      <c r="I82" s="12">
        <v>13.27</v>
      </c>
      <c r="J82" s="12">
        <v>1.609</v>
      </c>
      <c r="K82" s="43" t="s">
        <v>739</v>
      </c>
      <c r="L82" s="9" t="str">
        <f t="shared" si="14"/>
        <v>Yes</v>
      </c>
    </row>
    <row r="83" spans="1:12" x14ac:dyDescent="0.25">
      <c r="A83" s="44" t="s">
        <v>1447</v>
      </c>
      <c r="B83" s="35" t="s">
        <v>213</v>
      </c>
      <c r="C83" s="45">
        <v>983.51274009999997</v>
      </c>
      <c r="D83" s="11" t="str">
        <f t="shared" si="11"/>
        <v>N/A</v>
      </c>
      <c r="E83" s="45">
        <v>1964.4329468999999</v>
      </c>
      <c r="F83" s="11" t="str">
        <f t="shared" si="12"/>
        <v>N/A</v>
      </c>
      <c r="G83" s="45">
        <v>2105.6776226000002</v>
      </c>
      <c r="H83" s="11" t="str">
        <f t="shared" si="13"/>
        <v>N/A</v>
      </c>
      <c r="I83" s="12">
        <v>99.74</v>
      </c>
      <c r="J83" s="12">
        <v>7.19</v>
      </c>
      <c r="K83" s="43" t="s">
        <v>739</v>
      </c>
      <c r="L83" s="9" t="str">
        <f t="shared" si="14"/>
        <v>Yes</v>
      </c>
    </row>
    <row r="84" spans="1:12" ht="25" x14ac:dyDescent="0.25">
      <c r="A84" s="44" t="s">
        <v>617</v>
      </c>
      <c r="B84" s="35" t="s">
        <v>213</v>
      </c>
      <c r="C84" s="45">
        <v>158268</v>
      </c>
      <c r="D84" s="11" t="str">
        <f t="shared" si="11"/>
        <v>N/A</v>
      </c>
      <c r="E84" s="45">
        <v>169832</v>
      </c>
      <c r="F84" s="11" t="str">
        <f t="shared" si="12"/>
        <v>N/A</v>
      </c>
      <c r="G84" s="45">
        <v>120300</v>
      </c>
      <c r="H84" s="11" t="str">
        <f t="shared" si="13"/>
        <v>N/A</v>
      </c>
      <c r="I84" s="12">
        <v>7.3070000000000004</v>
      </c>
      <c r="J84" s="12">
        <v>-29.2</v>
      </c>
      <c r="K84" s="43" t="s">
        <v>739</v>
      </c>
      <c r="L84" s="9" t="str">
        <f t="shared" si="14"/>
        <v>Yes</v>
      </c>
    </row>
    <row r="85" spans="1:12" x14ac:dyDescent="0.25">
      <c r="A85" s="44" t="s">
        <v>618</v>
      </c>
      <c r="B85" s="35" t="s">
        <v>213</v>
      </c>
      <c r="C85" s="36">
        <v>20</v>
      </c>
      <c r="D85" s="11" t="str">
        <f t="shared" si="11"/>
        <v>N/A</v>
      </c>
      <c r="E85" s="36">
        <v>17</v>
      </c>
      <c r="F85" s="11" t="str">
        <f t="shared" si="12"/>
        <v>N/A</v>
      </c>
      <c r="G85" s="36">
        <v>21</v>
      </c>
      <c r="H85" s="11" t="str">
        <f t="shared" si="13"/>
        <v>N/A</v>
      </c>
      <c r="I85" s="12">
        <v>-15</v>
      </c>
      <c r="J85" s="12">
        <v>23.53</v>
      </c>
      <c r="K85" s="43" t="s">
        <v>739</v>
      </c>
      <c r="L85" s="9" t="str">
        <f t="shared" si="14"/>
        <v>Yes</v>
      </c>
    </row>
    <row r="86" spans="1:12" x14ac:dyDescent="0.25">
      <c r="A86" s="44" t="s">
        <v>1448</v>
      </c>
      <c r="B86" s="35" t="s">
        <v>213</v>
      </c>
      <c r="C86" s="45">
        <v>7913.4</v>
      </c>
      <c r="D86" s="11" t="str">
        <f t="shared" si="11"/>
        <v>N/A</v>
      </c>
      <c r="E86" s="45">
        <v>9990.1176470999999</v>
      </c>
      <c r="F86" s="11" t="str">
        <f t="shared" si="12"/>
        <v>N/A</v>
      </c>
      <c r="G86" s="45">
        <v>5728.5714286000002</v>
      </c>
      <c r="H86" s="11" t="str">
        <f t="shared" si="13"/>
        <v>N/A</v>
      </c>
      <c r="I86" s="12">
        <v>26.24</v>
      </c>
      <c r="J86" s="12">
        <v>-42.7</v>
      </c>
      <c r="K86" s="43" t="s">
        <v>739</v>
      </c>
      <c r="L86" s="9" t="str">
        <f t="shared" si="14"/>
        <v>No</v>
      </c>
    </row>
    <row r="87" spans="1:12" x14ac:dyDescent="0.25">
      <c r="A87" s="44" t="s">
        <v>619</v>
      </c>
      <c r="B87" s="35" t="s">
        <v>213</v>
      </c>
      <c r="C87" s="45">
        <v>2534829</v>
      </c>
      <c r="D87" s="11" t="str">
        <f t="shared" si="11"/>
        <v>N/A</v>
      </c>
      <c r="E87" s="45">
        <v>2670237</v>
      </c>
      <c r="F87" s="11" t="str">
        <f t="shared" si="12"/>
        <v>N/A</v>
      </c>
      <c r="G87" s="45">
        <v>2873769</v>
      </c>
      <c r="H87" s="11" t="str">
        <f t="shared" si="13"/>
        <v>N/A</v>
      </c>
      <c r="I87" s="12">
        <v>5.3419999999999996</v>
      </c>
      <c r="J87" s="12">
        <v>7.6219999999999999</v>
      </c>
      <c r="K87" s="43" t="s">
        <v>739</v>
      </c>
      <c r="L87" s="9" t="str">
        <f t="shared" si="14"/>
        <v>Yes</v>
      </c>
    </row>
    <row r="88" spans="1:12" x14ac:dyDescent="0.25">
      <c r="A88" s="44" t="s">
        <v>620</v>
      </c>
      <c r="B88" s="35" t="s">
        <v>213</v>
      </c>
      <c r="C88" s="36">
        <v>8717</v>
      </c>
      <c r="D88" s="11" t="str">
        <f t="shared" si="11"/>
        <v>N/A</v>
      </c>
      <c r="E88" s="36">
        <v>9259</v>
      </c>
      <c r="F88" s="11" t="str">
        <f t="shared" si="12"/>
        <v>N/A</v>
      </c>
      <c r="G88" s="36">
        <v>9500</v>
      </c>
      <c r="H88" s="11" t="str">
        <f t="shared" si="13"/>
        <v>N/A</v>
      </c>
      <c r="I88" s="12">
        <v>6.218</v>
      </c>
      <c r="J88" s="12">
        <v>2.6030000000000002</v>
      </c>
      <c r="K88" s="43" t="s">
        <v>739</v>
      </c>
      <c r="L88" s="9" t="str">
        <f t="shared" si="14"/>
        <v>Yes</v>
      </c>
    </row>
    <row r="89" spans="1:12" x14ac:dyDescent="0.25">
      <c r="A89" s="44" t="s">
        <v>1449</v>
      </c>
      <c r="B89" s="35" t="s">
        <v>213</v>
      </c>
      <c r="C89" s="45">
        <v>290.79144201000003</v>
      </c>
      <c r="D89" s="11" t="str">
        <f t="shared" si="11"/>
        <v>N/A</v>
      </c>
      <c r="E89" s="45">
        <v>288.39367102</v>
      </c>
      <c r="F89" s="11" t="str">
        <f t="shared" si="12"/>
        <v>N/A</v>
      </c>
      <c r="G89" s="45">
        <v>302.50200000000001</v>
      </c>
      <c r="H89" s="11" t="str">
        <f t="shared" si="13"/>
        <v>N/A</v>
      </c>
      <c r="I89" s="12">
        <v>-0.82499999999999996</v>
      </c>
      <c r="J89" s="12">
        <v>4.8920000000000003</v>
      </c>
      <c r="K89" s="43" t="s">
        <v>739</v>
      </c>
      <c r="L89" s="9" t="str">
        <f t="shared" si="14"/>
        <v>Yes</v>
      </c>
    </row>
    <row r="90" spans="1:12" x14ac:dyDescent="0.25">
      <c r="A90" s="44" t="s">
        <v>621</v>
      </c>
      <c r="B90" s="35" t="s">
        <v>213</v>
      </c>
      <c r="C90" s="45">
        <v>2789729</v>
      </c>
      <c r="D90" s="11" t="str">
        <f t="shared" si="11"/>
        <v>N/A</v>
      </c>
      <c r="E90" s="45">
        <v>2747070</v>
      </c>
      <c r="F90" s="11" t="str">
        <f t="shared" si="12"/>
        <v>N/A</v>
      </c>
      <c r="G90" s="45">
        <v>3007905</v>
      </c>
      <c r="H90" s="11" t="str">
        <f t="shared" si="13"/>
        <v>N/A</v>
      </c>
      <c r="I90" s="12">
        <v>-1.53</v>
      </c>
      <c r="J90" s="12">
        <v>9.4949999999999992</v>
      </c>
      <c r="K90" s="43" t="s">
        <v>739</v>
      </c>
      <c r="L90" s="9" t="str">
        <f t="shared" si="14"/>
        <v>Yes</v>
      </c>
    </row>
    <row r="91" spans="1:12" x14ac:dyDescent="0.25">
      <c r="A91" s="44" t="s">
        <v>622</v>
      </c>
      <c r="B91" s="35" t="s">
        <v>213</v>
      </c>
      <c r="C91" s="36">
        <v>4026</v>
      </c>
      <c r="D91" s="11" t="str">
        <f t="shared" si="11"/>
        <v>N/A</v>
      </c>
      <c r="E91" s="36">
        <v>4439</v>
      </c>
      <c r="F91" s="11" t="str">
        <f t="shared" si="12"/>
        <v>N/A</v>
      </c>
      <c r="G91" s="36">
        <v>4747</v>
      </c>
      <c r="H91" s="11" t="str">
        <f t="shared" si="13"/>
        <v>N/A</v>
      </c>
      <c r="I91" s="12">
        <v>10.26</v>
      </c>
      <c r="J91" s="12">
        <v>6.9379999999999997</v>
      </c>
      <c r="K91" s="43" t="s">
        <v>739</v>
      </c>
      <c r="L91" s="9" t="str">
        <f t="shared" si="14"/>
        <v>Yes</v>
      </c>
    </row>
    <row r="92" spans="1:12" x14ac:dyDescent="0.25">
      <c r="A92" s="44" t="s">
        <v>1450</v>
      </c>
      <c r="B92" s="35" t="s">
        <v>213</v>
      </c>
      <c r="C92" s="45">
        <v>692.92821659000003</v>
      </c>
      <c r="D92" s="11" t="str">
        <f t="shared" si="11"/>
        <v>N/A</v>
      </c>
      <c r="E92" s="45">
        <v>618.84883982999997</v>
      </c>
      <c r="F92" s="11" t="str">
        <f t="shared" si="12"/>
        <v>N/A</v>
      </c>
      <c r="G92" s="45">
        <v>633.64335370000003</v>
      </c>
      <c r="H92" s="11" t="str">
        <f t="shared" si="13"/>
        <v>N/A</v>
      </c>
      <c r="I92" s="12">
        <v>-10.7</v>
      </c>
      <c r="J92" s="12">
        <v>2.391</v>
      </c>
      <c r="K92" s="43" t="s">
        <v>739</v>
      </c>
      <c r="L92" s="9" t="str">
        <f t="shared" si="14"/>
        <v>Yes</v>
      </c>
    </row>
    <row r="93" spans="1:12" ht="25" x14ac:dyDescent="0.25">
      <c r="A93" s="44" t="s">
        <v>623</v>
      </c>
      <c r="B93" s="35" t="s">
        <v>213</v>
      </c>
      <c r="C93" s="45">
        <v>49479033</v>
      </c>
      <c r="D93" s="11" t="str">
        <f t="shared" si="11"/>
        <v>N/A</v>
      </c>
      <c r="E93" s="45">
        <v>52415008</v>
      </c>
      <c r="F93" s="11" t="str">
        <f t="shared" si="12"/>
        <v>N/A</v>
      </c>
      <c r="G93" s="45">
        <v>58740130</v>
      </c>
      <c r="H93" s="11" t="str">
        <f t="shared" si="13"/>
        <v>N/A</v>
      </c>
      <c r="I93" s="12">
        <v>5.9340000000000002</v>
      </c>
      <c r="J93" s="12">
        <v>12.07</v>
      </c>
      <c r="K93" s="43" t="s">
        <v>739</v>
      </c>
      <c r="L93" s="9" t="str">
        <f t="shared" si="14"/>
        <v>Yes</v>
      </c>
    </row>
    <row r="94" spans="1:12" x14ac:dyDescent="0.25">
      <c r="A94" s="46" t="s">
        <v>624</v>
      </c>
      <c r="B94" s="36" t="s">
        <v>213</v>
      </c>
      <c r="C94" s="36">
        <v>3055</v>
      </c>
      <c r="D94" s="11" t="str">
        <f t="shared" si="11"/>
        <v>N/A</v>
      </c>
      <c r="E94" s="36">
        <v>4134</v>
      </c>
      <c r="F94" s="11" t="str">
        <f t="shared" si="12"/>
        <v>N/A</v>
      </c>
      <c r="G94" s="36">
        <v>4503</v>
      </c>
      <c r="H94" s="11" t="str">
        <f t="shared" si="13"/>
        <v>N/A</v>
      </c>
      <c r="I94" s="12">
        <v>35.32</v>
      </c>
      <c r="J94" s="12">
        <v>8.9260000000000002</v>
      </c>
      <c r="K94" s="1" t="s">
        <v>739</v>
      </c>
      <c r="L94" s="9" t="str">
        <f t="shared" si="14"/>
        <v>Yes</v>
      </c>
    </row>
    <row r="95" spans="1:12" x14ac:dyDescent="0.25">
      <c r="A95" s="44" t="s">
        <v>1451</v>
      </c>
      <c r="B95" s="35" t="s">
        <v>213</v>
      </c>
      <c r="C95" s="45">
        <v>16196.082815</v>
      </c>
      <c r="D95" s="11" t="str">
        <f t="shared" si="11"/>
        <v>N/A</v>
      </c>
      <c r="E95" s="45">
        <v>12679.005322000001</v>
      </c>
      <c r="F95" s="11" t="str">
        <f t="shared" si="12"/>
        <v>N/A</v>
      </c>
      <c r="G95" s="45">
        <v>13044.665778000001</v>
      </c>
      <c r="H95" s="11" t="str">
        <f t="shared" si="13"/>
        <v>N/A</v>
      </c>
      <c r="I95" s="12">
        <v>-21.7</v>
      </c>
      <c r="J95" s="12">
        <v>2.8839999999999999</v>
      </c>
      <c r="K95" s="43" t="s">
        <v>739</v>
      </c>
      <c r="L95" s="9" t="str">
        <f t="shared" si="14"/>
        <v>Yes</v>
      </c>
    </row>
    <row r="96" spans="1:12" ht="25" x14ac:dyDescent="0.25">
      <c r="A96" s="44" t="s">
        <v>625</v>
      </c>
      <c r="B96" s="35" t="s">
        <v>213</v>
      </c>
      <c r="C96" s="45">
        <v>11185888</v>
      </c>
      <c r="D96" s="11" t="str">
        <f t="shared" si="11"/>
        <v>N/A</v>
      </c>
      <c r="E96" s="45">
        <v>12118651</v>
      </c>
      <c r="F96" s="11" t="str">
        <f t="shared" si="12"/>
        <v>N/A</v>
      </c>
      <c r="G96" s="45">
        <v>14277495</v>
      </c>
      <c r="H96" s="11" t="str">
        <f t="shared" si="13"/>
        <v>N/A</v>
      </c>
      <c r="I96" s="12">
        <v>8.3390000000000004</v>
      </c>
      <c r="J96" s="12">
        <v>17.809999999999999</v>
      </c>
      <c r="K96" s="43" t="s">
        <v>739</v>
      </c>
      <c r="L96" s="9" t="str">
        <f t="shared" si="14"/>
        <v>Yes</v>
      </c>
    </row>
    <row r="97" spans="1:12" x14ac:dyDescent="0.25">
      <c r="A97" s="44" t="s">
        <v>626</v>
      </c>
      <c r="B97" s="35" t="s">
        <v>213</v>
      </c>
      <c r="C97" s="36">
        <v>4852</v>
      </c>
      <c r="D97" s="11" t="str">
        <f t="shared" si="11"/>
        <v>N/A</v>
      </c>
      <c r="E97" s="36">
        <v>5099</v>
      </c>
      <c r="F97" s="11" t="str">
        <f t="shared" si="12"/>
        <v>N/A</v>
      </c>
      <c r="G97" s="36">
        <v>5390</v>
      </c>
      <c r="H97" s="11" t="str">
        <f t="shared" si="13"/>
        <v>N/A</v>
      </c>
      <c r="I97" s="12">
        <v>5.0910000000000002</v>
      </c>
      <c r="J97" s="12">
        <v>5.7069999999999999</v>
      </c>
      <c r="K97" s="43" t="s">
        <v>739</v>
      </c>
      <c r="L97" s="9" t="str">
        <f t="shared" si="14"/>
        <v>Yes</v>
      </c>
    </row>
    <row r="98" spans="1:12" x14ac:dyDescent="0.25">
      <c r="A98" s="44" t="s">
        <v>1452</v>
      </c>
      <c r="B98" s="35" t="s">
        <v>213</v>
      </c>
      <c r="C98" s="45">
        <v>2305.4179720000002</v>
      </c>
      <c r="D98" s="11" t="str">
        <f t="shared" si="11"/>
        <v>N/A</v>
      </c>
      <c r="E98" s="45">
        <v>2376.6720925999998</v>
      </c>
      <c r="F98" s="11" t="str">
        <f t="shared" si="12"/>
        <v>N/A</v>
      </c>
      <c r="G98" s="45">
        <v>2648.8858998000001</v>
      </c>
      <c r="H98" s="11" t="str">
        <f t="shared" si="13"/>
        <v>N/A</v>
      </c>
      <c r="I98" s="12">
        <v>3.0910000000000002</v>
      </c>
      <c r="J98" s="12">
        <v>11.45</v>
      </c>
      <c r="K98" s="43" t="s">
        <v>739</v>
      </c>
      <c r="L98" s="9" t="str">
        <f t="shared" si="14"/>
        <v>Yes</v>
      </c>
    </row>
    <row r="99" spans="1:12" ht="25" x14ac:dyDescent="0.25">
      <c r="A99" s="44" t="s">
        <v>627</v>
      </c>
      <c r="B99" s="35" t="s">
        <v>213</v>
      </c>
      <c r="C99" s="45">
        <v>67200995</v>
      </c>
      <c r="D99" s="11" t="str">
        <f t="shared" si="11"/>
        <v>N/A</v>
      </c>
      <c r="E99" s="45">
        <v>80045414</v>
      </c>
      <c r="F99" s="11" t="str">
        <f t="shared" si="12"/>
        <v>N/A</v>
      </c>
      <c r="G99" s="45">
        <v>91088504</v>
      </c>
      <c r="H99" s="11" t="str">
        <f t="shared" si="13"/>
        <v>N/A</v>
      </c>
      <c r="I99" s="12">
        <v>19.11</v>
      </c>
      <c r="J99" s="12">
        <v>13.8</v>
      </c>
      <c r="K99" s="43" t="s">
        <v>739</v>
      </c>
      <c r="L99" s="9" t="str">
        <f t="shared" si="14"/>
        <v>Yes</v>
      </c>
    </row>
    <row r="100" spans="1:12" x14ac:dyDescent="0.25">
      <c r="A100" s="44" t="s">
        <v>628</v>
      </c>
      <c r="B100" s="35" t="s">
        <v>213</v>
      </c>
      <c r="C100" s="36">
        <v>2953</v>
      </c>
      <c r="D100" s="11" t="str">
        <f t="shared" si="11"/>
        <v>N/A</v>
      </c>
      <c r="E100" s="36">
        <v>3290</v>
      </c>
      <c r="F100" s="11" t="str">
        <f t="shared" si="12"/>
        <v>N/A</v>
      </c>
      <c r="G100" s="36">
        <v>3764</v>
      </c>
      <c r="H100" s="11" t="str">
        <f t="shared" si="13"/>
        <v>N/A</v>
      </c>
      <c r="I100" s="12">
        <v>11.41</v>
      </c>
      <c r="J100" s="12">
        <v>14.41</v>
      </c>
      <c r="K100" s="43" t="s">
        <v>739</v>
      </c>
      <c r="L100" s="9" t="str">
        <f t="shared" si="14"/>
        <v>Yes</v>
      </c>
    </row>
    <row r="101" spans="1:12" ht="25" x14ac:dyDescent="0.25">
      <c r="A101" s="44" t="s">
        <v>1453</v>
      </c>
      <c r="B101" s="35" t="s">
        <v>213</v>
      </c>
      <c r="C101" s="45">
        <v>22756.855739999999</v>
      </c>
      <c r="D101" s="11" t="str">
        <f t="shared" si="11"/>
        <v>N/A</v>
      </c>
      <c r="E101" s="45">
        <v>24329.913069999999</v>
      </c>
      <c r="F101" s="11" t="str">
        <f t="shared" si="12"/>
        <v>N/A</v>
      </c>
      <c r="G101" s="45">
        <v>24199.92136</v>
      </c>
      <c r="H101" s="11" t="str">
        <f t="shared" si="13"/>
        <v>N/A</v>
      </c>
      <c r="I101" s="12">
        <v>6.9119999999999999</v>
      </c>
      <c r="J101" s="12">
        <v>-0.53400000000000003</v>
      </c>
      <c r="K101" s="43" t="s">
        <v>739</v>
      </c>
      <c r="L101" s="9" t="str">
        <f t="shared" si="14"/>
        <v>Yes</v>
      </c>
    </row>
    <row r="102" spans="1:12" ht="25" x14ac:dyDescent="0.25">
      <c r="A102" s="44" t="s">
        <v>629</v>
      </c>
      <c r="B102" s="35" t="s">
        <v>213</v>
      </c>
      <c r="C102" s="45">
        <v>6412592</v>
      </c>
      <c r="D102" s="11" t="str">
        <f t="shared" si="11"/>
        <v>N/A</v>
      </c>
      <c r="E102" s="45">
        <v>6918691</v>
      </c>
      <c r="F102" s="11" t="str">
        <f t="shared" si="12"/>
        <v>N/A</v>
      </c>
      <c r="G102" s="45">
        <v>7360490</v>
      </c>
      <c r="H102" s="11" t="str">
        <f t="shared" si="13"/>
        <v>N/A</v>
      </c>
      <c r="I102" s="12">
        <v>7.8920000000000003</v>
      </c>
      <c r="J102" s="12">
        <v>6.3860000000000001</v>
      </c>
      <c r="K102" s="43" t="s">
        <v>739</v>
      </c>
      <c r="L102" s="9" t="str">
        <f t="shared" si="14"/>
        <v>Yes</v>
      </c>
    </row>
    <row r="103" spans="1:12" x14ac:dyDescent="0.25">
      <c r="A103" s="44" t="s">
        <v>630</v>
      </c>
      <c r="B103" s="35" t="s">
        <v>213</v>
      </c>
      <c r="C103" s="36">
        <v>2853</v>
      </c>
      <c r="D103" s="11" t="str">
        <f t="shared" si="11"/>
        <v>N/A</v>
      </c>
      <c r="E103" s="36">
        <v>3024</v>
      </c>
      <c r="F103" s="11" t="str">
        <f t="shared" si="12"/>
        <v>N/A</v>
      </c>
      <c r="G103" s="36">
        <v>3213</v>
      </c>
      <c r="H103" s="11" t="str">
        <f t="shared" si="13"/>
        <v>N/A</v>
      </c>
      <c r="I103" s="12">
        <v>5.9939999999999998</v>
      </c>
      <c r="J103" s="12">
        <v>6.25</v>
      </c>
      <c r="K103" s="43" t="s">
        <v>739</v>
      </c>
      <c r="L103" s="9" t="str">
        <f t="shared" si="14"/>
        <v>Yes</v>
      </c>
    </row>
    <row r="104" spans="1:12" ht="25" x14ac:dyDescent="0.25">
      <c r="A104" s="44" t="s">
        <v>1454</v>
      </c>
      <c r="B104" s="35" t="s">
        <v>213</v>
      </c>
      <c r="C104" s="45">
        <v>2247.6663162</v>
      </c>
      <c r="D104" s="11" t="str">
        <f t="shared" si="11"/>
        <v>N/A</v>
      </c>
      <c r="E104" s="45">
        <v>2287.9269180000001</v>
      </c>
      <c r="F104" s="11" t="str">
        <f t="shared" si="12"/>
        <v>N/A</v>
      </c>
      <c r="G104" s="45">
        <v>2290.8465608000001</v>
      </c>
      <c r="H104" s="11" t="str">
        <f t="shared" si="13"/>
        <v>N/A</v>
      </c>
      <c r="I104" s="12">
        <v>1.7909999999999999</v>
      </c>
      <c r="J104" s="12">
        <v>0.12759999999999999</v>
      </c>
      <c r="K104" s="43" t="s">
        <v>739</v>
      </c>
      <c r="L104" s="9" t="str">
        <f t="shared" si="14"/>
        <v>Yes</v>
      </c>
    </row>
    <row r="105" spans="1:12" ht="25" x14ac:dyDescent="0.25">
      <c r="A105" s="44" t="s">
        <v>631</v>
      </c>
      <c r="B105" s="35" t="s">
        <v>213</v>
      </c>
      <c r="C105" s="45">
        <v>1218</v>
      </c>
      <c r="D105" s="11" t="str">
        <f t="shared" si="11"/>
        <v>N/A</v>
      </c>
      <c r="E105" s="45">
        <v>3</v>
      </c>
      <c r="F105" s="11" t="str">
        <f t="shared" si="12"/>
        <v>N/A</v>
      </c>
      <c r="G105" s="45">
        <v>0</v>
      </c>
      <c r="H105" s="11" t="str">
        <f t="shared" si="13"/>
        <v>N/A</v>
      </c>
      <c r="I105" s="12">
        <v>-99.8</v>
      </c>
      <c r="J105" s="12">
        <v>-100</v>
      </c>
      <c r="K105" s="43" t="s">
        <v>739</v>
      </c>
      <c r="L105" s="9" t="str">
        <f t="shared" si="14"/>
        <v>No</v>
      </c>
    </row>
    <row r="106" spans="1:12" x14ac:dyDescent="0.25">
      <c r="A106" s="44" t="s">
        <v>632</v>
      </c>
      <c r="B106" s="35" t="s">
        <v>213</v>
      </c>
      <c r="C106" s="36">
        <v>11</v>
      </c>
      <c r="D106" s="11" t="str">
        <f t="shared" si="11"/>
        <v>N/A</v>
      </c>
      <c r="E106" s="36">
        <v>11</v>
      </c>
      <c r="F106" s="11" t="str">
        <f t="shared" si="12"/>
        <v>N/A</v>
      </c>
      <c r="G106" s="36">
        <v>0</v>
      </c>
      <c r="H106" s="11" t="str">
        <f t="shared" si="13"/>
        <v>N/A</v>
      </c>
      <c r="I106" s="12">
        <v>0</v>
      </c>
      <c r="J106" s="12">
        <v>-100</v>
      </c>
      <c r="K106" s="43" t="s">
        <v>739</v>
      </c>
      <c r="L106" s="9" t="str">
        <f t="shared" si="14"/>
        <v>No</v>
      </c>
    </row>
    <row r="107" spans="1:12" ht="25" x14ac:dyDescent="0.25">
      <c r="A107" s="44" t="s">
        <v>1455</v>
      </c>
      <c r="B107" s="35" t="s">
        <v>213</v>
      </c>
      <c r="C107" s="45">
        <v>1218</v>
      </c>
      <c r="D107" s="11" t="str">
        <f t="shared" si="11"/>
        <v>N/A</v>
      </c>
      <c r="E107" s="45">
        <v>3</v>
      </c>
      <c r="F107" s="11" t="str">
        <f t="shared" si="12"/>
        <v>N/A</v>
      </c>
      <c r="G107" s="45" t="s">
        <v>1746</v>
      </c>
      <c r="H107" s="11" t="str">
        <f t="shared" si="13"/>
        <v>N/A</v>
      </c>
      <c r="I107" s="12">
        <v>-99.8</v>
      </c>
      <c r="J107" s="12" t="s">
        <v>1746</v>
      </c>
      <c r="K107" s="43" t="s">
        <v>739</v>
      </c>
      <c r="L107" s="9" t="str">
        <f t="shared" si="14"/>
        <v>N/A</v>
      </c>
    </row>
    <row r="108" spans="1:12" ht="25" x14ac:dyDescent="0.25">
      <c r="A108" s="44" t="s">
        <v>633</v>
      </c>
      <c r="B108" s="35" t="s">
        <v>213</v>
      </c>
      <c r="C108" s="45">
        <v>253156</v>
      </c>
      <c r="D108" s="11" t="str">
        <f t="shared" si="11"/>
        <v>N/A</v>
      </c>
      <c r="E108" s="45">
        <v>110776</v>
      </c>
      <c r="F108" s="11" t="str">
        <f t="shared" si="12"/>
        <v>N/A</v>
      </c>
      <c r="G108" s="45">
        <v>106457</v>
      </c>
      <c r="H108" s="11" t="str">
        <f t="shared" si="13"/>
        <v>N/A</v>
      </c>
      <c r="I108" s="12">
        <v>-56.2</v>
      </c>
      <c r="J108" s="12">
        <v>-3.9</v>
      </c>
      <c r="K108" s="43" t="s">
        <v>739</v>
      </c>
      <c r="L108" s="9" t="str">
        <f t="shared" si="14"/>
        <v>Yes</v>
      </c>
    </row>
    <row r="109" spans="1:12" x14ac:dyDescent="0.25">
      <c r="A109" s="44" t="s">
        <v>634</v>
      </c>
      <c r="B109" s="35" t="s">
        <v>213</v>
      </c>
      <c r="C109" s="36">
        <v>912</v>
      </c>
      <c r="D109" s="11" t="str">
        <f t="shared" si="11"/>
        <v>N/A</v>
      </c>
      <c r="E109" s="36">
        <v>413</v>
      </c>
      <c r="F109" s="11" t="str">
        <f t="shared" si="12"/>
        <v>N/A</v>
      </c>
      <c r="G109" s="36">
        <v>398</v>
      </c>
      <c r="H109" s="11" t="str">
        <f t="shared" si="13"/>
        <v>N/A</v>
      </c>
      <c r="I109" s="12">
        <v>-54.7</v>
      </c>
      <c r="J109" s="12">
        <v>-3.63</v>
      </c>
      <c r="K109" s="43" t="s">
        <v>739</v>
      </c>
      <c r="L109" s="9" t="str">
        <f t="shared" si="14"/>
        <v>Yes</v>
      </c>
    </row>
    <row r="110" spans="1:12" ht="25" x14ac:dyDescent="0.25">
      <c r="A110" s="44" t="s">
        <v>1456</v>
      </c>
      <c r="B110" s="35" t="s">
        <v>213</v>
      </c>
      <c r="C110" s="45">
        <v>277.58333333000002</v>
      </c>
      <c r="D110" s="11" t="str">
        <f t="shared" si="11"/>
        <v>N/A</v>
      </c>
      <c r="E110" s="45">
        <v>268.22276029</v>
      </c>
      <c r="F110" s="11" t="str">
        <f t="shared" si="12"/>
        <v>N/A</v>
      </c>
      <c r="G110" s="45">
        <v>267.47989949999999</v>
      </c>
      <c r="H110" s="11" t="str">
        <f t="shared" si="13"/>
        <v>N/A</v>
      </c>
      <c r="I110" s="12">
        <v>-3.37</v>
      </c>
      <c r="J110" s="12">
        <v>-0.27700000000000002</v>
      </c>
      <c r="K110" s="43" t="s">
        <v>739</v>
      </c>
      <c r="L110" s="9" t="str">
        <f t="shared" si="14"/>
        <v>Yes</v>
      </c>
    </row>
    <row r="111" spans="1:12" x14ac:dyDescent="0.25">
      <c r="A111" s="44" t="s">
        <v>635</v>
      </c>
      <c r="B111" s="35" t="s">
        <v>213</v>
      </c>
      <c r="C111" s="45">
        <v>12203</v>
      </c>
      <c r="D111" s="11" t="str">
        <f t="shared" si="11"/>
        <v>N/A</v>
      </c>
      <c r="E111" s="45">
        <v>8599</v>
      </c>
      <c r="F111" s="11" t="str">
        <f t="shared" si="12"/>
        <v>N/A</v>
      </c>
      <c r="G111" s="45">
        <v>0</v>
      </c>
      <c r="H111" s="11" t="str">
        <f t="shared" si="13"/>
        <v>N/A</v>
      </c>
      <c r="I111" s="12">
        <v>-29.5</v>
      </c>
      <c r="J111" s="12">
        <v>-100</v>
      </c>
      <c r="K111" s="43" t="s">
        <v>739</v>
      </c>
      <c r="L111" s="9" t="str">
        <f t="shared" si="14"/>
        <v>No</v>
      </c>
    </row>
    <row r="112" spans="1:12" x14ac:dyDescent="0.25">
      <c r="A112" s="44" t="s">
        <v>636</v>
      </c>
      <c r="B112" s="35" t="s">
        <v>213</v>
      </c>
      <c r="C112" s="36">
        <v>11</v>
      </c>
      <c r="D112" s="11" t="str">
        <f t="shared" si="11"/>
        <v>N/A</v>
      </c>
      <c r="E112" s="36">
        <v>11</v>
      </c>
      <c r="F112" s="11" t="str">
        <f t="shared" si="12"/>
        <v>N/A</v>
      </c>
      <c r="G112" s="36">
        <v>0</v>
      </c>
      <c r="H112" s="11" t="str">
        <f t="shared" si="13"/>
        <v>N/A</v>
      </c>
      <c r="I112" s="12">
        <v>0</v>
      </c>
      <c r="J112" s="12">
        <v>-100</v>
      </c>
      <c r="K112" s="43" t="s">
        <v>739</v>
      </c>
      <c r="L112" s="9" t="str">
        <f t="shared" si="14"/>
        <v>No</v>
      </c>
    </row>
    <row r="113" spans="1:12" x14ac:dyDescent="0.25">
      <c r="A113" s="44" t="s">
        <v>1457</v>
      </c>
      <c r="B113" s="35" t="s">
        <v>213</v>
      </c>
      <c r="C113" s="45">
        <v>6101.5</v>
      </c>
      <c r="D113" s="11" t="str">
        <f t="shared" si="11"/>
        <v>N/A</v>
      </c>
      <c r="E113" s="45">
        <v>4299.5</v>
      </c>
      <c r="F113" s="11" t="str">
        <f t="shared" si="12"/>
        <v>N/A</v>
      </c>
      <c r="G113" s="45" t="s">
        <v>1746</v>
      </c>
      <c r="H113" s="11" t="str">
        <f t="shared" si="13"/>
        <v>N/A</v>
      </c>
      <c r="I113" s="12">
        <v>-29.5</v>
      </c>
      <c r="J113" s="12" t="s">
        <v>1746</v>
      </c>
      <c r="K113" s="43" t="s">
        <v>739</v>
      </c>
      <c r="L113" s="9" t="str">
        <f t="shared" si="14"/>
        <v>N/A</v>
      </c>
    </row>
    <row r="114" spans="1:12" ht="25" x14ac:dyDescent="0.25">
      <c r="A114" s="44" t="s">
        <v>637</v>
      </c>
      <c r="B114" s="35" t="s">
        <v>213</v>
      </c>
      <c r="C114" s="45">
        <v>154369</v>
      </c>
      <c r="D114" s="11" t="str">
        <f t="shared" si="11"/>
        <v>N/A</v>
      </c>
      <c r="E114" s="45">
        <v>155038</v>
      </c>
      <c r="F114" s="11" t="str">
        <f t="shared" si="12"/>
        <v>N/A</v>
      </c>
      <c r="G114" s="45">
        <v>129729</v>
      </c>
      <c r="H114" s="11" t="str">
        <f t="shared" si="13"/>
        <v>N/A</v>
      </c>
      <c r="I114" s="12">
        <v>0.43340000000000001</v>
      </c>
      <c r="J114" s="12">
        <v>-16.3</v>
      </c>
      <c r="K114" s="43" t="s">
        <v>739</v>
      </c>
      <c r="L114" s="9" t="str">
        <f>IF(J114="Div by 0", "N/A", IF(OR(J114="N/A",K114="N/A"),"N/A", IF(J114&gt;VALUE(MID(K114,1,2)), "No", IF(J114&lt;-1*VALUE(MID(K114,1,2)), "No", "Yes"))))</f>
        <v>Yes</v>
      </c>
    </row>
    <row r="115" spans="1:12" x14ac:dyDescent="0.25">
      <c r="A115" s="44" t="s">
        <v>638</v>
      </c>
      <c r="B115" s="35" t="s">
        <v>213</v>
      </c>
      <c r="C115" s="36">
        <v>872</v>
      </c>
      <c r="D115" s="11" t="str">
        <f t="shared" si="11"/>
        <v>N/A</v>
      </c>
      <c r="E115" s="36">
        <v>578</v>
      </c>
      <c r="F115" s="11" t="str">
        <f t="shared" si="12"/>
        <v>N/A</v>
      </c>
      <c r="G115" s="36">
        <v>435</v>
      </c>
      <c r="H115" s="11" t="str">
        <f t="shared" si="13"/>
        <v>N/A</v>
      </c>
      <c r="I115" s="12">
        <v>-33.700000000000003</v>
      </c>
      <c r="J115" s="12">
        <v>-24.7</v>
      </c>
      <c r="K115" s="43" t="s">
        <v>739</v>
      </c>
      <c r="L115" s="9" t="str">
        <f t="shared" ref="L115:L119" si="15">IF(J115="Div by 0", "N/A", IF(OR(J115="N/A",K115="N/A"),"N/A", IF(J115&gt;VALUE(MID(K115,1,2)), "No", IF(J115&lt;-1*VALUE(MID(K115,1,2)), "No", "Yes"))))</f>
        <v>Yes</v>
      </c>
    </row>
    <row r="116" spans="1:12" ht="25" x14ac:dyDescent="0.25">
      <c r="A116" s="44" t="s">
        <v>1458</v>
      </c>
      <c r="B116" s="35" t="s">
        <v>213</v>
      </c>
      <c r="C116" s="45">
        <v>177.02866972000001</v>
      </c>
      <c r="D116" s="11" t="str">
        <f t="shared" si="11"/>
        <v>N/A</v>
      </c>
      <c r="E116" s="45">
        <v>268.23183390999998</v>
      </c>
      <c r="F116" s="11" t="str">
        <f t="shared" si="12"/>
        <v>N/A</v>
      </c>
      <c r="G116" s="45">
        <v>298.22758621000003</v>
      </c>
      <c r="H116" s="11" t="str">
        <f t="shared" si="13"/>
        <v>N/A</v>
      </c>
      <c r="I116" s="12">
        <v>51.52</v>
      </c>
      <c r="J116" s="12">
        <v>11.18</v>
      </c>
      <c r="K116" s="43" t="s">
        <v>739</v>
      </c>
      <c r="L116" s="9" t="str">
        <f t="shared" si="15"/>
        <v>Yes</v>
      </c>
    </row>
    <row r="117" spans="1:12" ht="25" x14ac:dyDescent="0.25">
      <c r="A117" s="44" t="s">
        <v>639</v>
      </c>
      <c r="B117" s="35" t="s">
        <v>213</v>
      </c>
      <c r="C117" s="45">
        <v>37272</v>
      </c>
      <c r="D117" s="11" t="str">
        <f t="shared" si="11"/>
        <v>N/A</v>
      </c>
      <c r="E117" s="45">
        <v>237588</v>
      </c>
      <c r="F117" s="11" t="str">
        <f t="shared" si="12"/>
        <v>N/A</v>
      </c>
      <c r="G117" s="45">
        <v>1032245</v>
      </c>
      <c r="H117" s="11" t="str">
        <f t="shared" si="13"/>
        <v>N/A</v>
      </c>
      <c r="I117" s="12">
        <v>537.4</v>
      </c>
      <c r="J117" s="12">
        <v>334.5</v>
      </c>
      <c r="K117" s="43" t="s">
        <v>739</v>
      </c>
      <c r="L117" s="9" t="str">
        <f t="shared" si="15"/>
        <v>No</v>
      </c>
    </row>
    <row r="118" spans="1:12" x14ac:dyDescent="0.25">
      <c r="A118" s="44" t="s">
        <v>640</v>
      </c>
      <c r="B118" s="35" t="s">
        <v>213</v>
      </c>
      <c r="C118" s="36">
        <v>32</v>
      </c>
      <c r="D118" s="11" t="str">
        <f t="shared" si="11"/>
        <v>N/A</v>
      </c>
      <c r="E118" s="36">
        <v>18</v>
      </c>
      <c r="F118" s="11" t="str">
        <f t="shared" si="12"/>
        <v>N/A</v>
      </c>
      <c r="G118" s="36">
        <v>15</v>
      </c>
      <c r="H118" s="11" t="str">
        <f t="shared" si="13"/>
        <v>N/A</v>
      </c>
      <c r="I118" s="12">
        <v>-43.8</v>
      </c>
      <c r="J118" s="12">
        <v>-16.7</v>
      </c>
      <c r="K118" s="43" t="s">
        <v>739</v>
      </c>
      <c r="L118" s="9" t="str">
        <f t="shared" si="15"/>
        <v>Yes</v>
      </c>
    </row>
    <row r="119" spans="1:12" ht="25" x14ac:dyDescent="0.25">
      <c r="A119" s="44" t="s">
        <v>1459</v>
      </c>
      <c r="B119" s="35" t="s">
        <v>213</v>
      </c>
      <c r="C119" s="45">
        <v>1164.75</v>
      </c>
      <c r="D119" s="11" t="str">
        <f t="shared" si="11"/>
        <v>N/A</v>
      </c>
      <c r="E119" s="45">
        <v>13199.333333</v>
      </c>
      <c r="F119" s="11" t="str">
        <f t="shared" si="12"/>
        <v>N/A</v>
      </c>
      <c r="G119" s="45">
        <v>68816.333333000002</v>
      </c>
      <c r="H119" s="11" t="str">
        <f t="shared" si="13"/>
        <v>N/A</v>
      </c>
      <c r="I119" s="12">
        <v>1033</v>
      </c>
      <c r="J119" s="12">
        <v>421.4</v>
      </c>
      <c r="K119" s="43" t="s">
        <v>739</v>
      </c>
      <c r="L119" s="9" t="str">
        <f t="shared" si="15"/>
        <v>No</v>
      </c>
    </row>
    <row r="120" spans="1:12" ht="25" x14ac:dyDescent="0.25">
      <c r="A120" s="44" t="s">
        <v>641</v>
      </c>
      <c r="B120" s="35" t="s">
        <v>213</v>
      </c>
      <c r="C120" s="45">
        <v>6686997</v>
      </c>
      <c r="D120" s="11" t="str">
        <f t="shared" si="11"/>
        <v>N/A</v>
      </c>
      <c r="E120" s="45">
        <v>7158674</v>
      </c>
      <c r="F120" s="11" t="str">
        <f t="shared" si="12"/>
        <v>N/A</v>
      </c>
      <c r="G120" s="45">
        <v>8252197</v>
      </c>
      <c r="H120" s="11" t="str">
        <f t="shared" si="13"/>
        <v>N/A</v>
      </c>
      <c r="I120" s="12">
        <v>7.0540000000000003</v>
      </c>
      <c r="J120" s="12">
        <v>15.28</v>
      </c>
      <c r="K120" s="43" t="s">
        <v>739</v>
      </c>
      <c r="L120" s="9" t="str">
        <f t="shared" ref="L120:L131" si="16">IF(J120="Div by 0", "N/A", IF(K120="N/A","N/A", IF(J120&gt;VALUE(MID(K120,1,2)), "No", IF(J120&lt;-1*VALUE(MID(K120,1,2)), "No", "Yes"))))</f>
        <v>Yes</v>
      </c>
    </row>
    <row r="121" spans="1:12" x14ac:dyDescent="0.25">
      <c r="A121" s="44" t="s">
        <v>642</v>
      </c>
      <c r="B121" s="35" t="s">
        <v>213</v>
      </c>
      <c r="C121" s="36">
        <v>7990</v>
      </c>
      <c r="D121" s="11" t="str">
        <f t="shared" si="11"/>
        <v>N/A</v>
      </c>
      <c r="E121" s="36">
        <v>8372</v>
      </c>
      <c r="F121" s="11" t="str">
        <f t="shared" si="12"/>
        <v>N/A</v>
      </c>
      <c r="G121" s="36">
        <v>8792</v>
      </c>
      <c r="H121" s="11" t="str">
        <f t="shared" si="13"/>
        <v>N/A</v>
      </c>
      <c r="I121" s="12">
        <v>4.7809999999999997</v>
      </c>
      <c r="J121" s="12">
        <v>5.0170000000000003</v>
      </c>
      <c r="K121" s="43" t="s">
        <v>739</v>
      </c>
      <c r="L121" s="9" t="str">
        <f t="shared" si="16"/>
        <v>Yes</v>
      </c>
    </row>
    <row r="122" spans="1:12" ht="25" x14ac:dyDescent="0.25">
      <c r="A122" s="44" t="s">
        <v>1460</v>
      </c>
      <c r="B122" s="35" t="s">
        <v>213</v>
      </c>
      <c r="C122" s="45">
        <v>836.92077597000002</v>
      </c>
      <c r="D122" s="11" t="str">
        <f t="shared" si="11"/>
        <v>N/A</v>
      </c>
      <c r="E122" s="45">
        <v>855.07333970000002</v>
      </c>
      <c r="F122" s="11" t="str">
        <f t="shared" si="12"/>
        <v>N/A</v>
      </c>
      <c r="G122" s="45">
        <v>938.60293449000005</v>
      </c>
      <c r="H122" s="11" t="str">
        <f t="shared" si="13"/>
        <v>N/A</v>
      </c>
      <c r="I122" s="12">
        <v>2.169</v>
      </c>
      <c r="J122" s="12">
        <v>9.7690000000000001</v>
      </c>
      <c r="K122" s="43" t="s">
        <v>739</v>
      </c>
      <c r="L122" s="9" t="str">
        <f t="shared" si="16"/>
        <v>Yes</v>
      </c>
    </row>
    <row r="123" spans="1:12" ht="25" x14ac:dyDescent="0.25">
      <c r="A123" s="44" t="s">
        <v>643</v>
      </c>
      <c r="B123" s="35" t="s">
        <v>213</v>
      </c>
      <c r="C123" s="45">
        <v>33646577</v>
      </c>
      <c r="D123" s="11" t="str">
        <f t="shared" ref="D123:D131" si="17">IF($B123="N/A","N/A",IF(C123&gt;10,"No",IF(C123&lt;-10,"No","Yes")))</f>
        <v>N/A</v>
      </c>
      <c r="E123" s="45">
        <v>36361327</v>
      </c>
      <c r="F123" s="11" t="str">
        <f t="shared" ref="F123:F131" si="18">IF($B123="N/A","N/A",IF(E123&gt;10,"No",IF(E123&lt;-10,"No","Yes")))</f>
        <v>N/A</v>
      </c>
      <c r="G123" s="45">
        <v>41259581</v>
      </c>
      <c r="H123" s="11" t="str">
        <f t="shared" ref="H123:H131" si="19">IF($B123="N/A","N/A",IF(G123&gt;10,"No",IF(G123&lt;-10,"No","Yes")))</f>
        <v>N/A</v>
      </c>
      <c r="I123" s="12">
        <v>8.0679999999999996</v>
      </c>
      <c r="J123" s="12">
        <v>13.47</v>
      </c>
      <c r="K123" s="43" t="s">
        <v>739</v>
      </c>
      <c r="L123" s="9" t="str">
        <f t="shared" si="16"/>
        <v>Yes</v>
      </c>
    </row>
    <row r="124" spans="1:12" x14ac:dyDescent="0.25">
      <c r="A124" s="44" t="s">
        <v>644</v>
      </c>
      <c r="B124" s="35" t="s">
        <v>213</v>
      </c>
      <c r="C124" s="36">
        <v>464</v>
      </c>
      <c r="D124" s="11" t="str">
        <f t="shared" si="17"/>
        <v>N/A</v>
      </c>
      <c r="E124" s="36">
        <v>498</v>
      </c>
      <c r="F124" s="11" t="str">
        <f t="shared" si="18"/>
        <v>N/A</v>
      </c>
      <c r="G124" s="36">
        <v>545</v>
      </c>
      <c r="H124" s="11" t="str">
        <f t="shared" si="19"/>
        <v>N/A</v>
      </c>
      <c r="I124" s="12">
        <v>7.3280000000000003</v>
      </c>
      <c r="J124" s="12">
        <v>9.4380000000000006</v>
      </c>
      <c r="K124" s="43" t="s">
        <v>739</v>
      </c>
      <c r="L124" s="9" t="str">
        <f t="shared" si="16"/>
        <v>Yes</v>
      </c>
    </row>
    <row r="125" spans="1:12" ht="25" x14ac:dyDescent="0.25">
      <c r="A125" s="44" t="s">
        <v>1461</v>
      </c>
      <c r="B125" s="35" t="s">
        <v>213</v>
      </c>
      <c r="C125" s="45">
        <v>72514.174568999995</v>
      </c>
      <c r="D125" s="11" t="str">
        <f t="shared" si="17"/>
        <v>N/A</v>
      </c>
      <c r="E125" s="45">
        <v>73014.712851000004</v>
      </c>
      <c r="F125" s="11" t="str">
        <f t="shared" si="18"/>
        <v>N/A</v>
      </c>
      <c r="G125" s="45">
        <v>75705.653210999997</v>
      </c>
      <c r="H125" s="11" t="str">
        <f t="shared" si="19"/>
        <v>N/A</v>
      </c>
      <c r="I125" s="12">
        <v>0.69030000000000002</v>
      </c>
      <c r="J125" s="12">
        <v>3.6850000000000001</v>
      </c>
      <c r="K125" s="43" t="s">
        <v>739</v>
      </c>
      <c r="L125" s="9" t="str">
        <f t="shared" si="16"/>
        <v>Yes</v>
      </c>
    </row>
    <row r="126" spans="1:12" ht="25" x14ac:dyDescent="0.25">
      <c r="A126" s="44" t="s">
        <v>645</v>
      </c>
      <c r="B126" s="35" t="s">
        <v>213</v>
      </c>
      <c r="C126" s="45">
        <v>12403233</v>
      </c>
      <c r="D126" s="11" t="str">
        <f t="shared" si="17"/>
        <v>N/A</v>
      </c>
      <c r="E126" s="45">
        <v>7307056</v>
      </c>
      <c r="F126" s="11" t="str">
        <f t="shared" si="18"/>
        <v>N/A</v>
      </c>
      <c r="G126" s="45">
        <v>7733110</v>
      </c>
      <c r="H126" s="11" t="str">
        <f t="shared" si="19"/>
        <v>N/A</v>
      </c>
      <c r="I126" s="12">
        <v>-41.1</v>
      </c>
      <c r="J126" s="12">
        <v>5.8310000000000004</v>
      </c>
      <c r="K126" s="43" t="s">
        <v>739</v>
      </c>
      <c r="L126" s="9" t="str">
        <f t="shared" si="16"/>
        <v>Yes</v>
      </c>
    </row>
    <row r="127" spans="1:12" x14ac:dyDescent="0.25">
      <c r="A127" s="44" t="s">
        <v>646</v>
      </c>
      <c r="B127" s="35" t="s">
        <v>213</v>
      </c>
      <c r="C127" s="36">
        <v>3371</v>
      </c>
      <c r="D127" s="11" t="str">
        <f t="shared" si="17"/>
        <v>N/A</v>
      </c>
      <c r="E127" s="36">
        <v>2422</v>
      </c>
      <c r="F127" s="11" t="str">
        <f t="shared" si="18"/>
        <v>N/A</v>
      </c>
      <c r="G127" s="36">
        <v>2531</v>
      </c>
      <c r="H127" s="11" t="str">
        <f t="shared" si="19"/>
        <v>N/A</v>
      </c>
      <c r="I127" s="12">
        <v>-28.2</v>
      </c>
      <c r="J127" s="12">
        <v>4.5</v>
      </c>
      <c r="K127" s="43" t="s">
        <v>739</v>
      </c>
      <c r="L127" s="9" t="str">
        <f t="shared" si="16"/>
        <v>Yes</v>
      </c>
    </row>
    <row r="128" spans="1:12" ht="25" x14ac:dyDescent="0.25">
      <c r="A128" s="44" t="s">
        <v>1462</v>
      </c>
      <c r="B128" s="35" t="s">
        <v>213</v>
      </c>
      <c r="C128" s="45">
        <v>3679.3927617999998</v>
      </c>
      <c r="D128" s="11" t="str">
        <f t="shared" si="17"/>
        <v>N/A</v>
      </c>
      <c r="E128" s="45">
        <v>3016.9512798999999</v>
      </c>
      <c r="F128" s="11" t="str">
        <f t="shared" si="18"/>
        <v>N/A</v>
      </c>
      <c r="G128" s="45">
        <v>3055.3575661999998</v>
      </c>
      <c r="H128" s="11" t="str">
        <f t="shared" si="19"/>
        <v>N/A</v>
      </c>
      <c r="I128" s="12">
        <v>-18</v>
      </c>
      <c r="J128" s="12">
        <v>1.2729999999999999</v>
      </c>
      <c r="K128" s="43" t="s">
        <v>739</v>
      </c>
      <c r="L128" s="9" t="str">
        <f t="shared" si="16"/>
        <v>Yes</v>
      </c>
    </row>
    <row r="129" spans="1:12" ht="25" x14ac:dyDescent="0.25">
      <c r="A129" s="44" t="s">
        <v>647</v>
      </c>
      <c r="B129" s="35" t="s">
        <v>213</v>
      </c>
      <c r="C129" s="45">
        <v>1976449</v>
      </c>
      <c r="D129" s="11" t="str">
        <f t="shared" si="17"/>
        <v>N/A</v>
      </c>
      <c r="E129" s="45">
        <v>2007215</v>
      </c>
      <c r="F129" s="11" t="str">
        <f t="shared" si="18"/>
        <v>N/A</v>
      </c>
      <c r="G129" s="45">
        <v>2349114</v>
      </c>
      <c r="H129" s="11" t="str">
        <f t="shared" si="19"/>
        <v>N/A</v>
      </c>
      <c r="I129" s="12">
        <v>1.5569999999999999</v>
      </c>
      <c r="J129" s="12">
        <v>17.03</v>
      </c>
      <c r="K129" s="43" t="s">
        <v>739</v>
      </c>
      <c r="L129" s="9" t="str">
        <f t="shared" si="16"/>
        <v>Yes</v>
      </c>
    </row>
    <row r="130" spans="1:12" x14ac:dyDescent="0.25">
      <c r="A130" s="44" t="s">
        <v>648</v>
      </c>
      <c r="B130" s="35" t="s">
        <v>213</v>
      </c>
      <c r="C130" s="36">
        <v>351</v>
      </c>
      <c r="D130" s="11" t="str">
        <f t="shared" si="17"/>
        <v>N/A</v>
      </c>
      <c r="E130" s="36">
        <v>360</v>
      </c>
      <c r="F130" s="11" t="str">
        <f t="shared" si="18"/>
        <v>N/A</v>
      </c>
      <c r="G130" s="36">
        <v>369</v>
      </c>
      <c r="H130" s="11" t="str">
        <f t="shared" si="19"/>
        <v>N/A</v>
      </c>
      <c r="I130" s="12">
        <v>2.5640000000000001</v>
      </c>
      <c r="J130" s="12">
        <v>2.5</v>
      </c>
      <c r="K130" s="43" t="s">
        <v>739</v>
      </c>
      <c r="L130" s="9" t="str">
        <f t="shared" si="16"/>
        <v>Yes</v>
      </c>
    </row>
    <row r="131" spans="1:12" ht="25" x14ac:dyDescent="0.25">
      <c r="A131" s="44" t="s">
        <v>1463</v>
      </c>
      <c r="B131" s="35" t="s">
        <v>213</v>
      </c>
      <c r="C131" s="45">
        <v>5630.9088319000002</v>
      </c>
      <c r="D131" s="11" t="str">
        <f t="shared" si="17"/>
        <v>N/A</v>
      </c>
      <c r="E131" s="45">
        <v>5575.5972222</v>
      </c>
      <c r="F131" s="11" t="str">
        <f t="shared" si="18"/>
        <v>N/A</v>
      </c>
      <c r="G131" s="45">
        <v>6366.1626016</v>
      </c>
      <c r="H131" s="11" t="str">
        <f t="shared" si="19"/>
        <v>N/A</v>
      </c>
      <c r="I131" s="12">
        <v>-0.98199999999999998</v>
      </c>
      <c r="J131" s="12">
        <v>14.18</v>
      </c>
      <c r="K131" s="43" t="s">
        <v>739</v>
      </c>
      <c r="L131" s="9" t="str">
        <f t="shared" si="16"/>
        <v>Yes</v>
      </c>
    </row>
    <row r="132" spans="1:12" x14ac:dyDescent="0.25">
      <c r="A132" s="44" t="s">
        <v>1464</v>
      </c>
      <c r="B132" s="35" t="s">
        <v>213</v>
      </c>
      <c r="C132" s="45">
        <v>293.05929691</v>
      </c>
      <c r="D132" s="11" t="str">
        <f t="shared" ref="D132:D143" si="20">IF($B132="N/A","N/A",IF(C132&gt;10,"No",IF(C132&lt;-10,"No","Yes")))</f>
        <v>N/A</v>
      </c>
      <c r="E132" s="45">
        <v>271.38398274000002</v>
      </c>
      <c r="F132" s="11" t="str">
        <f t="shared" ref="F132:F143" si="21">IF($B132="N/A","N/A",IF(E132&gt;10,"No",IF(E132&lt;-10,"No","Yes")))</f>
        <v>N/A</v>
      </c>
      <c r="G132" s="45">
        <v>320.96299804</v>
      </c>
      <c r="H132" s="11" t="str">
        <f t="shared" ref="H132:H143" si="22">IF($B132="N/A","N/A",IF(G132&gt;10,"No",IF(G132&lt;-10,"No","Yes")))</f>
        <v>N/A</v>
      </c>
      <c r="I132" s="12">
        <v>-7.4</v>
      </c>
      <c r="J132" s="12">
        <v>18.27</v>
      </c>
      <c r="K132" s="43" t="s">
        <v>739</v>
      </c>
      <c r="L132" s="9" t="str">
        <f t="shared" ref="L132:L143" si="23">IF(J132="Div by 0", "N/A", IF(K132="N/A","N/A", IF(J132&gt;VALUE(MID(K132,1,2)), "No", IF(J132&lt;-1*VALUE(MID(K132,1,2)), "No", "Yes"))))</f>
        <v>Yes</v>
      </c>
    </row>
    <row r="133" spans="1:12" x14ac:dyDescent="0.25">
      <c r="A133" s="44" t="s">
        <v>1465</v>
      </c>
      <c r="B133" s="35" t="s">
        <v>213</v>
      </c>
      <c r="C133" s="45">
        <v>223.69126691</v>
      </c>
      <c r="D133" s="11" t="str">
        <f t="shared" si="20"/>
        <v>N/A</v>
      </c>
      <c r="E133" s="45">
        <v>182.52294257</v>
      </c>
      <c r="F133" s="11" t="str">
        <f t="shared" si="21"/>
        <v>N/A</v>
      </c>
      <c r="G133" s="45">
        <v>178.0008316</v>
      </c>
      <c r="H133" s="11" t="str">
        <f t="shared" si="22"/>
        <v>N/A</v>
      </c>
      <c r="I133" s="12">
        <v>-18.399999999999999</v>
      </c>
      <c r="J133" s="12">
        <v>-2.48</v>
      </c>
      <c r="K133" s="43" t="s">
        <v>739</v>
      </c>
      <c r="L133" s="9" t="str">
        <f t="shared" si="23"/>
        <v>Yes</v>
      </c>
    </row>
    <row r="134" spans="1:12" x14ac:dyDescent="0.25">
      <c r="A134" s="44" t="s">
        <v>1466</v>
      </c>
      <c r="B134" s="35" t="s">
        <v>213</v>
      </c>
      <c r="C134" s="45">
        <v>293.41759851</v>
      </c>
      <c r="D134" s="11" t="str">
        <f t="shared" si="20"/>
        <v>N/A</v>
      </c>
      <c r="E134" s="45">
        <v>345.33089718000002</v>
      </c>
      <c r="F134" s="11" t="str">
        <f t="shared" si="21"/>
        <v>N/A</v>
      </c>
      <c r="G134" s="45">
        <v>440.36959339999999</v>
      </c>
      <c r="H134" s="11" t="str">
        <f t="shared" si="22"/>
        <v>N/A</v>
      </c>
      <c r="I134" s="12">
        <v>17.690000000000001</v>
      </c>
      <c r="J134" s="12">
        <v>27.52</v>
      </c>
      <c r="K134" s="43" t="s">
        <v>739</v>
      </c>
      <c r="L134" s="9" t="str">
        <f t="shared" si="23"/>
        <v>Yes</v>
      </c>
    </row>
    <row r="135" spans="1:12" x14ac:dyDescent="0.25">
      <c r="A135" s="44" t="s">
        <v>1467</v>
      </c>
      <c r="B135" s="35" t="s">
        <v>213</v>
      </c>
      <c r="C135" s="45">
        <v>4806.6098405000002</v>
      </c>
      <c r="D135" s="11" t="str">
        <f t="shared" si="20"/>
        <v>N/A</v>
      </c>
      <c r="E135" s="45">
        <v>4937.9678440999996</v>
      </c>
      <c r="F135" s="11" t="str">
        <f t="shared" si="21"/>
        <v>N/A</v>
      </c>
      <c r="G135" s="45">
        <v>4881.6261286999998</v>
      </c>
      <c r="H135" s="11" t="str">
        <f t="shared" si="22"/>
        <v>N/A</v>
      </c>
      <c r="I135" s="12">
        <v>2.7330000000000001</v>
      </c>
      <c r="J135" s="12">
        <v>-1.1399999999999999</v>
      </c>
      <c r="K135" s="43" t="s">
        <v>739</v>
      </c>
      <c r="L135" s="9" t="str">
        <f t="shared" si="23"/>
        <v>Yes</v>
      </c>
    </row>
    <row r="136" spans="1:12" x14ac:dyDescent="0.25">
      <c r="A136" s="44" t="s">
        <v>1468</v>
      </c>
      <c r="B136" s="35" t="s">
        <v>213</v>
      </c>
      <c r="C136" s="45">
        <v>8422.3490160000001</v>
      </c>
      <c r="D136" s="11" t="str">
        <f t="shared" si="20"/>
        <v>N/A</v>
      </c>
      <c r="E136" s="45">
        <v>8862.1197453999994</v>
      </c>
      <c r="F136" s="11" t="str">
        <f t="shared" si="21"/>
        <v>N/A</v>
      </c>
      <c r="G136" s="45">
        <v>8654.8816354999999</v>
      </c>
      <c r="H136" s="11" t="str">
        <f t="shared" si="22"/>
        <v>N/A</v>
      </c>
      <c r="I136" s="12">
        <v>5.2210000000000001</v>
      </c>
      <c r="J136" s="12">
        <v>-2.34</v>
      </c>
      <c r="K136" s="43" t="s">
        <v>739</v>
      </c>
      <c r="L136" s="9" t="str">
        <f t="shared" si="23"/>
        <v>Yes</v>
      </c>
    </row>
    <row r="137" spans="1:12" x14ac:dyDescent="0.25">
      <c r="A137" s="44" t="s">
        <v>1469</v>
      </c>
      <c r="B137" s="35" t="s">
        <v>213</v>
      </c>
      <c r="C137" s="45">
        <v>1770.9028221999999</v>
      </c>
      <c r="D137" s="11" t="str">
        <f t="shared" si="20"/>
        <v>N/A</v>
      </c>
      <c r="E137" s="45">
        <v>1685.6519656999999</v>
      </c>
      <c r="F137" s="11" t="str">
        <f t="shared" si="21"/>
        <v>N/A</v>
      </c>
      <c r="G137" s="45">
        <v>1751.9067766999999</v>
      </c>
      <c r="H137" s="11" t="str">
        <f t="shared" si="22"/>
        <v>N/A</v>
      </c>
      <c r="I137" s="12">
        <v>-4.8099999999999996</v>
      </c>
      <c r="J137" s="12">
        <v>3.931</v>
      </c>
      <c r="K137" s="43" t="s">
        <v>739</v>
      </c>
      <c r="L137" s="9" t="str">
        <f t="shared" si="23"/>
        <v>Yes</v>
      </c>
    </row>
    <row r="138" spans="1:12" x14ac:dyDescent="0.25">
      <c r="A138" s="44" t="s">
        <v>1470</v>
      </c>
      <c r="B138" s="35" t="s">
        <v>213</v>
      </c>
      <c r="C138" s="45">
        <v>196.93131441</v>
      </c>
      <c r="D138" s="11" t="str">
        <f t="shared" si="20"/>
        <v>N/A</v>
      </c>
      <c r="E138" s="45">
        <v>185.18740731</v>
      </c>
      <c r="F138" s="11" t="str">
        <f t="shared" si="21"/>
        <v>N/A</v>
      </c>
      <c r="G138" s="45">
        <v>189.92896382000001</v>
      </c>
      <c r="H138" s="11" t="str">
        <f t="shared" si="22"/>
        <v>N/A</v>
      </c>
      <c r="I138" s="12">
        <v>-5.96</v>
      </c>
      <c r="J138" s="12">
        <v>2.56</v>
      </c>
      <c r="K138" s="43" t="s">
        <v>739</v>
      </c>
      <c r="L138" s="9" t="str">
        <f t="shared" si="23"/>
        <v>Yes</v>
      </c>
    </row>
    <row r="139" spans="1:12" x14ac:dyDescent="0.25">
      <c r="A139" s="44" t="s">
        <v>1471</v>
      </c>
      <c r="B139" s="35" t="s">
        <v>213</v>
      </c>
      <c r="C139" s="45">
        <v>76.788591636000007</v>
      </c>
      <c r="D139" s="11" t="str">
        <f t="shared" si="20"/>
        <v>N/A</v>
      </c>
      <c r="E139" s="45">
        <v>85.482830077000003</v>
      </c>
      <c r="F139" s="11" t="str">
        <f t="shared" si="21"/>
        <v>N/A</v>
      </c>
      <c r="G139" s="45">
        <v>70.780318780000002</v>
      </c>
      <c r="H139" s="11" t="str">
        <f t="shared" si="22"/>
        <v>N/A</v>
      </c>
      <c r="I139" s="12">
        <v>11.32</v>
      </c>
      <c r="J139" s="12">
        <v>-17.2</v>
      </c>
      <c r="K139" s="43" t="s">
        <v>739</v>
      </c>
      <c r="L139" s="9" t="str">
        <f t="shared" si="23"/>
        <v>Yes</v>
      </c>
    </row>
    <row r="140" spans="1:12" x14ac:dyDescent="0.25">
      <c r="A140" s="44" t="s">
        <v>1472</v>
      </c>
      <c r="B140" s="35" t="s">
        <v>213</v>
      </c>
      <c r="C140" s="45">
        <v>263.51530883999999</v>
      </c>
      <c r="D140" s="11" t="str">
        <f t="shared" si="20"/>
        <v>N/A</v>
      </c>
      <c r="E140" s="45">
        <v>257.27557963999999</v>
      </c>
      <c r="F140" s="11" t="str">
        <f t="shared" si="21"/>
        <v>N/A</v>
      </c>
      <c r="G140" s="45">
        <v>275.84077783999999</v>
      </c>
      <c r="H140" s="11" t="str">
        <f t="shared" si="22"/>
        <v>N/A</v>
      </c>
      <c r="I140" s="12">
        <v>-2.37</v>
      </c>
      <c r="J140" s="12">
        <v>7.2160000000000002</v>
      </c>
      <c r="K140" s="43" t="s">
        <v>739</v>
      </c>
      <c r="L140" s="9" t="str">
        <f t="shared" si="23"/>
        <v>Yes</v>
      </c>
    </row>
    <row r="141" spans="1:12" x14ac:dyDescent="0.25">
      <c r="A141" s="44" t="s">
        <v>1473</v>
      </c>
      <c r="B141" s="35" t="s">
        <v>213</v>
      </c>
      <c r="C141" s="45">
        <v>15004.107934</v>
      </c>
      <c r="D141" s="11" t="str">
        <f t="shared" si="20"/>
        <v>N/A</v>
      </c>
      <c r="E141" s="45">
        <v>15972.99582</v>
      </c>
      <c r="F141" s="11" t="str">
        <f t="shared" si="21"/>
        <v>N/A</v>
      </c>
      <c r="G141" s="45">
        <v>16937.046663000001</v>
      </c>
      <c r="H141" s="11" t="str">
        <f t="shared" si="22"/>
        <v>N/A</v>
      </c>
      <c r="I141" s="12">
        <v>6.4569999999999999</v>
      </c>
      <c r="J141" s="12">
        <v>6.0359999999999996</v>
      </c>
      <c r="K141" s="43" t="s">
        <v>739</v>
      </c>
      <c r="L141" s="9" t="str">
        <f t="shared" si="23"/>
        <v>Yes</v>
      </c>
    </row>
    <row r="142" spans="1:12" x14ac:dyDescent="0.25">
      <c r="A142" s="44" t="s">
        <v>1474</v>
      </c>
      <c r="B142" s="35" t="s">
        <v>213</v>
      </c>
      <c r="C142" s="45">
        <v>13561.665744</v>
      </c>
      <c r="D142" s="11" t="str">
        <f t="shared" si="20"/>
        <v>N/A</v>
      </c>
      <c r="E142" s="45">
        <v>14408.501332</v>
      </c>
      <c r="F142" s="11" t="str">
        <f t="shared" si="21"/>
        <v>N/A</v>
      </c>
      <c r="G142" s="45">
        <v>15362.950104</v>
      </c>
      <c r="H142" s="11" t="str">
        <f t="shared" si="22"/>
        <v>N/A</v>
      </c>
      <c r="I142" s="12">
        <v>6.2439999999999998</v>
      </c>
      <c r="J142" s="12">
        <v>6.6239999999999997</v>
      </c>
      <c r="K142" s="43" t="s">
        <v>739</v>
      </c>
      <c r="L142" s="9" t="str">
        <f t="shared" si="23"/>
        <v>Yes</v>
      </c>
    </row>
    <row r="143" spans="1:12" x14ac:dyDescent="0.25">
      <c r="A143" s="44" t="s">
        <v>1475</v>
      </c>
      <c r="B143" s="35" t="s">
        <v>213</v>
      </c>
      <c r="C143" s="45">
        <v>16423.784877999999</v>
      </c>
      <c r="D143" s="11" t="str">
        <f t="shared" si="20"/>
        <v>N/A</v>
      </c>
      <c r="E143" s="45">
        <v>17494.326109000001</v>
      </c>
      <c r="F143" s="11" t="str">
        <f t="shared" si="21"/>
        <v>N/A</v>
      </c>
      <c r="G143" s="45">
        <v>18456.340247</v>
      </c>
      <c r="H143" s="11" t="str">
        <f t="shared" si="22"/>
        <v>N/A</v>
      </c>
      <c r="I143" s="12">
        <v>6.5179999999999998</v>
      </c>
      <c r="J143" s="12">
        <v>5.4989999999999997</v>
      </c>
      <c r="K143" s="43" t="s">
        <v>739</v>
      </c>
      <c r="L143" s="9" t="str">
        <f t="shared" si="23"/>
        <v>Yes</v>
      </c>
    </row>
    <row r="144" spans="1:12" x14ac:dyDescent="0.25">
      <c r="A144" s="44" t="s">
        <v>89</v>
      </c>
      <c r="B144" s="35" t="s">
        <v>213</v>
      </c>
      <c r="C144" s="8">
        <v>12.487646477</v>
      </c>
      <c r="D144" s="11" t="str">
        <f t="shared" ref="D144:D161" si="24">IF($B144="N/A","N/A",IF(C144&gt;10,"No",IF(C144&lt;-10,"No","Yes")))</f>
        <v>N/A</v>
      </c>
      <c r="E144" s="8">
        <v>10.738843198</v>
      </c>
      <c r="F144" s="11" t="str">
        <f t="shared" ref="F144:F161" si="25">IF($B144="N/A","N/A",IF(E144&gt;10,"No",IF(E144&lt;-10,"No","Yes")))</f>
        <v>N/A</v>
      </c>
      <c r="G144" s="8">
        <v>11.643619372</v>
      </c>
      <c r="H144" s="11" t="str">
        <f t="shared" ref="H144:H161" si="26">IF($B144="N/A","N/A",IF(G144&gt;10,"No",IF(G144&lt;-10,"No","Yes")))</f>
        <v>N/A</v>
      </c>
      <c r="I144" s="12">
        <v>-14</v>
      </c>
      <c r="J144" s="12">
        <v>8.4250000000000007</v>
      </c>
      <c r="K144" s="43" t="s">
        <v>739</v>
      </c>
      <c r="L144" s="9" t="str">
        <f t="shared" ref="L144:L161" si="27">IF(J144="Div by 0", "N/A", IF(K144="N/A","N/A", IF(J144&gt;VALUE(MID(K144,1,2)), "No", IF(J144&lt;-1*VALUE(MID(K144,1,2)), "No", "Yes"))))</f>
        <v>Yes</v>
      </c>
    </row>
    <row r="145" spans="1:12" x14ac:dyDescent="0.25">
      <c r="A145" s="44" t="s">
        <v>477</v>
      </c>
      <c r="B145" s="35" t="s">
        <v>213</v>
      </c>
      <c r="C145" s="8">
        <v>13.514760148000001</v>
      </c>
      <c r="D145" s="11" t="str">
        <f t="shared" si="24"/>
        <v>N/A</v>
      </c>
      <c r="E145" s="8">
        <v>12.300177619999999</v>
      </c>
      <c r="F145" s="11" t="str">
        <f t="shared" si="25"/>
        <v>N/A</v>
      </c>
      <c r="G145" s="8">
        <v>12.501732501999999</v>
      </c>
      <c r="H145" s="11" t="str">
        <f t="shared" si="26"/>
        <v>N/A</v>
      </c>
      <c r="I145" s="12">
        <v>-8.99</v>
      </c>
      <c r="J145" s="12">
        <v>1.639</v>
      </c>
      <c r="K145" s="43" t="s">
        <v>739</v>
      </c>
      <c r="L145" s="9" t="str">
        <f t="shared" si="27"/>
        <v>Yes</v>
      </c>
    </row>
    <row r="146" spans="1:12" x14ac:dyDescent="0.25">
      <c r="A146" s="44" t="s">
        <v>478</v>
      </c>
      <c r="B146" s="35" t="s">
        <v>213</v>
      </c>
      <c r="C146" s="8">
        <v>11.421725240000001</v>
      </c>
      <c r="D146" s="11" t="str">
        <f t="shared" si="24"/>
        <v>N/A</v>
      </c>
      <c r="E146" s="8">
        <v>9.4254032258000002</v>
      </c>
      <c r="F146" s="11" t="str">
        <f t="shared" si="25"/>
        <v>N/A</v>
      </c>
      <c r="G146" s="8">
        <v>10.960518562000001</v>
      </c>
      <c r="H146" s="11" t="str">
        <f t="shared" si="26"/>
        <v>N/A</v>
      </c>
      <c r="I146" s="12">
        <v>-17.5</v>
      </c>
      <c r="J146" s="12">
        <v>16.29</v>
      </c>
      <c r="K146" s="43" t="s">
        <v>739</v>
      </c>
      <c r="L146" s="9" t="str">
        <f t="shared" si="27"/>
        <v>Yes</v>
      </c>
    </row>
    <row r="147" spans="1:12" x14ac:dyDescent="0.25">
      <c r="A147" s="44" t="s">
        <v>1476</v>
      </c>
      <c r="B147" s="35" t="s">
        <v>213</v>
      </c>
      <c r="C147" s="8">
        <v>5.1531836791999996</v>
      </c>
      <c r="D147" s="11" t="str">
        <f t="shared" si="24"/>
        <v>N/A</v>
      </c>
      <c r="E147" s="8">
        <v>4.9076446002000003</v>
      </c>
      <c r="F147" s="11" t="str">
        <f t="shared" si="25"/>
        <v>N/A</v>
      </c>
      <c r="G147" s="8">
        <v>4.4452863547000003</v>
      </c>
      <c r="H147" s="11" t="str">
        <f t="shared" si="26"/>
        <v>N/A</v>
      </c>
      <c r="I147" s="12">
        <v>-4.76</v>
      </c>
      <c r="J147" s="12">
        <v>-9.42</v>
      </c>
      <c r="K147" s="43" t="s">
        <v>739</v>
      </c>
      <c r="L147" s="9" t="str">
        <f t="shared" si="27"/>
        <v>Yes</v>
      </c>
    </row>
    <row r="148" spans="1:12" x14ac:dyDescent="0.25">
      <c r="A148" s="44" t="s">
        <v>1477</v>
      </c>
      <c r="B148" s="35" t="s">
        <v>213</v>
      </c>
      <c r="C148" s="8">
        <v>8.5793357934000003</v>
      </c>
      <c r="D148" s="11" t="str">
        <f t="shared" si="24"/>
        <v>N/A</v>
      </c>
      <c r="E148" s="8">
        <v>8.4221432800000002</v>
      </c>
      <c r="F148" s="11" t="str">
        <f t="shared" si="25"/>
        <v>N/A</v>
      </c>
      <c r="G148" s="8">
        <v>7.5952875953000003</v>
      </c>
      <c r="H148" s="11" t="str">
        <f t="shared" si="26"/>
        <v>N/A</v>
      </c>
      <c r="I148" s="12">
        <v>-1.83</v>
      </c>
      <c r="J148" s="12">
        <v>-9.82</v>
      </c>
      <c r="K148" s="43" t="s">
        <v>739</v>
      </c>
      <c r="L148" s="9" t="str">
        <f t="shared" si="27"/>
        <v>Yes</v>
      </c>
    </row>
    <row r="149" spans="1:12" x14ac:dyDescent="0.25">
      <c r="A149" s="44" t="s">
        <v>1478</v>
      </c>
      <c r="B149" s="35" t="s">
        <v>213</v>
      </c>
      <c r="C149" s="8">
        <v>2.2763578275</v>
      </c>
      <c r="D149" s="11" t="str">
        <f t="shared" si="24"/>
        <v>N/A</v>
      </c>
      <c r="E149" s="8">
        <v>2.0035282257999998</v>
      </c>
      <c r="F149" s="11" t="str">
        <f t="shared" si="25"/>
        <v>N/A</v>
      </c>
      <c r="G149" s="8">
        <v>1.8267530937000001</v>
      </c>
      <c r="H149" s="11" t="str">
        <f t="shared" si="26"/>
        <v>N/A</v>
      </c>
      <c r="I149" s="12">
        <v>-12</v>
      </c>
      <c r="J149" s="12">
        <v>-8.82</v>
      </c>
      <c r="K149" s="43" t="s">
        <v>739</v>
      </c>
      <c r="L149" s="9" t="str">
        <f t="shared" si="27"/>
        <v>Yes</v>
      </c>
    </row>
    <row r="150" spans="1:12" x14ac:dyDescent="0.25">
      <c r="A150" s="44" t="s">
        <v>90</v>
      </c>
      <c r="B150" s="35" t="s">
        <v>213</v>
      </c>
      <c r="C150" s="8">
        <v>28.420160949</v>
      </c>
      <c r="D150" s="11" t="str">
        <f t="shared" si="24"/>
        <v>N/A</v>
      </c>
      <c r="E150" s="8">
        <v>29.924497774999999</v>
      </c>
      <c r="F150" s="11" t="str">
        <f t="shared" si="25"/>
        <v>N/A</v>
      </c>
      <c r="G150" s="8">
        <v>29.974111258000001</v>
      </c>
      <c r="H150" s="11" t="str">
        <f t="shared" si="26"/>
        <v>N/A</v>
      </c>
      <c r="I150" s="12">
        <v>5.2930000000000001</v>
      </c>
      <c r="J150" s="12">
        <v>0.1658</v>
      </c>
      <c r="K150" s="43" t="s">
        <v>739</v>
      </c>
      <c r="L150" s="9" t="str">
        <f t="shared" si="27"/>
        <v>Yes</v>
      </c>
    </row>
    <row r="151" spans="1:12" x14ac:dyDescent="0.25">
      <c r="A151" s="44" t="s">
        <v>479</v>
      </c>
      <c r="B151" s="35" t="s">
        <v>213</v>
      </c>
      <c r="C151" s="8">
        <v>21.67896679</v>
      </c>
      <c r="D151" s="11" t="str">
        <f t="shared" si="24"/>
        <v>N/A</v>
      </c>
      <c r="E151" s="8">
        <v>22.942569568</v>
      </c>
      <c r="F151" s="11" t="str">
        <f t="shared" si="25"/>
        <v>N/A</v>
      </c>
      <c r="G151" s="8">
        <v>22.439362439</v>
      </c>
      <c r="H151" s="11" t="str">
        <f t="shared" si="26"/>
        <v>N/A</v>
      </c>
      <c r="I151" s="12">
        <v>5.8289999999999997</v>
      </c>
      <c r="J151" s="12">
        <v>-2.19</v>
      </c>
      <c r="K151" s="43" t="s">
        <v>739</v>
      </c>
      <c r="L151" s="9" t="str">
        <f t="shared" si="27"/>
        <v>Yes</v>
      </c>
    </row>
    <row r="152" spans="1:12" x14ac:dyDescent="0.25">
      <c r="A152" s="44" t="s">
        <v>480</v>
      </c>
      <c r="B152" s="35" t="s">
        <v>213</v>
      </c>
      <c r="C152" s="8">
        <v>33.839190627999997</v>
      </c>
      <c r="D152" s="11" t="str">
        <f t="shared" si="24"/>
        <v>N/A</v>
      </c>
      <c r="E152" s="8">
        <v>35.622479839</v>
      </c>
      <c r="F152" s="11" t="str">
        <f t="shared" si="25"/>
        <v>N/A</v>
      </c>
      <c r="G152" s="8">
        <v>36.075427224999999</v>
      </c>
      <c r="H152" s="11" t="str">
        <f t="shared" si="26"/>
        <v>N/A</v>
      </c>
      <c r="I152" s="12">
        <v>5.27</v>
      </c>
      <c r="J152" s="12">
        <v>1.272</v>
      </c>
      <c r="K152" s="43" t="s">
        <v>739</v>
      </c>
      <c r="L152" s="9" t="str">
        <f t="shared" si="27"/>
        <v>Yes</v>
      </c>
    </row>
    <row r="153" spans="1:12" x14ac:dyDescent="0.25">
      <c r="A153" s="44" t="s">
        <v>117</v>
      </c>
      <c r="B153" s="35" t="s">
        <v>213</v>
      </c>
      <c r="C153" s="8">
        <v>92.587886488999999</v>
      </c>
      <c r="D153" s="11" t="str">
        <f t="shared" si="24"/>
        <v>N/A</v>
      </c>
      <c r="E153" s="8">
        <v>93.251988675000007</v>
      </c>
      <c r="F153" s="11" t="str">
        <f t="shared" si="25"/>
        <v>N/A</v>
      </c>
      <c r="G153" s="8">
        <v>93.123697669999999</v>
      </c>
      <c r="H153" s="11" t="str">
        <f t="shared" si="26"/>
        <v>N/A</v>
      </c>
      <c r="I153" s="12">
        <v>0.71730000000000005</v>
      </c>
      <c r="J153" s="12">
        <v>-0.13800000000000001</v>
      </c>
      <c r="K153" s="43" t="s">
        <v>739</v>
      </c>
      <c r="L153" s="9" t="str">
        <f t="shared" si="27"/>
        <v>Yes</v>
      </c>
    </row>
    <row r="154" spans="1:12" x14ac:dyDescent="0.25">
      <c r="A154" s="44" t="s">
        <v>481</v>
      </c>
      <c r="B154" s="35" t="s">
        <v>213</v>
      </c>
      <c r="C154" s="8">
        <v>92.435424354000006</v>
      </c>
      <c r="D154" s="11" t="str">
        <f t="shared" si="24"/>
        <v>N/A</v>
      </c>
      <c r="E154" s="8">
        <v>93.146832445000001</v>
      </c>
      <c r="F154" s="11" t="str">
        <f t="shared" si="25"/>
        <v>N/A</v>
      </c>
      <c r="G154" s="8">
        <v>92.446292446000001</v>
      </c>
      <c r="H154" s="11" t="str">
        <f t="shared" si="26"/>
        <v>N/A</v>
      </c>
      <c r="I154" s="12">
        <v>0.76959999999999995</v>
      </c>
      <c r="J154" s="12">
        <v>-0.752</v>
      </c>
      <c r="K154" s="43" t="s">
        <v>739</v>
      </c>
      <c r="L154" s="9" t="str">
        <f t="shared" si="27"/>
        <v>Yes</v>
      </c>
    </row>
    <row r="155" spans="1:12" x14ac:dyDescent="0.25">
      <c r="A155" s="44" t="s">
        <v>482</v>
      </c>
      <c r="B155" s="35" t="s">
        <v>213</v>
      </c>
      <c r="C155" s="8">
        <v>92.718317358999997</v>
      </c>
      <c r="D155" s="11" t="str">
        <f t="shared" si="24"/>
        <v>N/A</v>
      </c>
      <c r="E155" s="8">
        <v>93.447580645000002</v>
      </c>
      <c r="F155" s="11" t="str">
        <f t="shared" si="25"/>
        <v>N/A</v>
      </c>
      <c r="G155" s="8">
        <v>93.765468474000002</v>
      </c>
      <c r="H155" s="11" t="str">
        <f t="shared" si="26"/>
        <v>N/A</v>
      </c>
      <c r="I155" s="12">
        <v>0.78649999999999998</v>
      </c>
      <c r="J155" s="12">
        <v>0.3402</v>
      </c>
      <c r="K155" s="43" t="s">
        <v>739</v>
      </c>
      <c r="L155" s="9" t="str">
        <f t="shared" si="27"/>
        <v>Yes</v>
      </c>
    </row>
    <row r="156" spans="1:12" x14ac:dyDescent="0.25">
      <c r="A156" s="44" t="s">
        <v>1479</v>
      </c>
      <c r="B156" s="35" t="s">
        <v>213</v>
      </c>
      <c r="C156" s="36">
        <v>0.46466930470000001</v>
      </c>
      <c r="D156" s="11" t="str">
        <f t="shared" si="24"/>
        <v>N/A</v>
      </c>
      <c r="E156" s="36">
        <v>0.39861895790000001</v>
      </c>
      <c r="F156" s="11" t="str">
        <f t="shared" si="25"/>
        <v>N/A</v>
      </c>
      <c r="G156" s="36">
        <v>0.58080260299999997</v>
      </c>
      <c r="H156" s="11" t="str">
        <f t="shared" si="26"/>
        <v>N/A</v>
      </c>
      <c r="I156" s="12">
        <v>-14.2</v>
      </c>
      <c r="J156" s="12">
        <v>45.7</v>
      </c>
      <c r="K156" s="43" t="s">
        <v>739</v>
      </c>
      <c r="L156" s="9" t="str">
        <f t="shared" si="27"/>
        <v>No</v>
      </c>
    </row>
    <row r="157" spans="1:12" x14ac:dyDescent="0.25">
      <c r="A157" s="44" t="s">
        <v>1480</v>
      </c>
      <c r="B157" s="35" t="s">
        <v>213</v>
      </c>
      <c r="C157" s="36">
        <v>0.19453924910000001</v>
      </c>
      <c r="D157" s="11" t="str">
        <f t="shared" si="24"/>
        <v>N/A</v>
      </c>
      <c r="E157" s="36">
        <v>8.1829121500000004E-2</v>
      </c>
      <c r="F157" s="11" t="str">
        <f t="shared" si="25"/>
        <v>N/A</v>
      </c>
      <c r="G157" s="36">
        <v>5.76496674E-2</v>
      </c>
      <c r="H157" s="11" t="str">
        <f t="shared" si="26"/>
        <v>N/A</v>
      </c>
      <c r="I157" s="12">
        <v>-57.9</v>
      </c>
      <c r="J157" s="12">
        <v>-29.5</v>
      </c>
      <c r="K157" s="43" t="s">
        <v>739</v>
      </c>
      <c r="L157" s="9" t="str">
        <f t="shared" si="27"/>
        <v>Yes</v>
      </c>
    </row>
    <row r="158" spans="1:12" x14ac:dyDescent="0.25">
      <c r="A158" s="44" t="s">
        <v>1481</v>
      </c>
      <c r="B158" s="35" t="s">
        <v>213</v>
      </c>
      <c r="C158" s="36">
        <v>0.52331002329999998</v>
      </c>
      <c r="D158" s="11" t="str">
        <f t="shared" si="24"/>
        <v>N/A</v>
      </c>
      <c r="E158" s="36">
        <v>0.73395721930000002</v>
      </c>
      <c r="F158" s="11" t="str">
        <f t="shared" si="25"/>
        <v>N/A</v>
      </c>
      <c r="G158" s="36">
        <v>1.0709677419000001</v>
      </c>
      <c r="H158" s="11" t="str">
        <f t="shared" si="26"/>
        <v>N/A</v>
      </c>
      <c r="I158" s="12">
        <v>40.25</v>
      </c>
      <c r="J158" s="12">
        <v>45.92</v>
      </c>
      <c r="K158" s="43" t="s">
        <v>739</v>
      </c>
      <c r="L158" s="9" t="str">
        <f t="shared" si="27"/>
        <v>No</v>
      </c>
    </row>
    <row r="159" spans="1:12" x14ac:dyDescent="0.25">
      <c r="A159" s="44" t="s">
        <v>1482</v>
      </c>
      <c r="B159" s="35" t="s">
        <v>213</v>
      </c>
      <c r="C159" s="36">
        <v>207.88767123</v>
      </c>
      <c r="D159" s="11" t="str">
        <f t="shared" si="24"/>
        <v>N/A</v>
      </c>
      <c r="E159" s="36">
        <v>211.82692308</v>
      </c>
      <c r="F159" s="11" t="str">
        <f t="shared" si="25"/>
        <v>N/A</v>
      </c>
      <c r="G159" s="36">
        <v>222.74147726999999</v>
      </c>
      <c r="H159" s="11" t="str">
        <f t="shared" si="26"/>
        <v>N/A</v>
      </c>
      <c r="I159" s="12">
        <v>1.895</v>
      </c>
      <c r="J159" s="12">
        <v>5.1529999999999996</v>
      </c>
      <c r="K159" s="43" t="s">
        <v>739</v>
      </c>
      <c r="L159" s="9" t="str">
        <f t="shared" si="27"/>
        <v>Yes</v>
      </c>
    </row>
    <row r="160" spans="1:12" x14ac:dyDescent="0.25">
      <c r="A160" s="44" t="s">
        <v>1483</v>
      </c>
      <c r="B160" s="35" t="s">
        <v>213</v>
      </c>
      <c r="C160" s="36">
        <v>214.27419355000001</v>
      </c>
      <c r="D160" s="11" t="str">
        <f t="shared" si="24"/>
        <v>N/A</v>
      </c>
      <c r="E160" s="36">
        <v>219.00878735000001</v>
      </c>
      <c r="F160" s="11" t="str">
        <f t="shared" si="25"/>
        <v>N/A</v>
      </c>
      <c r="G160" s="36">
        <v>229.73357664</v>
      </c>
      <c r="H160" s="11" t="str">
        <f t="shared" si="26"/>
        <v>N/A</v>
      </c>
      <c r="I160" s="12">
        <v>2.21</v>
      </c>
      <c r="J160" s="12">
        <v>4.8970000000000002</v>
      </c>
      <c r="K160" s="43" t="s">
        <v>739</v>
      </c>
      <c r="L160" s="9" t="str">
        <f t="shared" si="27"/>
        <v>Yes</v>
      </c>
    </row>
    <row r="161" spans="1:12" x14ac:dyDescent="0.25">
      <c r="A161" s="44" t="s">
        <v>1484</v>
      </c>
      <c r="B161" s="35" t="s">
        <v>213</v>
      </c>
      <c r="C161" s="36">
        <v>188.12280702000001</v>
      </c>
      <c r="D161" s="11" t="str">
        <f t="shared" si="24"/>
        <v>N/A</v>
      </c>
      <c r="E161" s="36">
        <v>186.12578615999999</v>
      </c>
      <c r="F161" s="11" t="str">
        <f t="shared" si="25"/>
        <v>N/A</v>
      </c>
      <c r="G161" s="36">
        <v>199.45806451999999</v>
      </c>
      <c r="H161" s="11" t="str">
        <f t="shared" si="26"/>
        <v>N/A</v>
      </c>
      <c r="I161" s="12">
        <v>-1.06</v>
      </c>
      <c r="J161" s="12">
        <v>7.1630000000000003</v>
      </c>
      <c r="K161" s="43" t="s">
        <v>739</v>
      </c>
      <c r="L161" s="9" t="str">
        <f t="shared" si="27"/>
        <v>Yes</v>
      </c>
    </row>
    <row r="162" spans="1:12" x14ac:dyDescent="0.25">
      <c r="A162" s="44" t="s">
        <v>1617</v>
      </c>
      <c r="B162" s="35" t="s">
        <v>213</v>
      </c>
      <c r="C162" s="36">
        <v>0</v>
      </c>
      <c r="D162" s="11" t="str">
        <f t="shared" ref="D162:D172" si="28">IF($B162="N/A","N/A",IF(C162&gt;10,"No",IF(C162&lt;-10,"No","Yes")))</f>
        <v>N/A</v>
      </c>
      <c r="E162" s="36">
        <v>0</v>
      </c>
      <c r="F162" s="11" t="str">
        <f t="shared" ref="F162:F172" si="29">IF($B162="N/A","N/A",IF(E162&gt;10,"No",IF(E162&lt;-10,"No","Yes")))</f>
        <v>N/A</v>
      </c>
      <c r="G162" s="36">
        <v>0</v>
      </c>
      <c r="H162" s="11" t="str">
        <f t="shared" ref="H162:H172" si="30">IF($B162="N/A","N/A",IF(G162&gt;10,"No",IF(G162&lt;-10,"No","Yes")))</f>
        <v>N/A</v>
      </c>
      <c r="I162" s="12" t="s">
        <v>1746</v>
      </c>
      <c r="J162" s="12" t="s">
        <v>1746</v>
      </c>
      <c r="K162" s="14" t="s">
        <v>213</v>
      </c>
      <c r="L162" s="9" t="str">
        <f t="shared" ref="L162:L172" si="31">IF(J162="Div by 0", "N/A", IF(K162="N/A","N/A", IF(J162&gt;VALUE(MID(K162,1,2)), "No", IF(J162&lt;-1*VALUE(MID(K162,1,2)), "No", "Yes"))))</f>
        <v>N/A</v>
      </c>
    </row>
    <row r="163" spans="1:12" x14ac:dyDescent="0.25">
      <c r="A163" s="44" t="s">
        <v>126</v>
      </c>
      <c r="B163" s="35" t="s">
        <v>213</v>
      </c>
      <c r="C163" s="36">
        <v>11</v>
      </c>
      <c r="D163" s="11" t="str">
        <f t="shared" si="28"/>
        <v>N/A</v>
      </c>
      <c r="E163" s="36">
        <v>0</v>
      </c>
      <c r="F163" s="11" t="str">
        <f t="shared" si="29"/>
        <v>N/A</v>
      </c>
      <c r="G163" s="36">
        <v>11</v>
      </c>
      <c r="H163" s="11" t="str">
        <f t="shared" si="30"/>
        <v>N/A</v>
      </c>
      <c r="I163" s="12">
        <v>-100</v>
      </c>
      <c r="J163" s="12" t="s">
        <v>1746</v>
      </c>
      <c r="K163" s="14" t="s">
        <v>213</v>
      </c>
      <c r="L163" s="9" t="str">
        <f t="shared" si="31"/>
        <v>N/A</v>
      </c>
    </row>
    <row r="164" spans="1:12" ht="25" x14ac:dyDescent="0.25">
      <c r="A164" s="44" t="s">
        <v>1618</v>
      </c>
      <c r="B164" s="35" t="s">
        <v>213</v>
      </c>
      <c r="C164" s="36">
        <v>0</v>
      </c>
      <c r="D164" s="11" t="str">
        <f t="shared" si="28"/>
        <v>N/A</v>
      </c>
      <c r="E164" s="36">
        <v>0</v>
      </c>
      <c r="F164" s="11" t="str">
        <f t="shared" si="29"/>
        <v>N/A</v>
      </c>
      <c r="G164" s="36">
        <v>0</v>
      </c>
      <c r="H164" s="11" t="str">
        <f t="shared" si="30"/>
        <v>N/A</v>
      </c>
      <c r="I164" s="12" t="s">
        <v>1746</v>
      </c>
      <c r="J164" s="12" t="s">
        <v>1746</v>
      </c>
      <c r="K164" s="14" t="s">
        <v>213</v>
      </c>
      <c r="L164" s="9" t="str">
        <f t="shared" si="31"/>
        <v>N/A</v>
      </c>
    </row>
    <row r="165" spans="1:12" ht="25" x14ac:dyDescent="0.25">
      <c r="A165" s="44" t="s">
        <v>1485</v>
      </c>
      <c r="B165" s="35" t="s">
        <v>213</v>
      </c>
      <c r="C165" s="36">
        <v>46</v>
      </c>
      <c r="D165" s="11" t="str">
        <f t="shared" si="28"/>
        <v>N/A</v>
      </c>
      <c r="E165" s="36">
        <v>81</v>
      </c>
      <c r="F165" s="11" t="str">
        <f t="shared" si="29"/>
        <v>N/A</v>
      </c>
      <c r="G165" s="36">
        <v>104</v>
      </c>
      <c r="H165" s="11" t="str">
        <f t="shared" si="30"/>
        <v>N/A</v>
      </c>
      <c r="I165" s="12">
        <v>76.09</v>
      </c>
      <c r="J165" s="12">
        <v>28.4</v>
      </c>
      <c r="K165" s="14" t="s">
        <v>213</v>
      </c>
      <c r="L165" s="9" t="str">
        <f t="shared" si="31"/>
        <v>N/A</v>
      </c>
    </row>
    <row r="166" spans="1:12" x14ac:dyDescent="0.25">
      <c r="A166" s="44" t="s">
        <v>1619</v>
      </c>
      <c r="B166" s="35" t="s">
        <v>213</v>
      </c>
      <c r="C166" s="36">
        <v>0</v>
      </c>
      <c r="D166" s="11" t="str">
        <f t="shared" si="28"/>
        <v>N/A</v>
      </c>
      <c r="E166" s="36">
        <v>0</v>
      </c>
      <c r="F166" s="11" t="str">
        <f t="shared" si="29"/>
        <v>N/A</v>
      </c>
      <c r="G166" s="36">
        <v>0</v>
      </c>
      <c r="H166" s="11" t="str">
        <f t="shared" si="30"/>
        <v>N/A</v>
      </c>
      <c r="I166" s="12" t="s">
        <v>1746</v>
      </c>
      <c r="J166" s="12" t="s">
        <v>1746</v>
      </c>
      <c r="K166" s="14" t="s">
        <v>213</v>
      </c>
      <c r="L166" s="9" t="str">
        <f t="shared" si="31"/>
        <v>N/A</v>
      </c>
    </row>
    <row r="167" spans="1:12" x14ac:dyDescent="0.25">
      <c r="A167" s="44" t="s">
        <v>1620</v>
      </c>
      <c r="B167" s="35" t="s">
        <v>213</v>
      </c>
      <c r="C167" s="36">
        <v>39</v>
      </c>
      <c r="D167" s="11" t="str">
        <f t="shared" si="28"/>
        <v>N/A</v>
      </c>
      <c r="E167" s="36">
        <v>44</v>
      </c>
      <c r="F167" s="11" t="str">
        <f t="shared" si="29"/>
        <v>N/A</v>
      </c>
      <c r="G167" s="36">
        <v>50</v>
      </c>
      <c r="H167" s="11" t="str">
        <f t="shared" si="30"/>
        <v>N/A</v>
      </c>
      <c r="I167" s="12">
        <v>12.82</v>
      </c>
      <c r="J167" s="12">
        <v>13.64</v>
      </c>
      <c r="K167" s="14" t="s">
        <v>213</v>
      </c>
      <c r="L167" s="9" t="str">
        <f t="shared" si="31"/>
        <v>N/A</v>
      </c>
    </row>
    <row r="168" spans="1:12" x14ac:dyDescent="0.25">
      <c r="A168" s="44" t="s">
        <v>125</v>
      </c>
      <c r="B168" s="35" t="s">
        <v>213</v>
      </c>
      <c r="C168" s="45">
        <v>516812</v>
      </c>
      <c r="D168" s="11" t="str">
        <f t="shared" si="28"/>
        <v>N/A</v>
      </c>
      <c r="E168" s="45">
        <v>358051</v>
      </c>
      <c r="F168" s="11" t="str">
        <f t="shared" si="29"/>
        <v>N/A</v>
      </c>
      <c r="G168" s="45">
        <v>818255</v>
      </c>
      <c r="H168" s="11" t="str">
        <f t="shared" si="30"/>
        <v>N/A</v>
      </c>
      <c r="I168" s="12">
        <v>-30.7</v>
      </c>
      <c r="J168" s="12">
        <v>128.5</v>
      </c>
      <c r="K168" s="14" t="s">
        <v>213</v>
      </c>
      <c r="L168" s="9" t="str">
        <f t="shared" si="31"/>
        <v>N/A</v>
      </c>
    </row>
    <row r="169" spans="1:12" x14ac:dyDescent="0.25">
      <c r="A169" s="44" t="s">
        <v>1621</v>
      </c>
      <c r="B169" s="35" t="s">
        <v>213</v>
      </c>
      <c r="C169" s="45">
        <v>339722</v>
      </c>
      <c r="D169" s="11" t="str">
        <f t="shared" si="28"/>
        <v>N/A</v>
      </c>
      <c r="E169" s="45">
        <v>308488</v>
      </c>
      <c r="F169" s="11" t="str">
        <f t="shared" si="29"/>
        <v>N/A</v>
      </c>
      <c r="G169" s="45">
        <v>495156</v>
      </c>
      <c r="H169" s="11" t="str">
        <f t="shared" si="30"/>
        <v>N/A</v>
      </c>
      <c r="I169" s="12">
        <v>-9.19</v>
      </c>
      <c r="J169" s="12">
        <v>60.51</v>
      </c>
      <c r="K169" s="14" t="s">
        <v>213</v>
      </c>
      <c r="L169" s="9" t="str">
        <f t="shared" si="31"/>
        <v>N/A</v>
      </c>
    </row>
    <row r="170" spans="1:12" x14ac:dyDescent="0.25">
      <c r="A170" s="44" t="s">
        <v>1378</v>
      </c>
      <c r="B170" s="35" t="s">
        <v>213</v>
      </c>
      <c r="C170" s="45">
        <v>297655</v>
      </c>
      <c r="D170" s="11" t="str">
        <f t="shared" si="28"/>
        <v>N/A</v>
      </c>
      <c r="E170" s="45">
        <v>307618</v>
      </c>
      <c r="F170" s="11" t="str">
        <f t="shared" si="29"/>
        <v>N/A</v>
      </c>
      <c r="G170" s="45">
        <v>712189</v>
      </c>
      <c r="H170" s="11" t="str">
        <f t="shared" si="30"/>
        <v>N/A</v>
      </c>
      <c r="I170" s="12">
        <v>3.347</v>
      </c>
      <c r="J170" s="12">
        <v>131.5</v>
      </c>
      <c r="K170" s="14" t="s">
        <v>213</v>
      </c>
      <c r="L170" s="9" t="str">
        <f t="shared" si="31"/>
        <v>N/A</v>
      </c>
    </row>
    <row r="171" spans="1:12" x14ac:dyDescent="0.25">
      <c r="A171" s="44" t="s">
        <v>1615</v>
      </c>
      <c r="B171" s="35" t="s">
        <v>213</v>
      </c>
      <c r="C171" s="45">
        <v>74097</v>
      </c>
      <c r="D171" s="11" t="str">
        <f t="shared" si="28"/>
        <v>N/A</v>
      </c>
      <c r="E171" s="45">
        <v>54435</v>
      </c>
      <c r="F171" s="11" t="str">
        <f t="shared" si="29"/>
        <v>N/A</v>
      </c>
      <c r="G171" s="45">
        <v>49076</v>
      </c>
      <c r="H171" s="11" t="str">
        <f t="shared" si="30"/>
        <v>N/A</v>
      </c>
      <c r="I171" s="12">
        <v>-26.5</v>
      </c>
      <c r="J171" s="12">
        <v>-9.84</v>
      </c>
      <c r="K171" s="14" t="s">
        <v>213</v>
      </c>
      <c r="L171" s="9" t="str">
        <f t="shared" si="31"/>
        <v>N/A</v>
      </c>
    </row>
    <row r="172" spans="1:12" x14ac:dyDescent="0.25">
      <c r="A172" s="44" t="s">
        <v>1616</v>
      </c>
      <c r="B172" s="35" t="s">
        <v>213</v>
      </c>
      <c r="C172" s="45">
        <v>468818</v>
      </c>
      <c r="D172" s="11" t="str">
        <f t="shared" si="28"/>
        <v>N/A</v>
      </c>
      <c r="E172" s="45">
        <v>345015</v>
      </c>
      <c r="F172" s="11" t="str">
        <f t="shared" si="29"/>
        <v>N/A</v>
      </c>
      <c r="G172" s="45">
        <v>788742</v>
      </c>
      <c r="H172" s="11" t="str">
        <f t="shared" si="30"/>
        <v>N/A</v>
      </c>
      <c r="I172" s="12">
        <v>-26.4</v>
      </c>
      <c r="J172" s="12">
        <v>128.6</v>
      </c>
      <c r="K172" s="14" t="s">
        <v>213</v>
      </c>
      <c r="L172" s="9" t="str">
        <f t="shared" si="31"/>
        <v>N/A</v>
      </c>
    </row>
    <row r="173" spans="1:12" ht="25" x14ac:dyDescent="0.25">
      <c r="A173" s="44" t="s">
        <v>1379</v>
      </c>
      <c r="B173" s="35" t="s">
        <v>213</v>
      </c>
      <c r="C173" s="45">
        <v>21937</v>
      </c>
      <c r="D173" s="11" t="str">
        <f t="shared" ref="D173:D187" si="32">IF($B173="N/A","N/A",IF(C173&gt;10,"No",IF(C173&lt;-10,"No","Yes")))</f>
        <v>N/A</v>
      </c>
      <c r="E173" s="45">
        <v>27203</v>
      </c>
      <c r="F173" s="11" t="str">
        <f t="shared" ref="F173:F187" si="33">IF($B173="N/A","N/A",IF(E173&gt;10,"No",IF(E173&lt;-10,"No","Yes")))</f>
        <v>N/A</v>
      </c>
      <c r="G173" s="45">
        <v>25228</v>
      </c>
      <c r="H173" s="11" t="str">
        <f t="shared" ref="H173:H187" si="34">IF($B173="N/A","N/A",IF(G173&gt;10,"No",IF(G173&lt;-10,"No","Yes")))</f>
        <v>N/A</v>
      </c>
      <c r="I173" s="12">
        <v>24.01</v>
      </c>
      <c r="J173" s="12">
        <v>-7.26</v>
      </c>
      <c r="K173" s="43" t="s">
        <v>739</v>
      </c>
      <c r="L173" s="9" t="str">
        <f t="shared" ref="L173:L187" si="35">IF(J173="Div by 0", "N/A", IF(K173="N/A","N/A", IF(J173&gt;VALUE(MID(K173,1,2)), "No", IF(J173&lt;-1*VALUE(MID(K173,1,2)), "No", "Yes"))))</f>
        <v>Yes</v>
      </c>
    </row>
    <row r="174" spans="1:12" x14ac:dyDescent="0.25">
      <c r="A174" s="44" t="s">
        <v>649</v>
      </c>
      <c r="B174" s="35" t="s">
        <v>213</v>
      </c>
      <c r="C174" s="36">
        <v>84</v>
      </c>
      <c r="D174" s="11" t="str">
        <f t="shared" si="32"/>
        <v>N/A</v>
      </c>
      <c r="E174" s="36">
        <v>87</v>
      </c>
      <c r="F174" s="11" t="str">
        <f t="shared" si="33"/>
        <v>N/A</v>
      </c>
      <c r="G174" s="36">
        <v>86</v>
      </c>
      <c r="H174" s="11" t="str">
        <f t="shared" si="34"/>
        <v>N/A</v>
      </c>
      <c r="I174" s="12">
        <v>3.5710000000000002</v>
      </c>
      <c r="J174" s="12">
        <v>-1.1499999999999999</v>
      </c>
      <c r="K174" s="43" t="s">
        <v>739</v>
      </c>
      <c r="L174" s="9" t="str">
        <f t="shared" si="35"/>
        <v>Yes</v>
      </c>
    </row>
    <row r="175" spans="1:12" x14ac:dyDescent="0.25">
      <c r="A175" s="44" t="s">
        <v>1380</v>
      </c>
      <c r="B175" s="35" t="s">
        <v>213</v>
      </c>
      <c r="C175" s="45">
        <v>261.15476189999998</v>
      </c>
      <c r="D175" s="11" t="str">
        <f t="shared" si="32"/>
        <v>N/A</v>
      </c>
      <c r="E175" s="45">
        <v>312.67816091999998</v>
      </c>
      <c r="F175" s="11" t="str">
        <f t="shared" si="33"/>
        <v>N/A</v>
      </c>
      <c r="G175" s="45">
        <v>293.34883721</v>
      </c>
      <c r="H175" s="11" t="str">
        <f t="shared" si="34"/>
        <v>N/A</v>
      </c>
      <c r="I175" s="12">
        <v>19.73</v>
      </c>
      <c r="J175" s="12">
        <v>-6.18</v>
      </c>
      <c r="K175" s="43" t="s">
        <v>739</v>
      </c>
      <c r="L175" s="9" t="str">
        <f t="shared" si="35"/>
        <v>Yes</v>
      </c>
    </row>
    <row r="176" spans="1:12" ht="25" x14ac:dyDescent="0.25">
      <c r="A176" s="44" t="s">
        <v>1381</v>
      </c>
      <c r="B176" s="35" t="s">
        <v>213</v>
      </c>
      <c r="C176" s="45">
        <v>0</v>
      </c>
      <c r="D176" s="11" t="str">
        <f t="shared" si="32"/>
        <v>N/A</v>
      </c>
      <c r="E176" s="45">
        <v>1083</v>
      </c>
      <c r="F176" s="11" t="str">
        <f t="shared" si="33"/>
        <v>N/A</v>
      </c>
      <c r="G176" s="45">
        <v>3082</v>
      </c>
      <c r="H176" s="11" t="str">
        <f t="shared" si="34"/>
        <v>N/A</v>
      </c>
      <c r="I176" s="12" t="s">
        <v>1746</v>
      </c>
      <c r="J176" s="12">
        <v>184.6</v>
      </c>
      <c r="K176" s="43" t="s">
        <v>739</v>
      </c>
      <c r="L176" s="9" t="str">
        <f t="shared" si="35"/>
        <v>No</v>
      </c>
    </row>
    <row r="177" spans="1:12" x14ac:dyDescent="0.25">
      <c r="A177" s="44" t="s">
        <v>516</v>
      </c>
      <c r="B177" s="35" t="s">
        <v>213</v>
      </c>
      <c r="C177" s="36">
        <v>0</v>
      </c>
      <c r="D177" s="11" t="str">
        <f t="shared" si="32"/>
        <v>N/A</v>
      </c>
      <c r="E177" s="36">
        <v>17</v>
      </c>
      <c r="F177" s="11" t="str">
        <f t="shared" si="33"/>
        <v>N/A</v>
      </c>
      <c r="G177" s="36">
        <v>32</v>
      </c>
      <c r="H177" s="11" t="str">
        <f t="shared" si="34"/>
        <v>N/A</v>
      </c>
      <c r="I177" s="12" t="s">
        <v>1746</v>
      </c>
      <c r="J177" s="12">
        <v>88.24</v>
      </c>
      <c r="K177" s="43" t="s">
        <v>739</v>
      </c>
      <c r="L177" s="9" t="str">
        <f t="shared" si="35"/>
        <v>No</v>
      </c>
    </row>
    <row r="178" spans="1:12" x14ac:dyDescent="0.25">
      <c r="A178" s="44" t="s">
        <v>1382</v>
      </c>
      <c r="B178" s="35" t="s">
        <v>213</v>
      </c>
      <c r="C178" s="45" t="s">
        <v>1746</v>
      </c>
      <c r="D178" s="11" t="str">
        <f t="shared" si="32"/>
        <v>N/A</v>
      </c>
      <c r="E178" s="45">
        <v>63.705882353</v>
      </c>
      <c r="F178" s="11" t="str">
        <f t="shared" si="33"/>
        <v>N/A</v>
      </c>
      <c r="G178" s="45">
        <v>96.3125</v>
      </c>
      <c r="H178" s="11" t="str">
        <f t="shared" si="34"/>
        <v>N/A</v>
      </c>
      <c r="I178" s="12" t="s">
        <v>1746</v>
      </c>
      <c r="J178" s="12">
        <v>51.18</v>
      </c>
      <c r="K178" s="43" t="s">
        <v>739</v>
      </c>
      <c r="L178" s="9" t="str">
        <f t="shared" si="35"/>
        <v>No</v>
      </c>
    </row>
    <row r="179" spans="1:12" ht="25" x14ac:dyDescent="0.25">
      <c r="A179" s="44" t="s">
        <v>1383</v>
      </c>
      <c r="B179" s="35" t="s">
        <v>213</v>
      </c>
      <c r="C179" s="45">
        <v>422134</v>
      </c>
      <c r="D179" s="11" t="str">
        <f t="shared" si="32"/>
        <v>N/A</v>
      </c>
      <c r="E179" s="45">
        <v>452553</v>
      </c>
      <c r="F179" s="11" t="str">
        <f t="shared" si="33"/>
        <v>N/A</v>
      </c>
      <c r="G179" s="45">
        <v>528758</v>
      </c>
      <c r="H179" s="11" t="str">
        <f t="shared" si="34"/>
        <v>N/A</v>
      </c>
      <c r="I179" s="12">
        <v>7.2060000000000004</v>
      </c>
      <c r="J179" s="12">
        <v>16.84</v>
      </c>
      <c r="K179" s="43" t="s">
        <v>739</v>
      </c>
      <c r="L179" s="9" t="str">
        <f t="shared" si="35"/>
        <v>Yes</v>
      </c>
    </row>
    <row r="180" spans="1:12" x14ac:dyDescent="0.25">
      <c r="A180" s="44" t="s">
        <v>517</v>
      </c>
      <c r="B180" s="35" t="s">
        <v>213</v>
      </c>
      <c r="C180" s="36">
        <v>2086</v>
      </c>
      <c r="D180" s="11" t="str">
        <f t="shared" si="32"/>
        <v>N/A</v>
      </c>
      <c r="E180" s="36">
        <v>2198</v>
      </c>
      <c r="F180" s="11" t="str">
        <f t="shared" si="33"/>
        <v>N/A</v>
      </c>
      <c r="G180" s="36">
        <v>2222</v>
      </c>
      <c r="H180" s="11" t="str">
        <f t="shared" si="34"/>
        <v>N/A</v>
      </c>
      <c r="I180" s="12">
        <v>5.3689999999999998</v>
      </c>
      <c r="J180" s="12">
        <v>1.0920000000000001</v>
      </c>
      <c r="K180" s="43" t="s">
        <v>739</v>
      </c>
      <c r="L180" s="9" t="str">
        <f t="shared" si="35"/>
        <v>Yes</v>
      </c>
    </row>
    <row r="181" spans="1:12" ht="25" x14ac:dyDescent="0.25">
      <c r="A181" s="44" t="s">
        <v>1384</v>
      </c>
      <c r="B181" s="35" t="s">
        <v>213</v>
      </c>
      <c r="C181" s="45">
        <v>202.36529243000001</v>
      </c>
      <c r="D181" s="11" t="str">
        <f t="shared" si="32"/>
        <v>N/A</v>
      </c>
      <c r="E181" s="45">
        <v>205.89308462</v>
      </c>
      <c r="F181" s="11" t="str">
        <f t="shared" si="33"/>
        <v>N/A</v>
      </c>
      <c r="G181" s="45">
        <v>237.96489649</v>
      </c>
      <c r="H181" s="11" t="str">
        <f t="shared" si="34"/>
        <v>N/A</v>
      </c>
      <c r="I181" s="12">
        <v>1.7430000000000001</v>
      </c>
      <c r="J181" s="12">
        <v>15.58</v>
      </c>
      <c r="K181" s="43" t="s">
        <v>739</v>
      </c>
      <c r="L181" s="9" t="str">
        <f t="shared" si="35"/>
        <v>Yes</v>
      </c>
    </row>
    <row r="182" spans="1:12" ht="25" x14ac:dyDescent="0.25">
      <c r="A182" s="44" t="s">
        <v>1385</v>
      </c>
      <c r="B182" s="35" t="s">
        <v>213</v>
      </c>
      <c r="C182" s="45">
        <v>1966746</v>
      </c>
      <c r="D182" s="11" t="str">
        <f t="shared" si="32"/>
        <v>N/A</v>
      </c>
      <c r="E182" s="45">
        <v>1699050</v>
      </c>
      <c r="F182" s="11" t="str">
        <f t="shared" si="33"/>
        <v>N/A</v>
      </c>
      <c r="G182" s="45">
        <v>1483015</v>
      </c>
      <c r="H182" s="11" t="str">
        <f t="shared" si="34"/>
        <v>N/A</v>
      </c>
      <c r="I182" s="12">
        <v>-13.6</v>
      </c>
      <c r="J182" s="12">
        <v>-12.7</v>
      </c>
      <c r="K182" s="43" t="s">
        <v>739</v>
      </c>
      <c r="L182" s="9" t="str">
        <f t="shared" si="35"/>
        <v>Yes</v>
      </c>
    </row>
    <row r="183" spans="1:12" x14ac:dyDescent="0.25">
      <c r="A183" s="44" t="s">
        <v>518</v>
      </c>
      <c r="B183" s="35" t="s">
        <v>213</v>
      </c>
      <c r="C183" s="36">
        <v>1263</v>
      </c>
      <c r="D183" s="11" t="str">
        <f t="shared" si="32"/>
        <v>N/A</v>
      </c>
      <c r="E183" s="36">
        <v>1233</v>
      </c>
      <c r="F183" s="11" t="str">
        <f t="shared" si="33"/>
        <v>N/A</v>
      </c>
      <c r="G183" s="36">
        <v>1290</v>
      </c>
      <c r="H183" s="11" t="str">
        <f t="shared" si="34"/>
        <v>N/A</v>
      </c>
      <c r="I183" s="12">
        <v>-2.38</v>
      </c>
      <c r="J183" s="12">
        <v>4.6230000000000002</v>
      </c>
      <c r="K183" s="43" t="s">
        <v>739</v>
      </c>
      <c r="L183" s="9" t="str">
        <f t="shared" si="35"/>
        <v>Yes</v>
      </c>
    </row>
    <row r="184" spans="1:12" x14ac:dyDescent="0.25">
      <c r="A184" s="44" t="s">
        <v>1386</v>
      </c>
      <c r="B184" s="35" t="s">
        <v>213</v>
      </c>
      <c r="C184" s="45">
        <v>1557.2019002</v>
      </c>
      <c r="D184" s="11" t="str">
        <f t="shared" si="32"/>
        <v>N/A</v>
      </c>
      <c r="E184" s="45">
        <v>1377.9805352999999</v>
      </c>
      <c r="F184" s="11" t="str">
        <f t="shared" si="33"/>
        <v>N/A</v>
      </c>
      <c r="G184" s="45">
        <v>1149.6240310000001</v>
      </c>
      <c r="H184" s="11" t="str">
        <f t="shared" si="34"/>
        <v>N/A</v>
      </c>
      <c r="I184" s="12">
        <v>-11.5</v>
      </c>
      <c r="J184" s="12">
        <v>-16.600000000000001</v>
      </c>
      <c r="K184" s="43" t="s">
        <v>739</v>
      </c>
      <c r="L184" s="9" t="str">
        <f t="shared" si="35"/>
        <v>Yes</v>
      </c>
    </row>
    <row r="185" spans="1:12" ht="25" x14ac:dyDescent="0.25">
      <c r="A185" s="44" t="s">
        <v>1387</v>
      </c>
      <c r="B185" s="35" t="s">
        <v>213</v>
      </c>
      <c r="C185" s="45">
        <v>104137714</v>
      </c>
      <c r="D185" s="11" t="str">
        <f t="shared" si="32"/>
        <v>N/A</v>
      </c>
      <c r="E185" s="45">
        <v>112142113</v>
      </c>
      <c r="F185" s="11" t="str">
        <f t="shared" si="33"/>
        <v>N/A</v>
      </c>
      <c r="G185" s="45">
        <v>128192309</v>
      </c>
      <c r="H185" s="11" t="str">
        <f t="shared" si="34"/>
        <v>N/A</v>
      </c>
      <c r="I185" s="12">
        <v>7.6859999999999999</v>
      </c>
      <c r="J185" s="12">
        <v>14.31</v>
      </c>
      <c r="K185" s="43" t="s">
        <v>739</v>
      </c>
      <c r="L185" s="9" t="str">
        <f t="shared" si="35"/>
        <v>Yes</v>
      </c>
    </row>
    <row r="186" spans="1:12" ht="25" x14ac:dyDescent="0.25">
      <c r="A186" s="44" t="s">
        <v>519</v>
      </c>
      <c r="B186" s="35" t="s">
        <v>213</v>
      </c>
      <c r="C186" s="36">
        <v>2898</v>
      </c>
      <c r="D186" s="11" t="str">
        <f t="shared" si="32"/>
        <v>N/A</v>
      </c>
      <c r="E186" s="36">
        <v>3064</v>
      </c>
      <c r="F186" s="11" t="str">
        <f t="shared" si="33"/>
        <v>N/A</v>
      </c>
      <c r="G186" s="36">
        <v>3254</v>
      </c>
      <c r="H186" s="11" t="str">
        <f t="shared" si="34"/>
        <v>N/A</v>
      </c>
      <c r="I186" s="12">
        <v>5.7279999999999998</v>
      </c>
      <c r="J186" s="12">
        <v>6.2009999999999996</v>
      </c>
      <c r="K186" s="43" t="s">
        <v>739</v>
      </c>
      <c r="L186" s="9" t="str">
        <f t="shared" si="35"/>
        <v>Yes</v>
      </c>
    </row>
    <row r="187" spans="1:12" ht="25" x14ac:dyDescent="0.25">
      <c r="A187" s="44" t="s">
        <v>1388</v>
      </c>
      <c r="B187" s="35" t="s">
        <v>213</v>
      </c>
      <c r="C187" s="45">
        <v>35934.338854000001</v>
      </c>
      <c r="D187" s="11" t="str">
        <f t="shared" si="32"/>
        <v>N/A</v>
      </c>
      <c r="E187" s="45">
        <v>36599.906331999999</v>
      </c>
      <c r="F187" s="11" t="str">
        <f t="shared" si="33"/>
        <v>N/A</v>
      </c>
      <c r="G187" s="45">
        <v>39395.300860000003</v>
      </c>
      <c r="H187" s="11" t="str">
        <f t="shared" si="34"/>
        <v>N/A</v>
      </c>
      <c r="I187" s="12">
        <v>1.8520000000000001</v>
      </c>
      <c r="J187" s="12">
        <v>7.6379999999999999</v>
      </c>
      <c r="K187" s="43" t="s">
        <v>739</v>
      </c>
      <c r="L187" s="9" t="str">
        <f t="shared" si="35"/>
        <v>Yes</v>
      </c>
    </row>
    <row r="188" spans="1:12" x14ac:dyDescent="0.25">
      <c r="A188" s="4" t="s">
        <v>1389</v>
      </c>
      <c r="B188" s="35" t="s">
        <v>213</v>
      </c>
      <c r="C188" s="45">
        <v>161627152</v>
      </c>
      <c r="D188" s="11" t="str">
        <f t="shared" ref="D188:D203" si="36">IF($B188="N/A","N/A",IF(C188&gt;10,"No",IF(C188&lt;-10,"No","Yes")))</f>
        <v>N/A</v>
      </c>
      <c r="E188" s="45">
        <v>181379886</v>
      </c>
      <c r="F188" s="11" t="str">
        <f t="shared" ref="F188:F203" si="37">IF($B188="N/A","N/A",IF(E188&gt;10,"No",IF(E188&lt;-10,"No","Yes")))</f>
        <v>N/A</v>
      </c>
      <c r="G188" s="45">
        <v>205715235</v>
      </c>
      <c r="H188" s="11" t="str">
        <f t="shared" ref="H188:H203" si="38">IF($B188="N/A","N/A",IF(G188&gt;10,"No",IF(G188&lt;-10,"No","Yes")))</f>
        <v>N/A</v>
      </c>
      <c r="I188" s="12">
        <v>12.22</v>
      </c>
      <c r="J188" s="12">
        <v>13.42</v>
      </c>
      <c r="K188" s="43" t="s">
        <v>739</v>
      </c>
      <c r="L188" s="9" t="str">
        <f t="shared" ref="L188:L203" si="39">IF(J188="Div by 0", "N/A", IF(K188="N/A","N/A", IF(J188&gt;VALUE(MID(K188,1,2)), "No", IF(J188&lt;-1*VALUE(MID(K188,1,2)), "No", "Yes"))))</f>
        <v>Yes</v>
      </c>
    </row>
    <row r="189" spans="1:12" x14ac:dyDescent="0.25">
      <c r="A189" s="4" t="s">
        <v>1486</v>
      </c>
      <c r="B189" s="35" t="s">
        <v>213</v>
      </c>
      <c r="C189" s="36">
        <v>4187</v>
      </c>
      <c r="D189" s="11" t="str">
        <f t="shared" si="36"/>
        <v>N/A</v>
      </c>
      <c r="E189" s="36">
        <v>4597</v>
      </c>
      <c r="F189" s="11" t="str">
        <f t="shared" si="37"/>
        <v>N/A</v>
      </c>
      <c r="G189" s="36">
        <v>5104</v>
      </c>
      <c r="H189" s="11" t="str">
        <f t="shared" si="38"/>
        <v>N/A</v>
      </c>
      <c r="I189" s="12">
        <v>9.7919999999999998</v>
      </c>
      <c r="J189" s="12">
        <v>11.03</v>
      </c>
      <c r="K189" s="43" t="s">
        <v>739</v>
      </c>
      <c r="L189" s="9" t="str">
        <f t="shared" si="39"/>
        <v>Yes</v>
      </c>
    </row>
    <row r="190" spans="1:12" x14ac:dyDescent="0.25">
      <c r="A190" s="4" t="s">
        <v>1487</v>
      </c>
      <c r="B190" s="35" t="s">
        <v>213</v>
      </c>
      <c r="C190" s="45">
        <v>38602.138046</v>
      </c>
      <c r="D190" s="11" t="str">
        <f t="shared" si="36"/>
        <v>N/A</v>
      </c>
      <c r="E190" s="45">
        <v>39456.142267000003</v>
      </c>
      <c r="F190" s="11" t="str">
        <f t="shared" si="37"/>
        <v>N/A</v>
      </c>
      <c r="G190" s="45">
        <v>40304.709051999998</v>
      </c>
      <c r="H190" s="11" t="str">
        <f t="shared" si="38"/>
        <v>N/A</v>
      </c>
      <c r="I190" s="12">
        <v>2.2120000000000002</v>
      </c>
      <c r="J190" s="12">
        <v>2.1509999999999998</v>
      </c>
      <c r="K190" s="43" t="s">
        <v>739</v>
      </c>
      <c r="L190" s="9" t="str">
        <f t="shared" si="39"/>
        <v>Yes</v>
      </c>
    </row>
    <row r="191" spans="1:12" x14ac:dyDescent="0.25">
      <c r="A191" s="4" t="s">
        <v>1488</v>
      </c>
      <c r="B191" s="35" t="s">
        <v>213</v>
      </c>
      <c r="C191" s="45">
        <v>30616.297516999999</v>
      </c>
      <c r="D191" s="11" t="str">
        <f t="shared" si="36"/>
        <v>N/A</v>
      </c>
      <c r="E191" s="45">
        <v>31251.426993000001</v>
      </c>
      <c r="F191" s="11" t="str">
        <f t="shared" si="37"/>
        <v>N/A</v>
      </c>
      <c r="G191" s="45">
        <v>31729.594670999999</v>
      </c>
      <c r="H191" s="11" t="str">
        <f t="shared" si="38"/>
        <v>N/A</v>
      </c>
      <c r="I191" s="12">
        <v>2.0739999999999998</v>
      </c>
      <c r="J191" s="12">
        <v>1.53</v>
      </c>
      <c r="K191" s="43" t="s">
        <v>739</v>
      </c>
      <c r="L191" s="9" t="str">
        <f t="shared" si="39"/>
        <v>Yes</v>
      </c>
    </row>
    <row r="192" spans="1:12" x14ac:dyDescent="0.25">
      <c r="A192" s="4" t="s">
        <v>1489</v>
      </c>
      <c r="B192" s="35" t="s">
        <v>213</v>
      </c>
      <c r="C192" s="45">
        <v>48764.210725999998</v>
      </c>
      <c r="D192" s="11" t="str">
        <f t="shared" si="36"/>
        <v>N/A</v>
      </c>
      <c r="E192" s="45">
        <v>49616.628279999997</v>
      </c>
      <c r="F192" s="11" t="str">
        <f t="shared" si="37"/>
        <v>N/A</v>
      </c>
      <c r="G192" s="45">
        <v>50999.345613999998</v>
      </c>
      <c r="H192" s="11" t="str">
        <f t="shared" si="38"/>
        <v>N/A</v>
      </c>
      <c r="I192" s="12">
        <v>1.748</v>
      </c>
      <c r="J192" s="12">
        <v>2.7869999999999999</v>
      </c>
      <c r="K192" s="43" t="s">
        <v>739</v>
      </c>
      <c r="L192" s="9" t="str">
        <f t="shared" si="39"/>
        <v>Yes</v>
      </c>
    </row>
    <row r="193" spans="1:12" x14ac:dyDescent="0.25">
      <c r="A193" s="44" t="s">
        <v>1490</v>
      </c>
      <c r="B193" s="35" t="s">
        <v>213</v>
      </c>
      <c r="C193" s="9">
        <v>29.55668502</v>
      </c>
      <c r="D193" s="11" t="str">
        <f t="shared" si="36"/>
        <v>N/A</v>
      </c>
      <c r="E193" s="9">
        <v>30.989618444000001</v>
      </c>
      <c r="F193" s="11" t="str">
        <f t="shared" si="37"/>
        <v>N/A</v>
      </c>
      <c r="G193" s="9">
        <v>32.228326072000002</v>
      </c>
      <c r="H193" s="11" t="str">
        <f t="shared" si="38"/>
        <v>N/A</v>
      </c>
      <c r="I193" s="12">
        <v>4.8479999999999999</v>
      </c>
      <c r="J193" s="12">
        <v>3.9969999999999999</v>
      </c>
      <c r="K193" s="43" t="s">
        <v>739</v>
      </c>
      <c r="L193" s="9" t="str">
        <f t="shared" si="39"/>
        <v>Yes</v>
      </c>
    </row>
    <row r="194" spans="1:12" x14ac:dyDescent="0.25">
      <c r="A194" s="44" t="s">
        <v>1491</v>
      </c>
      <c r="B194" s="35" t="s">
        <v>213</v>
      </c>
      <c r="C194" s="9">
        <v>35.916359163999999</v>
      </c>
      <c r="D194" s="11" t="str">
        <f t="shared" si="36"/>
        <v>N/A</v>
      </c>
      <c r="E194" s="9">
        <v>37.507400828999998</v>
      </c>
      <c r="F194" s="11" t="str">
        <f t="shared" si="37"/>
        <v>N/A</v>
      </c>
      <c r="G194" s="9">
        <v>39.015939015999997</v>
      </c>
      <c r="H194" s="11" t="str">
        <f t="shared" si="38"/>
        <v>N/A</v>
      </c>
      <c r="I194" s="12">
        <v>4.43</v>
      </c>
      <c r="J194" s="12">
        <v>4.0220000000000002</v>
      </c>
      <c r="K194" s="43" t="s">
        <v>739</v>
      </c>
      <c r="L194" s="9" t="str">
        <f t="shared" si="39"/>
        <v>Yes</v>
      </c>
    </row>
    <row r="195" spans="1:12" x14ac:dyDescent="0.25">
      <c r="A195" s="44" t="s">
        <v>1492</v>
      </c>
      <c r="B195" s="35" t="s">
        <v>213</v>
      </c>
      <c r="C195" s="9">
        <v>24.574014908999999</v>
      </c>
      <c r="D195" s="11" t="str">
        <f t="shared" si="36"/>
        <v>N/A</v>
      </c>
      <c r="E195" s="9">
        <v>25.932459677000001</v>
      </c>
      <c r="F195" s="11" t="str">
        <f t="shared" si="37"/>
        <v>N/A</v>
      </c>
      <c r="G195" s="9">
        <v>26.870948732999999</v>
      </c>
      <c r="H195" s="11" t="str">
        <f t="shared" si="38"/>
        <v>N/A</v>
      </c>
      <c r="I195" s="12">
        <v>5.5279999999999996</v>
      </c>
      <c r="J195" s="12">
        <v>3.6190000000000002</v>
      </c>
      <c r="K195" s="43" t="s">
        <v>739</v>
      </c>
      <c r="L195" s="9" t="str">
        <f t="shared" si="39"/>
        <v>Yes</v>
      </c>
    </row>
    <row r="196" spans="1:12" x14ac:dyDescent="0.25">
      <c r="A196" s="4" t="s">
        <v>1401</v>
      </c>
      <c r="B196" s="35" t="s">
        <v>213</v>
      </c>
      <c r="C196" s="45">
        <v>104137714</v>
      </c>
      <c r="D196" s="11" t="str">
        <f t="shared" si="36"/>
        <v>N/A</v>
      </c>
      <c r="E196" s="45">
        <v>112142113</v>
      </c>
      <c r="F196" s="11" t="str">
        <f t="shared" si="37"/>
        <v>N/A</v>
      </c>
      <c r="G196" s="45">
        <v>128192309</v>
      </c>
      <c r="H196" s="11" t="str">
        <f t="shared" si="38"/>
        <v>N/A</v>
      </c>
      <c r="I196" s="12">
        <v>7.6859999999999999</v>
      </c>
      <c r="J196" s="12">
        <v>14.31</v>
      </c>
      <c r="K196" s="43" t="s">
        <v>739</v>
      </c>
      <c r="L196" s="9" t="str">
        <f t="shared" si="39"/>
        <v>Yes</v>
      </c>
    </row>
    <row r="197" spans="1:12" x14ac:dyDescent="0.25">
      <c r="A197" s="4" t="s">
        <v>1493</v>
      </c>
      <c r="B197" s="35" t="s">
        <v>213</v>
      </c>
      <c r="C197" s="36">
        <v>2898</v>
      </c>
      <c r="D197" s="11" t="str">
        <f t="shared" si="36"/>
        <v>N/A</v>
      </c>
      <c r="E197" s="36">
        <v>3064</v>
      </c>
      <c r="F197" s="11" t="str">
        <f t="shared" si="37"/>
        <v>N/A</v>
      </c>
      <c r="G197" s="36">
        <v>3255</v>
      </c>
      <c r="H197" s="11" t="str">
        <f t="shared" si="38"/>
        <v>N/A</v>
      </c>
      <c r="I197" s="12">
        <v>5.7279999999999998</v>
      </c>
      <c r="J197" s="12">
        <v>6.234</v>
      </c>
      <c r="K197" s="43" t="s">
        <v>739</v>
      </c>
      <c r="L197" s="9" t="str">
        <f t="shared" si="39"/>
        <v>Yes</v>
      </c>
    </row>
    <row r="198" spans="1:12" ht="25" x14ac:dyDescent="0.25">
      <c r="A198" s="4" t="s">
        <v>1494</v>
      </c>
      <c r="B198" s="35" t="s">
        <v>213</v>
      </c>
      <c r="C198" s="45">
        <v>35934.338854000001</v>
      </c>
      <c r="D198" s="11" t="str">
        <f t="shared" si="36"/>
        <v>N/A</v>
      </c>
      <c r="E198" s="45">
        <v>36599.906331999999</v>
      </c>
      <c r="F198" s="11" t="str">
        <f t="shared" si="37"/>
        <v>N/A</v>
      </c>
      <c r="G198" s="45">
        <v>39383.197848999996</v>
      </c>
      <c r="H198" s="11" t="str">
        <f t="shared" si="38"/>
        <v>N/A</v>
      </c>
      <c r="I198" s="12">
        <v>1.8520000000000001</v>
      </c>
      <c r="J198" s="12">
        <v>7.6050000000000004</v>
      </c>
      <c r="K198" s="43" t="s">
        <v>739</v>
      </c>
      <c r="L198" s="9" t="str">
        <f t="shared" si="39"/>
        <v>Yes</v>
      </c>
    </row>
    <row r="199" spans="1:12" ht="25" x14ac:dyDescent="0.25">
      <c r="A199" s="4" t="s">
        <v>1495</v>
      </c>
      <c r="B199" s="35" t="s">
        <v>213</v>
      </c>
      <c r="C199" s="45">
        <v>24626.326143999999</v>
      </c>
      <c r="D199" s="11" t="str">
        <f t="shared" si="36"/>
        <v>N/A</v>
      </c>
      <c r="E199" s="45">
        <v>24600.027603999999</v>
      </c>
      <c r="F199" s="11" t="str">
        <f t="shared" si="37"/>
        <v>N/A</v>
      </c>
      <c r="G199" s="45">
        <v>26237.360897999999</v>
      </c>
      <c r="H199" s="11" t="str">
        <f t="shared" si="38"/>
        <v>N/A</v>
      </c>
      <c r="I199" s="12">
        <v>-0.107</v>
      </c>
      <c r="J199" s="12">
        <v>6.6559999999999997</v>
      </c>
      <c r="K199" s="43" t="s">
        <v>739</v>
      </c>
      <c r="L199" s="9" t="str">
        <f t="shared" si="39"/>
        <v>Yes</v>
      </c>
    </row>
    <row r="200" spans="1:12" ht="25" x14ac:dyDescent="0.25">
      <c r="A200" s="4" t="s">
        <v>1496</v>
      </c>
      <c r="B200" s="35" t="s">
        <v>213</v>
      </c>
      <c r="C200" s="45">
        <v>48616.937819999999</v>
      </c>
      <c r="D200" s="11" t="str">
        <f t="shared" si="36"/>
        <v>N/A</v>
      </c>
      <c r="E200" s="45">
        <v>49612.019727999999</v>
      </c>
      <c r="F200" s="11" t="str">
        <f t="shared" si="37"/>
        <v>N/A</v>
      </c>
      <c r="G200" s="45">
        <v>53665.518257999996</v>
      </c>
      <c r="H200" s="11" t="str">
        <f t="shared" si="38"/>
        <v>N/A</v>
      </c>
      <c r="I200" s="12">
        <v>2.0470000000000002</v>
      </c>
      <c r="J200" s="12">
        <v>8.17</v>
      </c>
      <c r="K200" s="43" t="s">
        <v>739</v>
      </c>
      <c r="L200" s="9" t="str">
        <f t="shared" si="39"/>
        <v>Yes</v>
      </c>
    </row>
    <row r="201" spans="1:12" ht="25" x14ac:dyDescent="0.25">
      <c r="A201" s="4" t="s">
        <v>1497</v>
      </c>
      <c r="B201" s="35" t="s">
        <v>213</v>
      </c>
      <c r="C201" s="9">
        <v>20.457433291000001</v>
      </c>
      <c r="D201" s="11" t="str">
        <f t="shared" si="36"/>
        <v>N/A</v>
      </c>
      <c r="E201" s="9">
        <v>20.655251449000001</v>
      </c>
      <c r="F201" s="11" t="str">
        <f t="shared" si="37"/>
        <v>N/A</v>
      </c>
      <c r="G201" s="9">
        <v>20.553135062999999</v>
      </c>
      <c r="H201" s="11" t="str">
        <f t="shared" si="38"/>
        <v>N/A</v>
      </c>
      <c r="I201" s="12">
        <v>0.96699999999999997</v>
      </c>
      <c r="J201" s="12">
        <v>-0.49399999999999999</v>
      </c>
      <c r="K201" s="43" t="s">
        <v>739</v>
      </c>
      <c r="L201" s="9" t="str">
        <f t="shared" si="39"/>
        <v>Yes</v>
      </c>
    </row>
    <row r="202" spans="1:12" ht="25" x14ac:dyDescent="0.25">
      <c r="A202" s="4" t="s">
        <v>1498</v>
      </c>
      <c r="B202" s="35" t="s">
        <v>213</v>
      </c>
      <c r="C202" s="9">
        <v>23.523985239999998</v>
      </c>
      <c r="D202" s="11" t="str">
        <f t="shared" si="36"/>
        <v>N/A</v>
      </c>
      <c r="E202" s="9">
        <v>23.593842510000002</v>
      </c>
      <c r="F202" s="11" t="str">
        <f t="shared" si="37"/>
        <v>N/A</v>
      </c>
      <c r="G202" s="9">
        <v>23.465003464999999</v>
      </c>
      <c r="H202" s="11" t="str">
        <f t="shared" si="38"/>
        <v>N/A</v>
      </c>
      <c r="I202" s="12">
        <v>0.29699999999999999</v>
      </c>
      <c r="J202" s="12">
        <v>-0.54600000000000004</v>
      </c>
      <c r="K202" s="43" t="s">
        <v>739</v>
      </c>
      <c r="L202" s="9" t="str">
        <f t="shared" si="39"/>
        <v>Yes</v>
      </c>
    </row>
    <row r="203" spans="1:12" ht="25" x14ac:dyDescent="0.25">
      <c r="A203" s="4" t="s">
        <v>1499</v>
      </c>
      <c r="B203" s="35" t="s">
        <v>213</v>
      </c>
      <c r="C203" s="9">
        <v>18.197550585999998</v>
      </c>
      <c r="D203" s="11" t="str">
        <f t="shared" si="36"/>
        <v>N/A</v>
      </c>
      <c r="E203" s="9">
        <v>18.523185483999999</v>
      </c>
      <c r="F203" s="11" t="str">
        <f t="shared" si="37"/>
        <v>N/A</v>
      </c>
      <c r="G203" s="9">
        <v>18.397171479000001</v>
      </c>
      <c r="H203" s="11" t="str">
        <f t="shared" si="38"/>
        <v>N/A</v>
      </c>
      <c r="I203" s="12">
        <v>1.7889999999999999</v>
      </c>
      <c r="J203" s="12">
        <v>-0.68</v>
      </c>
      <c r="K203" s="43" t="s">
        <v>739</v>
      </c>
      <c r="L203" s="9" t="str">
        <f t="shared" si="39"/>
        <v>Yes</v>
      </c>
    </row>
    <row r="204" spans="1:12" x14ac:dyDescent="0.25">
      <c r="A204" s="137" t="s">
        <v>1646</v>
      </c>
      <c r="B204" s="138"/>
      <c r="C204" s="138"/>
      <c r="D204" s="138"/>
      <c r="E204" s="138"/>
      <c r="F204" s="138"/>
      <c r="G204" s="138"/>
      <c r="H204" s="138"/>
      <c r="I204" s="138"/>
      <c r="J204" s="138"/>
      <c r="K204" s="138"/>
      <c r="L204" s="139"/>
    </row>
    <row r="205" spans="1:12" x14ac:dyDescent="0.25">
      <c r="A205" s="132" t="s">
        <v>1644</v>
      </c>
      <c r="B205" s="133"/>
      <c r="C205" s="133"/>
      <c r="D205" s="133"/>
      <c r="E205" s="133"/>
      <c r="F205" s="133"/>
      <c r="G205" s="133"/>
      <c r="H205" s="133"/>
      <c r="I205" s="133"/>
      <c r="J205" s="133"/>
      <c r="K205" s="133"/>
      <c r="L205" s="134"/>
    </row>
    <row r="206" spans="1:12" x14ac:dyDescent="0.25">
      <c r="A206" s="143" t="s">
        <v>1742</v>
      </c>
      <c r="B206" s="144"/>
      <c r="C206" s="144"/>
      <c r="D206" s="144"/>
      <c r="E206" s="144"/>
      <c r="F206" s="144"/>
      <c r="G206" s="144"/>
      <c r="H206" s="144"/>
      <c r="I206" s="144"/>
      <c r="J206" s="144"/>
      <c r="K206" s="144"/>
      <c r="L206" s="145"/>
    </row>
    <row r="207" spans="1:12" x14ac:dyDescent="0.25">
      <c r="B207" s="43"/>
    </row>
    <row r="208" spans="1:12" x14ac:dyDescent="0.25">
      <c r="A208" s="2"/>
      <c r="B208" s="43"/>
    </row>
    <row r="209" spans="1:2" x14ac:dyDescent="0.25">
      <c r="A209" s="2"/>
      <c r="B209" s="43"/>
    </row>
    <row r="210" spans="1:2" x14ac:dyDescent="0.25">
      <c r="B210" s="43"/>
    </row>
    <row r="211" spans="1:2" x14ac:dyDescent="0.25">
      <c r="A211" s="49"/>
      <c r="B211" s="43"/>
    </row>
    <row r="212" spans="1:2" x14ac:dyDescent="0.25">
      <c r="A212" s="49"/>
    </row>
    <row r="213" spans="1:2" x14ac:dyDescent="0.25">
      <c r="A213" s="49"/>
    </row>
    <row r="214" spans="1:2" x14ac:dyDescent="0.25">
      <c r="A214" s="49"/>
    </row>
    <row r="215" spans="1:2" x14ac:dyDescent="0.25">
      <c r="A215" s="49"/>
    </row>
    <row r="216" spans="1:2" x14ac:dyDescent="0.25">
      <c r="A216" s="49"/>
    </row>
    <row r="217" spans="1:2" x14ac:dyDescent="0.25">
      <c r="A217" s="49"/>
    </row>
    <row r="218" spans="1:2" x14ac:dyDescent="0.25">
      <c r="A218" s="49"/>
    </row>
  </sheetData>
  <mergeCells count="6">
    <mergeCell ref="A206:L206"/>
    <mergeCell ref="A2:L2"/>
    <mergeCell ref="A204:L204"/>
    <mergeCell ref="A205:L20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71" activePane="bottomRight" state="frozen"/>
      <selection activeCell="A17" sqref="A17"/>
      <selection pane="topRight" activeCell="A17" sqref="A17"/>
      <selection pane="bottomLeft" activeCell="A17" sqref="A17"/>
      <selection pane="bottomRight" activeCell="A3" sqref="A3:L3"/>
    </sheetView>
  </sheetViews>
  <sheetFormatPr defaultColWidth="9.1796875" defaultRowHeight="12.5" x14ac:dyDescent="0.25"/>
  <cols>
    <col min="1" max="1" width="77.26953125" style="28" customWidth="1"/>
    <col min="2" max="2" width="10.7265625" style="28"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8"/>
  </cols>
  <sheetData>
    <row r="1" spans="1:12" s="19" customFormat="1" ht="18.75" customHeight="1" x14ac:dyDescent="0.25">
      <c r="A1" s="123" t="s">
        <v>1730</v>
      </c>
      <c r="B1" s="124"/>
      <c r="C1" s="124"/>
      <c r="D1" s="124"/>
      <c r="E1" s="124"/>
      <c r="F1" s="124"/>
      <c r="G1" s="124"/>
      <c r="H1" s="124"/>
      <c r="I1" s="124"/>
      <c r="J1" s="124"/>
      <c r="K1" s="124"/>
      <c r="L1" s="125"/>
    </row>
    <row r="2" spans="1:12" s="20" customFormat="1" ht="50.25" customHeight="1" x14ac:dyDescent="0.3">
      <c r="A2" s="149" t="s">
        <v>1609</v>
      </c>
      <c r="B2" s="150"/>
      <c r="C2" s="150"/>
      <c r="D2" s="150"/>
      <c r="E2" s="150"/>
      <c r="F2" s="150"/>
      <c r="G2" s="150"/>
      <c r="H2" s="150"/>
      <c r="I2" s="150"/>
      <c r="J2" s="150"/>
      <c r="K2" s="150"/>
      <c r="L2" s="151"/>
    </row>
    <row r="3" spans="1:12" s="20" customFormat="1" ht="13" x14ac:dyDescent="0.3">
      <c r="A3" s="122" t="s">
        <v>1745</v>
      </c>
      <c r="B3" s="21"/>
      <c r="C3" s="21"/>
      <c r="D3" s="21"/>
      <c r="E3" s="21"/>
      <c r="F3" s="21"/>
      <c r="G3" s="21"/>
      <c r="H3" s="21"/>
      <c r="I3" s="21"/>
      <c r="J3" s="21"/>
      <c r="K3" s="22"/>
    </row>
    <row r="4" spans="1:12" s="20" customFormat="1" ht="13" x14ac:dyDescent="0.3">
      <c r="A4" s="126" t="s">
        <v>650</v>
      </c>
      <c r="B4" s="127"/>
      <c r="C4" s="127"/>
      <c r="D4" s="127"/>
      <c r="E4" s="127"/>
      <c r="F4" s="127"/>
      <c r="G4" s="127"/>
      <c r="H4" s="127"/>
      <c r="I4" s="127"/>
      <c r="J4" s="127"/>
      <c r="K4" s="127"/>
      <c r="L4" s="128"/>
    </row>
    <row r="5" spans="1:12" s="15" customFormat="1" ht="63" customHeight="1" x14ac:dyDescent="0.3">
      <c r="A5" s="39" t="s">
        <v>11</v>
      </c>
      <c r="B5" s="24" t="s">
        <v>212</v>
      </c>
      <c r="C5" s="24" t="s">
        <v>1731</v>
      </c>
      <c r="D5" s="24" t="s">
        <v>1736</v>
      </c>
      <c r="E5" s="24" t="s">
        <v>651</v>
      </c>
      <c r="F5" s="24" t="s">
        <v>1732</v>
      </c>
      <c r="G5" s="24" t="s">
        <v>652</v>
      </c>
      <c r="H5" s="24" t="s">
        <v>1733</v>
      </c>
      <c r="I5" s="40" t="s">
        <v>1734</v>
      </c>
      <c r="J5" s="40" t="s">
        <v>1735</v>
      </c>
      <c r="K5" s="41" t="s">
        <v>744</v>
      </c>
      <c r="L5" s="42" t="s">
        <v>743</v>
      </c>
    </row>
    <row r="6" spans="1:12" x14ac:dyDescent="0.25">
      <c r="A6" s="3" t="s">
        <v>9</v>
      </c>
      <c r="B6" s="35" t="s">
        <v>213</v>
      </c>
      <c r="C6" s="36">
        <v>132110</v>
      </c>
      <c r="D6" s="11" t="str">
        <f>IF($B6="N/A","N/A",IF(C6&gt;10,"No",IF(C6&lt;-10,"No","Yes")))</f>
        <v>N/A</v>
      </c>
      <c r="E6" s="36">
        <v>142145</v>
      </c>
      <c r="F6" s="11" t="str">
        <f>IF($B6="N/A","N/A",IF(E6&gt;10,"No",IF(E6&lt;-10,"No","Yes")))</f>
        <v>N/A</v>
      </c>
      <c r="G6" s="36">
        <v>149418</v>
      </c>
      <c r="H6" s="11" t="str">
        <f>IF($B6="N/A","N/A",IF(G6&gt;10,"No",IF(G6&lt;-10,"No","Yes")))</f>
        <v>N/A</v>
      </c>
      <c r="I6" s="12">
        <v>7.5960000000000001</v>
      </c>
      <c r="J6" s="12">
        <v>5.117</v>
      </c>
      <c r="K6" s="43" t="s">
        <v>739</v>
      </c>
      <c r="L6" s="9" t="str">
        <f t="shared" ref="L6:L46" si="0">IF(J6="Div by 0", "N/A", IF(K6="N/A","N/A", IF(J6&gt;VALUE(MID(K6,1,2)), "No", IF(J6&lt;-1*VALUE(MID(K6,1,2)), "No", "Yes"))))</f>
        <v>Yes</v>
      </c>
    </row>
    <row r="7" spans="1:12" x14ac:dyDescent="0.25">
      <c r="A7" s="44" t="s">
        <v>10</v>
      </c>
      <c r="B7" s="35" t="s">
        <v>213</v>
      </c>
      <c r="C7" s="36">
        <v>114559</v>
      </c>
      <c r="D7" s="11" t="str">
        <f>IF($B7="N/A","N/A",IF(C7&gt;10,"No",IF(C7&lt;-10,"No","Yes")))</f>
        <v>N/A</v>
      </c>
      <c r="E7" s="36">
        <v>124392</v>
      </c>
      <c r="F7" s="11" t="str">
        <f>IF($B7="N/A","N/A",IF(E7&gt;10,"No",IF(E7&lt;-10,"No","Yes")))</f>
        <v>N/A</v>
      </c>
      <c r="G7" s="36">
        <v>131026</v>
      </c>
      <c r="H7" s="11" t="str">
        <f>IF($B7="N/A","N/A",IF(G7&gt;10,"No",IF(G7&lt;-10,"No","Yes")))</f>
        <v>N/A</v>
      </c>
      <c r="I7" s="12">
        <v>8.5830000000000002</v>
      </c>
      <c r="J7" s="12">
        <v>5.3330000000000002</v>
      </c>
      <c r="K7" s="43" t="s">
        <v>739</v>
      </c>
      <c r="L7" s="9" t="str">
        <f t="shared" si="0"/>
        <v>Yes</v>
      </c>
    </row>
    <row r="8" spans="1:12" x14ac:dyDescent="0.25">
      <c r="A8" s="44" t="s">
        <v>91</v>
      </c>
      <c r="B8" s="9" t="s">
        <v>297</v>
      </c>
      <c r="C8" s="8">
        <v>86.714858829999997</v>
      </c>
      <c r="D8" s="11" t="str">
        <f>IF($B8="N/A","N/A",IF(C8&gt;90,"No",IF(C8&lt;65,"No","Yes")))</f>
        <v>Yes</v>
      </c>
      <c r="E8" s="8">
        <v>87.510640542999994</v>
      </c>
      <c r="F8" s="11" t="str">
        <f>IF($B8="N/A","N/A",IF(E8&gt;90,"No",IF(E8&lt;65,"No","Yes")))</f>
        <v>Yes</v>
      </c>
      <c r="G8" s="8">
        <v>87.690907386999996</v>
      </c>
      <c r="H8" s="11" t="str">
        <f>IF($B8="N/A","N/A",IF(G8&gt;90,"No",IF(G8&lt;65,"No","Yes")))</f>
        <v>Yes</v>
      </c>
      <c r="I8" s="12">
        <v>0.91769999999999996</v>
      </c>
      <c r="J8" s="12">
        <v>0.20599999999999999</v>
      </c>
      <c r="K8" s="43" t="s">
        <v>739</v>
      </c>
      <c r="L8" s="9" t="str">
        <f t="shared" si="0"/>
        <v>Yes</v>
      </c>
    </row>
    <row r="9" spans="1:12" x14ac:dyDescent="0.25">
      <c r="A9" s="44" t="s">
        <v>92</v>
      </c>
      <c r="B9" s="9" t="s">
        <v>298</v>
      </c>
      <c r="C9" s="8">
        <v>93.074371025999994</v>
      </c>
      <c r="D9" s="11" t="str">
        <f>IF($B9="N/A","N/A",IF(C9&gt;100,"No",IF(C9&lt;90,"No","Yes")))</f>
        <v>Yes</v>
      </c>
      <c r="E9" s="8">
        <v>93.678006964999994</v>
      </c>
      <c r="F9" s="11" t="str">
        <f>IF($B9="N/A","N/A",IF(E9&gt;100,"No",IF(E9&lt;90,"No","Yes")))</f>
        <v>Yes</v>
      </c>
      <c r="G9" s="8">
        <v>93.058350101000002</v>
      </c>
      <c r="H9" s="11" t="str">
        <f>IF($B9="N/A","N/A",IF(G9&gt;100,"No",IF(G9&lt;90,"No","Yes")))</f>
        <v>Yes</v>
      </c>
      <c r="I9" s="12">
        <v>0.64859999999999995</v>
      </c>
      <c r="J9" s="12">
        <v>-0.66100000000000003</v>
      </c>
      <c r="K9" s="43" t="s">
        <v>739</v>
      </c>
      <c r="L9" s="9" t="str">
        <f t="shared" si="0"/>
        <v>Yes</v>
      </c>
    </row>
    <row r="10" spans="1:12" x14ac:dyDescent="0.25">
      <c r="A10" s="44" t="s">
        <v>93</v>
      </c>
      <c r="B10" s="9" t="s">
        <v>299</v>
      </c>
      <c r="C10" s="8">
        <v>92.952746740999999</v>
      </c>
      <c r="D10" s="11" t="str">
        <f>IF($B10="N/A","N/A",IF(C10&gt;100,"No",IF(C10&lt;85,"No","Yes")))</f>
        <v>Yes</v>
      </c>
      <c r="E10" s="8">
        <v>93.438839432999998</v>
      </c>
      <c r="F10" s="11" t="str">
        <f>IF($B10="N/A","N/A",IF(E10&gt;100,"No",IF(E10&lt;85,"No","Yes")))</f>
        <v>Yes</v>
      </c>
      <c r="G10" s="8">
        <v>93.725469943999997</v>
      </c>
      <c r="H10" s="11" t="str">
        <f>IF($B10="N/A","N/A",IF(G10&gt;100,"No",IF(G10&lt;85,"No","Yes")))</f>
        <v>Yes</v>
      </c>
      <c r="I10" s="12">
        <v>0.52290000000000003</v>
      </c>
      <c r="J10" s="12">
        <v>0.30680000000000002</v>
      </c>
      <c r="K10" s="43" t="s">
        <v>739</v>
      </c>
      <c r="L10" s="9" t="str">
        <f t="shared" si="0"/>
        <v>Yes</v>
      </c>
    </row>
    <row r="11" spans="1:12" x14ac:dyDescent="0.25">
      <c r="A11" s="44" t="s">
        <v>94</v>
      </c>
      <c r="B11" s="9" t="s">
        <v>300</v>
      </c>
      <c r="C11" s="8">
        <v>85.281549951000002</v>
      </c>
      <c r="D11" s="11" t="str">
        <f>IF($B11="N/A","N/A",IF(C11&gt;100,"No",IF(C11&lt;80,"No","Yes")))</f>
        <v>Yes</v>
      </c>
      <c r="E11" s="8">
        <v>86.005053008999994</v>
      </c>
      <c r="F11" s="11" t="str">
        <f>IF($B11="N/A","N/A",IF(E11&gt;100,"No",IF(E11&lt;80,"No","Yes")))</f>
        <v>Yes</v>
      </c>
      <c r="G11" s="8">
        <v>86.526959724999998</v>
      </c>
      <c r="H11" s="11" t="str">
        <f>IF($B11="N/A","N/A",IF(G11&gt;100,"No",IF(G11&lt;80,"No","Yes")))</f>
        <v>Yes</v>
      </c>
      <c r="I11" s="12">
        <v>0.84840000000000004</v>
      </c>
      <c r="J11" s="12">
        <v>0.60680000000000001</v>
      </c>
      <c r="K11" s="43" t="s">
        <v>739</v>
      </c>
      <c r="L11" s="9" t="str">
        <f t="shared" si="0"/>
        <v>Yes</v>
      </c>
    </row>
    <row r="12" spans="1:12" x14ac:dyDescent="0.25">
      <c r="A12" s="44" t="s">
        <v>95</v>
      </c>
      <c r="B12" s="9" t="s">
        <v>300</v>
      </c>
      <c r="C12" s="8">
        <v>85.321769297000003</v>
      </c>
      <c r="D12" s="11" t="str">
        <f>IF($B12="N/A","N/A",IF(C12&gt;100,"No",IF(C12&lt;80,"No","Yes")))</f>
        <v>Yes</v>
      </c>
      <c r="E12" s="8">
        <v>86.679882942000006</v>
      </c>
      <c r="F12" s="11" t="str">
        <f>IF($B12="N/A","N/A",IF(E12&gt;100,"No",IF(E12&lt;80,"No","Yes")))</f>
        <v>Yes</v>
      </c>
      <c r="G12" s="8">
        <v>86.017098020999995</v>
      </c>
      <c r="H12" s="11" t="str">
        <f>IF($B12="N/A","N/A",IF(G12&gt;100,"No",IF(G12&lt;80,"No","Yes")))</f>
        <v>Yes</v>
      </c>
      <c r="I12" s="12">
        <v>1.5920000000000001</v>
      </c>
      <c r="J12" s="12">
        <v>-0.76500000000000001</v>
      </c>
      <c r="K12" s="43" t="s">
        <v>739</v>
      </c>
      <c r="L12" s="9" t="str">
        <f t="shared" si="0"/>
        <v>Yes</v>
      </c>
    </row>
    <row r="13" spans="1:12" x14ac:dyDescent="0.25">
      <c r="A13" s="3" t="s">
        <v>96</v>
      </c>
      <c r="B13" s="35" t="s">
        <v>213</v>
      </c>
      <c r="C13" s="36">
        <v>101969.4</v>
      </c>
      <c r="D13" s="11" t="str">
        <f t="shared" ref="D13:D44" si="1">IF($B13="N/A","N/A",IF(C13&gt;10,"No",IF(C13&lt;-10,"No","Yes")))</f>
        <v>N/A</v>
      </c>
      <c r="E13" s="36">
        <v>112995.92</v>
      </c>
      <c r="F13" s="11" t="str">
        <f t="shared" ref="F13:F44" si="2">IF($B13="N/A","N/A",IF(E13&gt;10,"No",IF(E13&lt;-10,"No","Yes")))</f>
        <v>N/A</v>
      </c>
      <c r="G13" s="36">
        <v>119597.95</v>
      </c>
      <c r="H13" s="11" t="str">
        <f t="shared" ref="H13:H44" si="3">IF($B13="N/A","N/A",IF(G13&gt;10,"No",IF(G13&lt;-10,"No","Yes")))</f>
        <v>N/A</v>
      </c>
      <c r="I13" s="12">
        <v>10.81</v>
      </c>
      <c r="J13" s="12">
        <v>5.843</v>
      </c>
      <c r="K13" s="43" t="s">
        <v>739</v>
      </c>
      <c r="L13" s="9" t="str">
        <f t="shared" si="0"/>
        <v>Yes</v>
      </c>
    </row>
    <row r="14" spans="1:12" x14ac:dyDescent="0.25">
      <c r="A14" s="3" t="s">
        <v>100</v>
      </c>
      <c r="B14" s="35" t="s">
        <v>213</v>
      </c>
      <c r="C14" s="36">
        <v>7234</v>
      </c>
      <c r="D14" s="11" t="str">
        <f t="shared" si="1"/>
        <v>N/A</v>
      </c>
      <c r="E14" s="36">
        <v>7466</v>
      </c>
      <c r="F14" s="11" t="str">
        <f t="shared" si="2"/>
        <v>N/A</v>
      </c>
      <c r="G14" s="36">
        <v>7952</v>
      </c>
      <c r="H14" s="11" t="str">
        <f t="shared" si="3"/>
        <v>N/A</v>
      </c>
      <c r="I14" s="12">
        <v>3.2069999999999999</v>
      </c>
      <c r="J14" s="12">
        <v>6.51</v>
      </c>
      <c r="K14" s="43" t="s">
        <v>739</v>
      </c>
      <c r="L14" s="9" t="str">
        <f t="shared" si="0"/>
        <v>Yes</v>
      </c>
    </row>
    <row r="15" spans="1:12" x14ac:dyDescent="0.25">
      <c r="A15" s="3" t="s">
        <v>990</v>
      </c>
      <c r="B15" s="35" t="s">
        <v>213</v>
      </c>
      <c r="C15" s="36">
        <v>6233</v>
      </c>
      <c r="D15" s="11" t="str">
        <f t="shared" si="1"/>
        <v>N/A</v>
      </c>
      <c r="E15" s="36">
        <v>6397</v>
      </c>
      <c r="F15" s="11" t="str">
        <f t="shared" si="2"/>
        <v>N/A</v>
      </c>
      <c r="G15" s="36">
        <v>6828</v>
      </c>
      <c r="H15" s="11" t="str">
        <f t="shared" si="3"/>
        <v>N/A</v>
      </c>
      <c r="I15" s="12">
        <v>2.6309999999999998</v>
      </c>
      <c r="J15" s="12">
        <v>6.7380000000000004</v>
      </c>
      <c r="K15" s="43" t="s">
        <v>739</v>
      </c>
      <c r="L15" s="9" t="str">
        <f t="shared" si="0"/>
        <v>Yes</v>
      </c>
    </row>
    <row r="16" spans="1:12" x14ac:dyDescent="0.25">
      <c r="A16" s="3" t="s">
        <v>991</v>
      </c>
      <c r="B16" s="35" t="s">
        <v>213</v>
      </c>
      <c r="C16" s="36">
        <v>0</v>
      </c>
      <c r="D16" s="11" t="str">
        <f t="shared" si="1"/>
        <v>N/A</v>
      </c>
      <c r="E16" s="36">
        <v>0</v>
      </c>
      <c r="F16" s="11" t="str">
        <f t="shared" si="2"/>
        <v>N/A</v>
      </c>
      <c r="G16" s="36">
        <v>0</v>
      </c>
      <c r="H16" s="11" t="str">
        <f t="shared" si="3"/>
        <v>N/A</v>
      </c>
      <c r="I16" s="12" t="s">
        <v>1746</v>
      </c>
      <c r="J16" s="12" t="s">
        <v>1746</v>
      </c>
      <c r="K16" s="43" t="s">
        <v>739</v>
      </c>
      <c r="L16" s="9" t="str">
        <f t="shared" si="0"/>
        <v>N/A</v>
      </c>
    </row>
    <row r="17" spans="1:12" x14ac:dyDescent="0.25">
      <c r="A17" s="3" t="s">
        <v>992</v>
      </c>
      <c r="B17" s="35" t="s">
        <v>213</v>
      </c>
      <c r="C17" s="36">
        <v>14</v>
      </c>
      <c r="D17" s="11" t="str">
        <f t="shared" si="1"/>
        <v>N/A</v>
      </c>
      <c r="E17" s="36">
        <v>24</v>
      </c>
      <c r="F17" s="11" t="str">
        <f t="shared" si="2"/>
        <v>N/A</v>
      </c>
      <c r="G17" s="36">
        <v>29</v>
      </c>
      <c r="H17" s="11" t="str">
        <f t="shared" si="3"/>
        <v>N/A</v>
      </c>
      <c r="I17" s="12">
        <v>71.430000000000007</v>
      </c>
      <c r="J17" s="12">
        <v>20.83</v>
      </c>
      <c r="K17" s="43" t="s">
        <v>739</v>
      </c>
      <c r="L17" s="9" t="str">
        <f t="shared" si="0"/>
        <v>Yes</v>
      </c>
    </row>
    <row r="18" spans="1:12" x14ac:dyDescent="0.25">
      <c r="A18" s="3" t="s">
        <v>993</v>
      </c>
      <c r="B18" s="35" t="s">
        <v>213</v>
      </c>
      <c r="C18" s="36">
        <v>987</v>
      </c>
      <c r="D18" s="11" t="str">
        <f t="shared" si="1"/>
        <v>N/A</v>
      </c>
      <c r="E18" s="36">
        <v>1045</v>
      </c>
      <c r="F18" s="11" t="str">
        <f t="shared" si="2"/>
        <v>N/A</v>
      </c>
      <c r="G18" s="36">
        <v>1095</v>
      </c>
      <c r="H18" s="11" t="str">
        <f t="shared" si="3"/>
        <v>N/A</v>
      </c>
      <c r="I18" s="12">
        <v>5.8760000000000003</v>
      </c>
      <c r="J18" s="12">
        <v>4.7850000000000001</v>
      </c>
      <c r="K18" s="43" t="s">
        <v>739</v>
      </c>
      <c r="L18" s="9" t="str">
        <f t="shared" si="0"/>
        <v>Yes</v>
      </c>
    </row>
    <row r="19" spans="1:12" x14ac:dyDescent="0.25">
      <c r="A19" s="3" t="s">
        <v>994</v>
      </c>
      <c r="B19" s="35" t="s">
        <v>213</v>
      </c>
      <c r="C19" s="36">
        <v>0</v>
      </c>
      <c r="D19" s="11" t="str">
        <f t="shared" si="1"/>
        <v>N/A</v>
      </c>
      <c r="E19" s="36">
        <v>0</v>
      </c>
      <c r="F19" s="11" t="str">
        <f t="shared" si="2"/>
        <v>N/A</v>
      </c>
      <c r="G19" s="36">
        <v>0</v>
      </c>
      <c r="H19" s="11" t="str">
        <f t="shared" si="3"/>
        <v>N/A</v>
      </c>
      <c r="I19" s="12" t="s">
        <v>1746</v>
      </c>
      <c r="J19" s="12" t="s">
        <v>1746</v>
      </c>
      <c r="K19" s="43" t="s">
        <v>739</v>
      </c>
      <c r="L19" s="9" t="str">
        <f t="shared" si="0"/>
        <v>N/A</v>
      </c>
    </row>
    <row r="20" spans="1:12" x14ac:dyDescent="0.25">
      <c r="A20" s="3" t="s">
        <v>101</v>
      </c>
      <c r="B20" s="35" t="s">
        <v>213</v>
      </c>
      <c r="C20" s="36">
        <v>17184</v>
      </c>
      <c r="D20" s="11" t="str">
        <f t="shared" si="1"/>
        <v>N/A</v>
      </c>
      <c r="E20" s="36">
        <v>18198</v>
      </c>
      <c r="F20" s="11" t="str">
        <f t="shared" si="2"/>
        <v>N/A</v>
      </c>
      <c r="G20" s="36">
        <v>19364</v>
      </c>
      <c r="H20" s="11" t="str">
        <f t="shared" si="3"/>
        <v>N/A</v>
      </c>
      <c r="I20" s="12">
        <v>5.9009999999999998</v>
      </c>
      <c r="J20" s="12">
        <v>6.407</v>
      </c>
      <c r="K20" s="43" t="s">
        <v>739</v>
      </c>
      <c r="L20" s="9" t="str">
        <f t="shared" si="0"/>
        <v>Yes</v>
      </c>
    </row>
    <row r="21" spans="1:12" x14ac:dyDescent="0.25">
      <c r="A21" s="3" t="s">
        <v>995</v>
      </c>
      <c r="B21" s="35" t="s">
        <v>213</v>
      </c>
      <c r="C21" s="36">
        <v>15318</v>
      </c>
      <c r="D21" s="11" t="str">
        <f t="shared" si="1"/>
        <v>N/A</v>
      </c>
      <c r="E21" s="36">
        <v>16219</v>
      </c>
      <c r="F21" s="11" t="str">
        <f t="shared" si="2"/>
        <v>N/A</v>
      </c>
      <c r="G21" s="36">
        <v>17224</v>
      </c>
      <c r="H21" s="11" t="str">
        <f t="shared" si="3"/>
        <v>N/A</v>
      </c>
      <c r="I21" s="12">
        <v>5.8819999999999997</v>
      </c>
      <c r="J21" s="12">
        <v>6.1959999999999997</v>
      </c>
      <c r="K21" s="43" t="s">
        <v>739</v>
      </c>
      <c r="L21" s="9" t="str">
        <f t="shared" si="0"/>
        <v>Yes</v>
      </c>
    </row>
    <row r="22" spans="1:12" x14ac:dyDescent="0.25">
      <c r="A22" s="3" t="s">
        <v>996</v>
      </c>
      <c r="B22" s="35" t="s">
        <v>213</v>
      </c>
      <c r="C22" s="36">
        <v>0</v>
      </c>
      <c r="D22" s="11" t="str">
        <f t="shared" si="1"/>
        <v>N/A</v>
      </c>
      <c r="E22" s="36">
        <v>0</v>
      </c>
      <c r="F22" s="11" t="str">
        <f t="shared" si="2"/>
        <v>N/A</v>
      </c>
      <c r="G22" s="36">
        <v>0</v>
      </c>
      <c r="H22" s="11" t="str">
        <f t="shared" si="3"/>
        <v>N/A</v>
      </c>
      <c r="I22" s="12" t="s">
        <v>1746</v>
      </c>
      <c r="J22" s="12" t="s">
        <v>1746</v>
      </c>
      <c r="K22" s="43" t="s">
        <v>739</v>
      </c>
      <c r="L22" s="9" t="str">
        <f t="shared" si="0"/>
        <v>N/A</v>
      </c>
    </row>
    <row r="23" spans="1:12" x14ac:dyDescent="0.25">
      <c r="A23" s="3" t="s">
        <v>997</v>
      </c>
      <c r="B23" s="35" t="s">
        <v>213</v>
      </c>
      <c r="C23" s="36">
        <v>173</v>
      </c>
      <c r="D23" s="11" t="str">
        <f t="shared" si="1"/>
        <v>N/A</v>
      </c>
      <c r="E23" s="36">
        <v>167</v>
      </c>
      <c r="F23" s="11" t="str">
        <f t="shared" si="2"/>
        <v>N/A</v>
      </c>
      <c r="G23" s="36">
        <v>169</v>
      </c>
      <c r="H23" s="11" t="str">
        <f t="shared" si="3"/>
        <v>N/A</v>
      </c>
      <c r="I23" s="12">
        <v>-3.47</v>
      </c>
      <c r="J23" s="12">
        <v>1.198</v>
      </c>
      <c r="K23" s="43" t="s">
        <v>739</v>
      </c>
      <c r="L23" s="9" t="str">
        <f t="shared" si="0"/>
        <v>Yes</v>
      </c>
    </row>
    <row r="24" spans="1:12" x14ac:dyDescent="0.25">
      <c r="A24" s="3" t="s">
        <v>998</v>
      </c>
      <c r="B24" s="35" t="s">
        <v>213</v>
      </c>
      <c r="C24" s="36">
        <v>1693</v>
      </c>
      <c r="D24" s="11" t="str">
        <f t="shared" si="1"/>
        <v>N/A</v>
      </c>
      <c r="E24" s="36">
        <v>1812</v>
      </c>
      <c r="F24" s="11" t="str">
        <f t="shared" si="2"/>
        <v>N/A</v>
      </c>
      <c r="G24" s="36">
        <v>1971</v>
      </c>
      <c r="H24" s="11" t="str">
        <f t="shared" si="3"/>
        <v>N/A</v>
      </c>
      <c r="I24" s="12">
        <v>7.0289999999999999</v>
      </c>
      <c r="J24" s="12">
        <v>8.7750000000000004</v>
      </c>
      <c r="K24" s="43" t="s">
        <v>739</v>
      </c>
      <c r="L24" s="9" t="str">
        <f t="shared" si="0"/>
        <v>Yes</v>
      </c>
    </row>
    <row r="25" spans="1:12" x14ac:dyDescent="0.25">
      <c r="A25" s="3" t="s">
        <v>999</v>
      </c>
      <c r="B25" s="35" t="s">
        <v>213</v>
      </c>
      <c r="C25" s="36">
        <v>0</v>
      </c>
      <c r="D25" s="11" t="str">
        <f t="shared" si="1"/>
        <v>N/A</v>
      </c>
      <c r="E25" s="36">
        <v>0</v>
      </c>
      <c r="F25" s="11" t="str">
        <f t="shared" si="2"/>
        <v>N/A</v>
      </c>
      <c r="G25" s="36">
        <v>0</v>
      </c>
      <c r="H25" s="11" t="str">
        <f t="shared" si="3"/>
        <v>N/A</v>
      </c>
      <c r="I25" s="12" t="s">
        <v>1746</v>
      </c>
      <c r="J25" s="12" t="s">
        <v>1746</v>
      </c>
      <c r="K25" s="43" t="s">
        <v>739</v>
      </c>
      <c r="L25" s="9" t="str">
        <f t="shared" si="0"/>
        <v>N/A</v>
      </c>
    </row>
    <row r="26" spans="1:12" x14ac:dyDescent="0.25">
      <c r="A26" s="3" t="s">
        <v>104</v>
      </c>
      <c r="B26" s="35" t="s">
        <v>213</v>
      </c>
      <c r="C26" s="36">
        <v>78867</v>
      </c>
      <c r="D26" s="11" t="str">
        <f t="shared" si="1"/>
        <v>N/A</v>
      </c>
      <c r="E26" s="36">
        <v>84702</v>
      </c>
      <c r="F26" s="11" t="str">
        <f t="shared" si="2"/>
        <v>N/A</v>
      </c>
      <c r="G26" s="36">
        <v>87946</v>
      </c>
      <c r="H26" s="11" t="str">
        <f t="shared" si="3"/>
        <v>N/A</v>
      </c>
      <c r="I26" s="12">
        <v>7.399</v>
      </c>
      <c r="J26" s="12">
        <v>3.83</v>
      </c>
      <c r="K26" s="43" t="s">
        <v>739</v>
      </c>
      <c r="L26" s="9" t="str">
        <f t="shared" si="0"/>
        <v>Yes</v>
      </c>
    </row>
    <row r="27" spans="1:12" x14ac:dyDescent="0.25">
      <c r="A27" s="3" t="s">
        <v>1000</v>
      </c>
      <c r="B27" s="35" t="s">
        <v>213</v>
      </c>
      <c r="C27" s="36">
        <v>19899</v>
      </c>
      <c r="D27" s="11" t="str">
        <f t="shared" si="1"/>
        <v>N/A</v>
      </c>
      <c r="E27" s="36">
        <v>21536</v>
      </c>
      <c r="F27" s="11" t="str">
        <f t="shared" si="2"/>
        <v>N/A</v>
      </c>
      <c r="G27" s="36">
        <v>23139</v>
      </c>
      <c r="H27" s="11" t="str">
        <f t="shared" si="3"/>
        <v>N/A</v>
      </c>
      <c r="I27" s="12">
        <v>8.2270000000000003</v>
      </c>
      <c r="J27" s="12">
        <v>7.4429999999999996</v>
      </c>
      <c r="K27" s="43" t="s">
        <v>739</v>
      </c>
      <c r="L27" s="9" t="str">
        <f t="shared" si="0"/>
        <v>Yes</v>
      </c>
    </row>
    <row r="28" spans="1:12" x14ac:dyDescent="0.25">
      <c r="A28" s="3" t="s">
        <v>1001</v>
      </c>
      <c r="B28" s="35" t="s">
        <v>213</v>
      </c>
      <c r="C28" s="36">
        <v>298</v>
      </c>
      <c r="D28" s="11" t="str">
        <f t="shared" si="1"/>
        <v>N/A</v>
      </c>
      <c r="E28" s="36">
        <v>331</v>
      </c>
      <c r="F28" s="11" t="str">
        <f t="shared" si="2"/>
        <v>N/A</v>
      </c>
      <c r="G28" s="36">
        <v>295</v>
      </c>
      <c r="H28" s="11" t="str">
        <f t="shared" si="3"/>
        <v>N/A</v>
      </c>
      <c r="I28" s="12">
        <v>11.07</v>
      </c>
      <c r="J28" s="12">
        <v>-10.9</v>
      </c>
      <c r="K28" s="43" t="s">
        <v>739</v>
      </c>
      <c r="L28" s="9" t="str">
        <f t="shared" si="0"/>
        <v>Yes</v>
      </c>
    </row>
    <row r="29" spans="1:12" x14ac:dyDescent="0.25">
      <c r="A29" s="3" t="s">
        <v>1002</v>
      </c>
      <c r="B29" s="35" t="s">
        <v>213</v>
      </c>
      <c r="C29" s="36">
        <v>0</v>
      </c>
      <c r="D29" s="11" t="str">
        <f t="shared" si="1"/>
        <v>N/A</v>
      </c>
      <c r="E29" s="36">
        <v>0</v>
      </c>
      <c r="F29" s="11" t="str">
        <f t="shared" si="2"/>
        <v>N/A</v>
      </c>
      <c r="G29" s="102">
        <v>0</v>
      </c>
      <c r="H29" s="11" t="str">
        <f t="shared" si="3"/>
        <v>N/A</v>
      </c>
      <c r="I29" s="12" t="s">
        <v>1746</v>
      </c>
      <c r="J29" s="12" t="s">
        <v>1746</v>
      </c>
      <c r="K29" s="43" t="s">
        <v>739</v>
      </c>
      <c r="L29" s="9" t="str">
        <f t="shared" si="0"/>
        <v>N/A</v>
      </c>
    </row>
    <row r="30" spans="1:12" x14ac:dyDescent="0.25">
      <c r="A30" s="3" t="s">
        <v>1003</v>
      </c>
      <c r="B30" s="35" t="s">
        <v>213</v>
      </c>
      <c r="C30" s="36">
        <v>50906</v>
      </c>
      <c r="D30" s="11" t="str">
        <f t="shared" si="1"/>
        <v>N/A</v>
      </c>
      <c r="E30" s="36">
        <v>54151</v>
      </c>
      <c r="F30" s="11" t="str">
        <f t="shared" si="2"/>
        <v>N/A</v>
      </c>
      <c r="G30" s="36">
        <v>54933</v>
      </c>
      <c r="H30" s="11" t="str">
        <f t="shared" si="3"/>
        <v>N/A</v>
      </c>
      <c r="I30" s="12">
        <v>6.3739999999999997</v>
      </c>
      <c r="J30" s="12">
        <v>1.444</v>
      </c>
      <c r="K30" s="43" t="s">
        <v>739</v>
      </c>
      <c r="L30" s="9" t="str">
        <f t="shared" si="0"/>
        <v>Yes</v>
      </c>
    </row>
    <row r="31" spans="1:12" x14ac:dyDescent="0.25">
      <c r="A31" s="3" t="s">
        <v>1004</v>
      </c>
      <c r="B31" s="35" t="s">
        <v>213</v>
      </c>
      <c r="C31" s="36">
        <v>4502</v>
      </c>
      <c r="D31" s="11" t="str">
        <f t="shared" si="1"/>
        <v>N/A</v>
      </c>
      <c r="E31" s="36">
        <v>5288</v>
      </c>
      <c r="F31" s="11" t="str">
        <f t="shared" si="2"/>
        <v>N/A</v>
      </c>
      <c r="G31" s="36">
        <v>5999</v>
      </c>
      <c r="H31" s="11" t="str">
        <f t="shared" si="3"/>
        <v>N/A</v>
      </c>
      <c r="I31" s="12">
        <v>17.46</v>
      </c>
      <c r="J31" s="12">
        <v>13.45</v>
      </c>
      <c r="K31" s="43" t="s">
        <v>739</v>
      </c>
      <c r="L31" s="9" t="str">
        <f t="shared" si="0"/>
        <v>Yes</v>
      </c>
    </row>
    <row r="32" spans="1:12" x14ac:dyDescent="0.25">
      <c r="A32" s="3" t="s">
        <v>1005</v>
      </c>
      <c r="B32" s="35" t="s">
        <v>213</v>
      </c>
      <c r="C32" s="36">
        <v>3262</v>
      </c>
      <c r="D32" s="11" t="str">
        <f t="shared" si="1"/>
        <v>N/A</v>
      </c>
      <c r="E32" s="36">
        <v>3396</v>
      </c>
      <c r="F32" s="11" t="str">
        <f t="shared" si="2"/>
        <v>N/A</v>
      </c>
      <c r="G32" s="36">
        <v>3580</v>
      </c>
      <c r="H32" s="11" t="str">
        <f t="shared" si="3"/>
        <v>N/A</v>
      </c>
      <c r="I32" s="12">
        <v>4.1079999999999997</v>
      </c>
      <c r="J32" s="12">
        <v>5.4180000000000001</v>
      </c>
      <c r="K32" s="43" t="s">
        <v>739</v>
      </c>
      <c r="L32" s="9" t="str">
        <f t="shared" si="0"/>
        <v>Yes</v>
      </c>
    </row>
    <row r="33" spans="1:12" x14ac:dyDescent="0.25">
      <c r="A33" s="3" t="s">
        <v>1006</v>
      </c>
      <c r="B33" s="35" t="s">
        <v>213</v>
      </c>
      <c r="C33" s="36">
        <v>0</v>
      </c>
      <c r="D33" s="11" t="str">
        <f t="shared" si="1"/>
        <v>N/A</v>
      </c>
      <c r="E33" s="36">
        <v>0</v>
      </c>
      <c r="F33" s="11" t="str">
        <f t="shared" si="2"/>
        <v>N/A</v>
      </c>
      <c r="G33" s="36">
        <v>0</v>
      </c>
      <c r="H33" s="11" t="str">
        <f t="shared" si="3"/>
        <v>N/A</v>
      </c>
      <c r="I33" s="12" t="s">
        <v>1746</v>
      </c>
      <c r="J33" s="12" t="s">
        <v>1746</v>
      </c>
      <c r="K33" s="43" t="s">
        <v>739</v>
      </c>
      <c r="L33" s="9" t="str">
        <f t="shared" si="0"/>
        <v>N/A</v>
      </c>
    </row>
    <row r="34" spans="1:12" x14ac:dyDescent="0.25">
      <c r="A34" s="3" t="s">
        <v>105</v>
      </c>
      <c r="B34" s="35" t="s">
        <v>213</v>
      </c>
      <c r="C34" s="36">
        <v>28825</v>
      </c>
      <c r="D34" s="11" t="str">
        <f t="shared" si="1"/>
        <v>N/A</v>
      </c>
      <c r="E34" s="36">
        <v>31779</v>
      </c>
      <c r="F34" s="11" t="str">
        <f t="shared" si="2"/>
        <v>N/A</v>
      </c>
      <c r="G34" s="36">
        <v>34156</v>
      </c>
      <c r="H34" s="11" t="str">
        <f t="shared" si="3"/>
        <v>N/A</v>
      </c>
      <c r="I34" s="12">
        <v>10.25</v>
      </c>
      <c r="J34" s="12">
        <v>7.48</v>
      </c>
      <c r="K34" s="43" t="s">
        <v>739</v>
      </c>
      <c r="L34" s="9" t="str">
        <f t="shared" si="0"/>
        <v>Yes</v>
      </c>
    </row>
    <row r="35" spans="1:12" x14ac:dyDescent="0.25">
      <c r="A35" s="3" t="s">
        <v>1007</v>
      </c>
      <c r="B35" s="35" t="s">
        <v>213</v>
      </c>
      <c r="C35" s="36">
        <v>16627</v>
      </c>
      <c r="D35" s="11" t="str">
        <f t="shared" si="1"/>
        <v>N/A</v>
      </c>
      <c r="E35" s="36">
        <v>18659</v>
      </c>
      <c r="F35" s="11" t="str">
        <f t="shared" si="2"/>
        <v>N/A</v>
      </c>
      <c r="G35" s="36">
        <v>21053</v>
      </c>
      <c r="H35" s="11" t="str">
        <f t="shared" si="3"/>
        <v>N/A</v>
      </c>
      <c r="I35" s="12">
        <v>12.22</v>
      </c>
      <c r="J35" s="12">
        <v>12.83</v>
      </c>
      <c r="K35" s="43" t="s">
        <v>739</v>
      </c>
      <c r="L35" s="9" t="str">
        <f t="shared" si="0"/>
        <v>Yes</v>
      </c>
    </row>
    <row r="36" spans="1:12" x14ac:dyDescent="0.25">
      <c r="A36" s="3" t="s">
        <v>1008</v>
      </c>
      <c r="B36" s="35" t="s">
        <v>213</v>
      </c>
      <c r="C36" s="36">
        <v>552</v>
      </c>
      <c r="D36" s="11" t="str">
        <f t="shared" si="1"/>
        <v>N/A</v>
      </c>
      <c r="E36" s="36">
        <v>705</v>
      </c>
      <c r="F36" s="11" t="str">
        <f t="shared" si="2"/>
        <v>N/A</v>
      </c>
      <c r="G36" s="36">
        <v>669</v>
      </c>
      <c r="H36" s="11" t="str">
        <f t="shared" si="3"/>
        <v>N/A</v>
      </c>
      <c r="I36" s="12">
        <v>27.72</v>
      </c>
      <c r="J36" s="12">
        <v>-5.1100000000000003</v>
      </c>
      <c r="K36" s="43" t="s">
        <v>739</v>
      </c>
      <c r="L36" s="9" t="str">
        <f t="shared" si="0"/>
        <v>Yes</v>
      </c>
    </row>
    <row r="37" spans="1:12" x14ac:dyDescent="0.25">
      <c r="A37" s="3" t="s">
        <v>1009</v>
      </c>
      <c r="B37" s="35" t="s">
        <v>213</v>
      </c>
      <c r="C37" s="36">
        <v>0</v>
      </c>
      <c r="D37" s="11" t="str">
        <f t="shared" si="1"/>
        <v>N/A</v>
      </c>
      <c r="E37" s="36">
        <v>0</v>
      </c>
      <c r="F37" s="11" t="str">
        <f t="shared" si="2"/>
        <v>N/A</v>
      </c>
      <c r="G37" s="36">
        <v>0</v>
      </c>
      <c r="H37" s="11" t="str">
        <f t="shared" si="3"/>
        <v>N/A</v>
      </c>
      <c r="I37" s="12" t="s">
        <v>1746</v>
      </c>
      <c r="J37" s="12" t="s">
        <v>1746</v>
      </c>
      <c r="K37" s="43" t="s">
        <v>739</v>
      </c>
      <c r="L37" s="9" t="str">
        <f t="shared" si="0"/>
        <v>N/A</v>
      </c>
    </row>
    <row r="38" spans="1:12" x14ac:dyDescent="0.25">
      <c r="A38" s="3" t="s">
        <v>1010</v>
      </c>
      <c r="B38" s="35" t="s">
        <v>213</v>
      </c>
      <c r="C38" s="36">
        <v>9744</v>
      </c>
      <c r="D38" s="11" t="str">
        <f t="shared" si="1"/>
        <v>N/A</v>
      </c>
      <c r="E38" s="36">
        <v>10005</v>
      </c>
      <c r="F38" s="11" t="str">
        <f t="shared" si="2"/>
        <v>N/A</v>
      </c>
      <c r="G38" s="36">
        <v>9513</v>
      </c>
      <c r="H38" s="11" t="str">
        <f t="shared" si="3"/>
        <v>N/A</v>
      </c>
      <c r="I38" s="12">
        <v>2.6789999999999998</v>
      </c>
      <c r="J38" s="12">
        <v>-4.92</v>
      </c>
      <c r="K38" s="43" t="s">
        <v>739</v>
      </c>
      <c r="L38" s="9" t="str">
        <f t="shared" si="0"/>
        <v>Yes</v>
      </c>
    </row>
    <row r="39" spans="1:12" x14ac:dyDescent="0.25">
      <c r="A39" s="3" t="s">
        <v>1011</v>
      </c>
      <c r="B39" s="35" t="s">
        <v>213</v>
      </c>
      <c r="C39" s="36">
        <v>1902</v>
      </c>
      <c r="D39" s="11" t="str">
        <f t="shared" si="1"/>
        <v>N/A</v>
      </c>
      <c r="E39" s="36">
        <v>2410</v>
      </c>
      <c r="F39" s="11" t="str">
        <f t="shared" si="2"/>
        <v>N/A</v>
      </c>
      <c r="G39" s="36">
        <v>2921</v>
      </c>
      <c r="H39" s="11" t="str">
        <f t="shared" si="3"/>
        <v>N/A</v>
      </c>
      <c r="I39" s="12">
        <v>26.71</v>
      </c>
      <c r="J39" s="12">
        <v>21.2</v>
      </c>
      <c r="K39" s="43" t="s">
        <v>739</v>
      </c>
      <c r="L39" s="9" t="str">
        <f t="shared" si="0"/>
        <v>Yes</v>
      </c>
    </row>
    <row r="40" spans="1:12" x14ac:dyDescent="0.25">
      <c r="A40" s="3" t="s">
        <v>1012</v>
      </c>
      <c r="B40" s="35" t="s">
        <v>213</v>
      </c>
      <c r="C40" s="36">
        <v>0</v>
      </c>
      <c r="D40" s="11" t="str">
        <f t="shared" si="1"/>
        <v>N/A</v>
      </c>
      <c r="E40" s="36">
        <v>0</v>
      </c>
      <c r="F40" s="11" t="str">
        <f t="shared" si="2"/>
        <v>N/A</v>
      </c>
      <c r="G40" s="36">
        <v>0</v>
      </c>
      <c r="H40" s="11" t="str">
        <f t="shared" si="3"/>
        <v>N/A</v>
      </c>
      <c r="I40" s="12" t="s">
        <v>1746</v>
      </c>
      <c r="J40" s="12" t="s">
        <v>1746</v>
      </c>
      <c r="K40" s="43" t="s">
        <v>739</v>
      </c>
      <c r="L40" s="9" t="str">
        <f t="shared" si="0"/>
        <v>N/A</v>
      </c>
    </row>
    <row r="41" spans="1:12" x14ac:dyDescent="0.25">
      <c r="A41" s="44" t="s">
        <v>84</v>
      </c>
      <c r="B41" s="35" t="s">
        <v>213</v>
      </c>
      <c r="C41" s="45">
        <v>1101239953</v>
      </c>
      <c r="D41" s="11" t="str">
        <f t="shared" si="1"/>
        <v>N/A</v>
      </c>
      <c r="E41" s="45">
        <v>1221585116</v>
      </c>
      <c r="F41" s="11" t="str">
        <f t="shared" si="2"/>
        <v>N/A</v>
      </c>
      <c r="G41" s="45">
        <v>1331738389</v>
      </c>
      <c r="H41" s="11" t="str">
        <f t="shared" si="3"/>
        <v>N/A</v>
      </c>
      <c r="I41" s="12">
        <v>10.93</v>
      </c>
      <c r="J41" s="12">
        <v>9.0169999999999995</v>
      </c>
      <c r="K41" s="43" t="s">
        <v>739</v>
      </c>
      <c r="L41" s="9" t="str">
        <f t="shared" si="0"/>
        <v>Yes</v>
      </c>
    </row>
    <row r="42" spans="1:12" x14ac:dyDescent="0.25">
      <c r="A42" s="44" t="s">
        <v>1500</v>
      </c>
      <c r="B42" s="35" t="s">
        <v>213</v>
      </c>
      <c r="C42" s="45">
        <v>8335.7804329999999</v>
      </c>
      <c r="D42" s="11" t="str">
        <f t="shared" si="1"/>
        <v>N/A</v>
      </c>
      <c r="E42" s="45">
        <v>8593.9365859000009</v>
      </c>
      <c r="F42" s="11" t="str">
        <f t="shared" si="2"/>
        <v>N/A</v>
      </c>
      <c r="G42" s="45">
        <v>8912.8377371000006</v>
      </c>
      <c r="H42" s="11" t="str">
        <f t="shared" si="3"/>
        <v>N/A</v>
      </c>
      <c r="I42" s="12">
        <v>3.097</v>
      </c>
      <c r="J42" s="12">
        <v>3.7109999999999999</v>
      </c>
      <c r="K42" s="43" t="s">
        <v>739</v>
      </c>
      <c r="L42" s="9" t="str">
        <f t="shared" si="0"/>
        <v>Yes</v>
      </c>
    </row>
    <row r="43" spans="1:12" x14ac:dyDescent="0.25">
      <c r="A43" s="44" t="s">
        <v>1501</v>
      </c>
      <c r="B43" s="35" t="s">
        <v>213</v>
      </c>
      <c r="C43" s="45">
        <v>9612.8628305000002</v>
      </c>
      <c r="D43" s="11" t="str">
        <f t="shared" si="1"/>
        <v>N/A</v>
      </c>
      <c r="E43" s="45">
        <v>9820.4475851000007</v>
      </c>
      <c r="F43" s="11" t="str">
        <f t="shared" si="2"/>
        <v>N/A</v>
      </c>
      <c r="G43" s="45">
        <v>10163.924633000001</v>
      </c>
      <c r="H43" s="11" t="str">
        <f t="shared" si="3"/>
        <v>N/A</v>
      </c>
      <c r="I43" s="12">
        <v>2.1589999999999998</v>
      </c>
      <c r="J43" s="12">
        <v>3.4980000000000002</v>
      </c>
      <c r="K43" s="43" t="s">
        <v>739</v>
      </c>
      <c r="L43" s="9" t="str">
        <f t="shared" si="0"/>
        <v>Yes</v>
      </c>
    </row>
    <row r="44" spans="1:12" x14ac:dyDescent="0.25">
      <c r="A44" s="4" t="s">
        <v>107</v>
      </c>
      <c r="B44" s="35" t="s">
        <v>213</v>
      </c>
      <c r="C44" s="45">
        <v>0</v>
      </c>
      <c r="D44" s="11" t="str">
        <f t="shared" si="1"/>
        <v>N/A</v>
      </c>
      <c r="E44" s="45">
        <v>0</v>
      </c>
      <c r="F44" s="11" t="str">
        <f t="shared" si="2"/>
        <v>N/A</v>
      </c>
      <c r="G44" s="45">
        <v>0</v>
      </c>
      <c r="H44" s="11" t="str">
        <f t="shared" si="3"/>
        <v>N/A</v>
      </c>
      <c r="I44" s="12" t="s">
        <v>1746</v>
      </c>
      <c r="J44" s="12" t="s">
        <v>1746</v>
      </c>
      <c r="K44" s="43" t="s">
        <v>739</v>
      </c>
      <c r="L44" s="9" t="str">
        <f t="shared" si="0"/>
        <v>N/A</v>
      </c>
    </row>
    <row r="45" spans="1:12" x14ac:dyDescent="0.25">
      <c r="A45" s="44" t="s">
        <v>158</v>
      </c>
      <c r="B45" s="43" t="s">
        <v>217</v>
      </c>
      <c r="C45" s="1">
        <v>0</v>
      </c>
      <c r="D45" s="11" t="str">
        <f>IF($B45="N/A","N/A",IF(C45&gt;0,"No",IF(C45&lt;0,"No","Yes")))</f>
        <v>Yes</v>
      </c>
      <c r="E45" s="1">
        <v>0</v>
      </c>
      <c r="F45" s="11" t="str">
        <f>IF($B45="N/A","N/A",IF(E45&gt;0,"No",IF(E45&lt;0,"No","Yes")))</f>
        <v>Yes</v>
      </c>
      <c r="G45" s="1">
        <v>0</v>
      </c>
      <c r="H45" s="11" t="str">
        <f>IF($B45="N/A","N/A",IF(G45&gt;0,"No",IF(G45&lt;0,"No","Yes")))</f>
        <v>Yes</v>
      </c>
      <c r="I45" s="12" t="s">
        <v>1746</v>
      </c>
      <c r="J45" s="12" t="s">
        <v>1746</v>
      </c>
      <c r="K45" s="43" t="s">
        <v>739</v>
      </c>
      <c r="L45" s="9" t="str">
        <f t="shared" si="0"/>
        <v>N/A</v>
      </c>
    </row>
    <row r="46" spans="1:12" x14ac:dyDescent="0.25">
      <c r="A46" s="44" t="s">
        <v>156</v>
      </c>
      <c r="B46" s="35" t="s">
        <v>213</v>
      </c>
      <c r="C46" s="45">
        <v>0</v>
      </c>
      <c r="D46" s="11" t="str">
        <f t="shared" ref="D46:D47" si="4">IF($B46="N/A","N/A",IF(C46&gt;10,"No",IF(C46&lt;-10,"No","Yes")))</f>
        <v>N/A</v>
      </c>
      <c r="E46" s="45">
        <v>0</v>
      </c>
      <c r="F46" s="11" t="str">
        <f t="shared" ref="F46:F47" si="5">IF($B46="N/A","N/A",IF(E46&gt;10,"No",IF(E46&lt;-10,"No","Yes")))</f>
        <v>N/A</v>
      </c>
      <c r="G46" s="45">
        <v>0</v>
      </c>
      <c r="H46" s="11" t="str">
        <f t="shared" ref="H46:H47" si="6">IF($B46="N/A","N/A",IF(G46&gt;10,"No",IF(G46&lt;-10,"No","Yes")))</f>
        <v>N/A</v>
      </c>
      <c r="I46" s="12" t="s">
        <v>1746</v>
      </c>
      <c r="J46" s="12" t="s">
        <v>1746</v>
      </c>
      <c r="K46" s="43" t="s">
        <v>739</v>
      </c>
      <c r="L46" s="9" t="str">
        <f t="shared" si="0"/>
        <v>N/A</v>
      </c>
    </row>
    <row r="47" spans="1:12" x14ac:dyDescent="0.25">
      <c r="A47" s="44" t="s">
        <v>1303</v>
      </c>
      <c r="B47" s="35" t="s">
        <v>213</v>
      </c>
      <c r="C47" s="45" t="s">
        <v>1746</v>
      </c>
      <c r="D47" s="11" t="str">
        <f t="shared" si="4"/>
        <v>N/A</v>
      </c>
      <c r="E47" s="45" t="s">
        <v>1746</v>
      </c>
      <c r="F47" s="11" t="str">
        <f t="shared" si="5"/>
        <v>N/A</v>
      </c>
      <c r="G47" s="45" t="s">
        <v>1746</v>
      </c>
      <c r="H47" s="11" t="str">
        <f t="shared" si="6"/>
        <v>N/A</v>
      </c>
      <c r="I47" s="12" t="s">
        <v>1746</v>
      </c>
      <c r="J47" s="12" t="s">
        <v>1746</v>
      </c>
      <c r="K47" s="43" t="s">
        <v>739</v>
      </c>
      <c r="L47" s="9" t="str">
        <f>IF(J47="Div by 0", "N/A", IF(OR(J47="N/A",K47="N/A"),"N/A", IF(J47&gt;VALUE(MID(K47,1,2)), "No", IF(J47&lt;-1*VALUE(MID(K47,1,2)), "No", "Yes"))))</f>
        <v>N/A</v>
      </c>
    </row>
    <row r="48" spans="1:12" x14ac:dyDescent="0.25">
      <c r="A48" s="44" t="s">
        <v>1502</v>
      </c>
      <c r="B48" s="35" t="s">
        <v>213</v>
      </c>
      <c r="C48" s="45">
        <v>22601.868261</v>
      </c>
      <c r="D48" s="11" t="str">
        <f t="shared" ref="D48:D74" si="7">IF($B48="N/A","N/A",IF(C48&gt;10,"No",IF(C48&lt;-10,"No","Yes")))</f>
        <v>N/A</v>
      </c>
      <c r="E48" s="45">
        <v>24087.740958999999</v>
      </c>
      <c r="F48" s="11" t="str">
        <f t="shared" ref="F48:F74" si="8">IF($B48="N/A","N/A",IF(E48&gt;10,"No",IF(E48&lt;-10,"No","Yes")))</f>
        <v>N/A</v>
      </c>
      <c r="G48" s="45">
        <v>24830.772509999999</v>
      </c>
      <c r="H48" s="11" t="str">
        <f t="shared" ref="H48:H74" si="9">IF($B48="N/A","N/A",IF(G48&gt;10,"No",IF(G48&lt;-10,"No","Yes")))</f>
        <v>N/A</v>
      </c>
      <c r="I48" s="12">
        <v>6.5739999999999998</v>
      </c>
      <c r="J48" s="12">
        <v>3.085</v>
      </c>
      <c r="K48" s="43" t="s">
        <v>739</v>
      </c>
      <c r="L48" s="9" t="str">
        <f t="shared" ref="L48:L74" si="10">IF(J48="Div by 0", "N/A", IF(K48="N/A","N/A", IF(J48&gt;VALUE(MID(K48,1,2)), "No", IF(J48&lt;-1*VALUE(MID(K48,1,2)), "No", "Yes"))))</f>
        <v>Yes</v>
      </c>
    </row>
    <row r="49" spans="1:12" x14ac:dyDescent="0.25">
      <c r="A49" s="44" t="s">
        <v>1503</v>
      </c>
      <c r="B49" s="35" t="s">
        <v>213</v>
      </c>
      <c r="C49" s="45">
        <v>14905.627788</v>
      </c>
      <c r="D49" s="11" t="str">
        <f t="shared" si="7"/>
        <v>N/A</v>
      </c>
      <c r="E49" s="45">
        <v>16000.217758000001</v>
      </c>
      <c r="F49" s="11" t="str">
        <f t="shared" si="8"/>
        <v>N/A</v>
      </c>
      <c r="G49" s="45">
        <v>16549.741505999998</v>
      </c>
      <c r="H49" s="11" t="str">
        <f t="shared" si="9"/>
        <v>N/A</v>
      </c>
      <c r="I49" s="12">
        <v>7.343</v>
      </c>
      <c r="J49" s="12">
        <v>3.4340000000000002</v>
      </c>
      <c r="K49" s="43" t="s">
        <v>739</v>
      </c>
      <c r="L49" s="9" t="str">
        <f t="shared" si="10"/>
        <v>Yes</v>
      </c>
    </row>
    <row r="50" spans="1:12" x14ac:dyDescent="0.25">
      <c r="A50" s="44" t="s">
        <v>1504</v>
      </c>
      <c r="B50" s="35" t="s">
        <v>213</v>
      </c>
      <c r="C50" s="45" t="s">
        <v>1746</v>
      </c>
      <c r="D50" s="11" t="str">
        <f t="shared" si="7"/>
        <v>N/A</v>
      </c>
      <c r="E50" s="45" t="s">
        <v>1746</v>
      </c>
      <c r="F50" s="11" t="str">
        <f t="shared" si="8"/>
        <v>N/A</v>
      </c>
      <c r="G50" s="45" t="s">
        <v>1746</v>
      </c>
      <c r="H50" s="11" t="str">
        <f t="shared" si="9"/>
        <v>N/A</v>
      </c>
      <c r="I50" s="12" t="s">
        <v>1746</v>
      </c>
      <c r="J50" s="12" t="s">
        <v>1746</v>
      </c>
      <c r="K50" s="43" t="s">
        <v>739</v>
      </c>
      <c r="L50" s="9" t="str">
        <f t="shared" si="10"/>
        <v>N/A</v>
      </c>
    </row>
    <row r="51" spans="1:12" x14ac:dyDescent="0.25">
      <c r="A51" s="44" t="s">
        <v>1505</v>
      </c>
      <c r="B51" s="35" t="s">
        <v>213</v>
      </c>
      <c r="C51" s="45">
        <v>972.28571428999999</v>
      </c>
      <c r="D51" s="11" t="str">
        <f t="shared" si="7"/>
        <v>N/A</v>
      </c>
      <c r="E51" s="45">
        <v>2175.6666667</v>
      </c>
      <c r="F51" s="11" t="str">
        <f t="shared" si="8"/>
        <v>N/A</v>
      </c>
      <c r="G51" s="45">
        <v>1917.4827585999999</v>
      </c>
      <c r="H51" s="11" t="str">
        <f t="shared" si="9"/>
        <v>N/A</v>
      </c>
      <c r="I51" s="12">
        <v>123.8</v>
      </c>
      <c r="J51" s="12">
        <v>-11.9</v>
      </c>
      <c r="K51" s="43" t="s">
        <v>739</v>
      </c>
      <c r="L51" s="9" t="str">
        <f t="shared" si="10"/>
        <v>Yes</v>
      </c>
    </row>
    <row r="52" spans="1:12" x14ac:dyDescent="0.25">
      <c r="A52" s="44" t="s">
        <v>1506</v>
      </c>
      <c r="B52" s="35" t="s">
        <v>213</v>
      </c>
      <c r="C52" s="45">
        <v>71511.170213000005</v>
      </c>
      <c r="D52" s="11" t="str">
        <f t="shared" si="7"/>
        <v>N/A</v>
      </c>
      <c r="E52" s="45">
        <v>74099.009569000002</v>
      </c>
      <c r="F52" s="11" t="str">
        <f t="shared" si="8"/>
        <v>N/A</v>
      </c>
      <c r="G52" s="45">
        <v>77074.941552999997</v>
      </c>
      <c r="H52" s="11" t="str">
        <f t="shared" si="9"/>
        <v>N/A</v>
      </c>
      <c r="I52" s="12">
        <v>3.6190000000000002</v>
      </c>
      <c r="J52" s="12">
        <v>4.016</v>
      </c>
      <c r="K52" s="43" t="s">
        <v>739</v>
      </c>
      <c r="L52" s="9" t="str">
        <f t="shared" si="10"/>
        <v>Yes</v>
      </c>
    </row>
    <row r="53" spans="1:12" x14ac:dyDescent="0.25">
      <c r="A53" s="44" t="s">
        <v>1507</v>
      </c>
      <c r="B53" s="35" t="s">
        <v>213</v>
      </c>
      <c r="C53" s="45" t="s">
        <v>1746</v>
      </c>
      <c r="D53" s="11" t="str">
        <f t="shared" si="7"/>
        <v>N/A</v>
      </c>
      <c r="E53" s="45" t="s">
        <v>1746</v>
      </c>
      <c r="F53" s="11" t="str">
        <f t="shared" si="8"/>
        <v>N/A</v>
      </c>
      <c r="G53" s="45" t="s">
        <v>1746</v>
      </c>
      <c r="H53" s="11" t="str">
        <f t="shared" si="9"/>
        <v>N/A</v>
      </c>
      <c r="I53" s="12" t="s">
        <v>1746</v>
      </c>
      <c r="J53" s="12" t="s">
        <v>1746</v>
      </c>
      <c r="K53" s="43" t="s">
        <v>739</v>
      </c>
      <c r="L53" s="9" t="str">
        <f t="shared" si="10"/>
        <v>N/A</v>
      </c>
    </row>
    <row r="54" spans="1:12" x14ac:dyDescent="0.25">
      <c r="A54" s="44" t="s">
        <v>1508</v>
      </c>
      <c r="B54" s="35" t="s">
        <v>213</v>
      </c>
      <c r="C54" s="45">
        <v>24982.661778000002</v>
      </c>
      <c r="D54" s="11" t="str">
        <f t="shared" si="7"/>
        <v>N/A</v>
      </c>
      <c r="E54" s="45">
        <v>26330.079184999999</v>
      </c>
      <c r="F54" s="11" t="str">
        <f t="shared" si="8"/>
        <v>N/A</v>
      </c>
      <c r="G54" s="45">
        <v>27609.934105</v>
      </c>
      <c r="H54" s="11" t="str">
        <f t="shared" si="9"/>
        <v>N/A</v>
      </c>
      <c r="I54" s="12">
        <v>5.3929999999999998</v>
      </c>
      <c r="J54" s="12">
        <v>4.8609999999999998</v>
      </c>
      <c r="K54" s="43" t="s">
        <v>739</v>
      </c>
      <c r="L54" s="9" t="str">
        <f t="shared" si="10"/>
        <v>Yes</v>
      </c>
    </row>
    <row r="55" spans="1:12" x14ac:dyDescent="0.25">
      <c r="A55" s="44" t="s">
        <v>1509</v>
      </c>
      <c r="B55" s="35" t="s">
        <v>213</v>
      </c>
      <c r="C55" s="45">
        <v>24497.675284000001</v>
      </c>
      <c r="D55" s="11" t="str">
        <f t="shared" si="7"/>
        <v>N/A</v>
      </c>
      <c r="E55" s="45">
        <v>25784.705469</v>
      </c>
      <c r="F55" s="11" t="str">
        <f t="shared" si="8"/>
        <v>N/A</v>
      </c>
      <c r="G55" s="45">
        <v>26834.010683</v>
      </c>
      <c r="H55" s="11" t="str">
        <f t="shared" si="9"/>
        <v>N/A</v>
      </c>
      <c r="I55" s="12">
        <v>5.2539999999999996</v>
      </c>
      <c r="J55" s="12">
        <v>4.069</v>
      </c>
      <c r="K55" s="43" t="s">
        <v>739</v>
      </c>
      <c r="L55" s="9" t="str">
        <f t="shared" si="10"/>
        <v>Yes</v>
      </c>
    </row>
    <row r="56" spans="1:12" x14ac:dyDescent="0.25">
      <c r="A56" s="44" t="s">
        <v>1510</v>
      </c>
      <c r="B56" s="35" t="s">
        <v>213</v>
      </c>
      <c r="C56" s="45" t="s">
        <v>1746</v>
      </c>
      <c r="D56" s="11" t="str">
        <f t="shared" si="7"/>
        <v>N/A</v>
      </c>
      <c r="E56" s="45" t="s">
        <v>1746</v>
      </c>
      <c r="F56" s="11" t="str">
        <f t="shared" si="8"/>
        <v>N/A</v>
      </c>
      <c r="G56" s="45" t="s">
        <v>1746</v>
      </c>
      <c r="H56" s="11" t="str">
        <f t="shared" si="9"/>
        <v>N/A</v>
      </c>
      <c r="I56" s="12" t="s">
        <v>1746</v>
      </c>
      <c r="J56" s="12" t="s">
        <v>1746</v>
      </c>
      <c r="K56" s="43" t="s">
        <v>739</v>
      </c>
      <c r="L56" s="9" t="str">
        <f t="shared" si="10"/>
        <v>N/A</v>
      </c>
    </row>
    <row r="57" spans="1:12" x14ac:dyDescent="0.25">
      <c r="A57" s="44" t="s">
        <v>1511</v>
      </c>
      <c r="B57" s="35" t="s">
        <v>213</v>
      </c>
      <c r="C57" s="45">
        <v>15110.890173</v>
      </c>
      <c r="D57" s="11" t="str">
        <f t="shared" si="7"/>
        <v>N/A</v>
      </c>
      <c r="E57" s="45">
        <v>20498.083832</v>
      </c>
      <c r="F57" s="11" t="str">
        <f t="shared" si="8"/>
        <v>N/A</v>
      </c>
      <c r="G57" s="45">
        <v>19066.337277999999</v>
      </c>
      <c r="H57" s="11" t="str">
        <f t="shared" si="9"/>
        <v>N/A</v>
      </c>
      <c r="I57" s="12">
        <v>35.65</v>
      </c>
      <c r="J57" s="12">
        <v>-6.98</v>
      </c>
      <c r="K57" s="43" t="s">
        <v>739</v>
      </c>
      <c r="L57" s="9" t="str">
        <f t="shared" si="10"/>
        <v>Yes</v>
      </c>
    </row>
    <row r="58" spans="1:12" x14ac:dyDescent="0.25">
      <c r="A58" s="44" t="s">
        <v>1512</v>
      </c>
      <c r="B58" s="35" t="s">
        <v>213</v>
      </c>
      <c r="C58" s="45">
        <v>30379.495569999999</v>
      </c>
      <c r="D58" s="11" t="str">
        <f t="shared" si="7"/>
        <v>N/A</v>
      </c>
      <c r="E58" s="45">
        <v>31749.151765999999</v>
      </c>
      <c r="F58" s="11" t="str">
        <f t="shared" si="8"/>
        <v>N/A</v>
      </c>
      <c r="G58" s="45">
        <v>35123.060882999998</v>
      </c>
      <c r="H58" s="11" t="str">
        <f t="shared" si="9"/>
        <v>N/A</v>
      </c>
      <c r="I58" s="12">
        <v>4.508</v>
      </c>
      <c r="J58" s="12">
        <v>10.63</v>
      </c>
      <c r="K58" s="43" t="s">
        <v>739</v>
      </c>
      <c r="L58" s="9" t="str">
        <f t="shared" si="10"/>
        <v>Yes</v>
      </c>
    </row>
    <row r="59" spans="1:12" x14ac:dyDescent="0.25">
      <c r="A59" s="44" t="s">
        <v>1513</v>
      </c>
      <c r="B59" s="35" t="s">
        <v>213</v>
      </c>
      <c r="C59" s="45" t="s">
        <v>1746</v>
      </c>
      <c r="D59" s="11" t="str">
        <f t="shared" si="7"/>
        <v>N/A</v>
      </c>
      <c r="E59" s="45" t="s">
        <v>1746</v>
      </c>
      <c r="F59" s="11" t="str">
        <f t="shared" si="8"/>
        <v>N/A</v>
      </c>
      <c r="G59" s="45" t="s">
        <v>1746</v>
      </c>
      <c r="H59" s="11" t="str">
        <f t="shared" si="9"/>
        <v>N/A</v>
      </c>
      <c r="I59" s="12" t="s">
        <v>1746</v>
      </c>
      <c r="J59" s="12" t="s">
        <v>1746</v>
      </c>
      <c r="K59" s="43" t="s">
        <v>739</v>
      </c>
      <c r="L59" s="9" t="str">
        <f t="shared" si="10"/>
        <v>N/A</v>
      </c>
    </row>
    <row r="60" spans="1:12" x14ac:dyDescent="0.25">
      <c r="A60" s="44" t="s">
        <v>1514</v>
      </c>
      <c r="B60" s="35" t="s">
        <v>213</v>
      </c>
      <c r="C60" s="45">
        <v>4300.7823297000004</v>
      </c>
      <c r="D60" s="11" t="str">
        <f t="shared" si="7"/>
        <v>N/A</v>
      </c>
      <c r="E60" s="45">
        <v>4346.6473636999999</v>
      </c>
      <c r="F60" s="11" t="str">
        <f t="shared" si="8"/>
        <v>N/A</v>
      </c>
      <c r="G60" s="45">
        <v>4449.5616742000002</v>
      </c>
      <c r="H60" s="11" t="str">
        <f t="shared" si="9"/>
        <v>N/A</v>
      </c>
      <c r="I60" s="12">
        <v>1.0660000000000001</v>
      </c>
      <c r="J60" s="12">
        <v>2.3679999999999999</v>
      </c>
      <c r="K60" s="43" t="s">
        <v>739</v>
      </c>
      <c r="L60" s="9" t="str">
        <f t="shared" si="10"/>
        <v>Yes</v>
      </c>
    </row>
    <row r="61" spans="1:12" x14ac:dyDescent="0.25">
      <c r="A61" s="44" t="s">
        <v>1515</v>
      </c>
      <c r="B61" s="35" t="s">
        <v>213</v>
      </c>
      <c r="C61" s="45">
        <v>3034.5958590999999</v>
      </c>
      <c r="D61" s="11" t="str">
        <f t="shared" si="7"/>
        <v>N/A</v>
      </c>
      <c r="E61" s="45">
        <v>3231.4570487000001</v>
      </c>
      <c r="F61" s="11" t="str">
        <f t="shared" si="8"/>
        <v>N/A</v>
      </c>
      <c r="G61" s="45">
        <v>3331.5073253</v>
      </c>
      <c r="H61" s="11" t="str">
        <f t="shared" si="9"/>
        <v>N/A</v>
      </c>
      <c r="I61" s="12">
        <v>6.4870000000000001</v>
      </c>
      <c r="J61" s="12">
        <v>3.0960000000000001</v>
      </c>
      <c r="K61" s="43" t="s">
        <v>739</v>
      </c>
      <c r="L61" s="9" t="str">
        <f t="shared" si="10"/>
        <v>Yes</v>
      </c>
    </row>
    <row r="62" spans="1:12" x14ac:dyDescent="0.25">
      <c r="A62" s="44" t="s">
        <v>1516</v>
      </c>
      <c r="B62" s="35" t="s">
        <v>213</v>
      </c>
      <c r="C62" s="45">
        <v>2304.7013422999999</v>
      </c>
      <c r="D62" s="11" t="str">
        <f t="shared" si="7"/>
        <v>N/A</v>
      </c>
      <c r="E62" s="45">
        <v>2834.9848943000002</v>
      </c>
      <c r="F62" s="11" t="str">
        <f t="shared" si="8"/>
        <v>N/A</v>
      </c>
      <c r="G62" s="45">
        <v>2831.7355932</v>
      </c>
      <c r="H62" s="11" t="str">
        <f t="shared" si="9"/>
        <v>N/A</v>
      </c>
      <c r="I62" s="12">
        <v>23.01</v>
      </c>
      <c r="J62" s="12">
        <v>-0.115</v>
      </c>
      <c r="K62" s="43" t="s">
        <v>739</v>
      </c>
      <c r="L62" s="9" t="str">
        <f t="shared" si="10"/>
        <v>Yes</v>
      </c>
    </row>
    <row r="63" spans="1:12" ht="25" x14ac:dyDescent="0.25">
      <c r="A63" s="44" t="s">
        <v>1517</v>
      </c>
      <c r="B63" s="35" t="s">
        <v>213</v>
      </c>
      <c r="C63" s="45" t="s">
        <v>1746</v>
      </c>
      <c r="D63" s="11" t="str">
        <f t="shared" si="7"/>
        <v>N/A</v>
      </c>
      <c r="E63" s="45" t="s">
        <v>1746</v>
      </c>
      <c r="F63" s="11" t="str">
        <f t="shared" si="8"/>
        <v>N/A</v>
      </c>
      <c r="G63" s="45" t="s">
        <v>1746</v>
      </c>
      <c r="H63" s="11" t="str">
        <f t="shared" si="9"/>
        <v>N/A</v>
      </c>
      <c r="I63" s="12" t="s">
        <v>1746</v>
      </c>
      <c r="J63" s="12" t="s">
        <v>1746</v>
      </c>
      <c r="K63" s="43" t="s">
        <v>739</v>
      </c>
      <c r="L63" s="9" t="str">
        <f t="shared" si="10"/>
        <v>N/A</v>
      </c>
    </row>
    <row r="64" spans="1:12" x14ac:dyDescent="0.25">
      <c r="A64" s="44" t="s">
        <v>1518</v>
      </c>
      <c r="B64" s="35" t="s">
        <v>213</v>
      </c>
      <c r="C64" s="45">
        <v>4058.7383215999998</v>
      </c>
      <c r="D64" s="11" t="str">
        <f t="shared" si="7"/>
        <v>N/A</v>
      </c>
      <c r="E64" s="45">
        <v>4135.9946815000003</v>
      </c>
      <c r="F64" s="11" t="str">
        <f t="shared" si="8"/>
        <v>N/A</v>
      </c>
      <c r="G64" s="45">
        <v>4202.4954762999996</v>
      </c>
      <c r="H64" s="11" t="str">
        <f t="shared" si="9"/>
        <v>N/A</v>
      </c>
      <c r="I64" s="12">
        <v>1.903</v>
      </c>
      <c r="J64" s="12">
        <v>1.6080000000000001</v>
      </c>
      <c r="K64" s="43" t="s">
        <v>739</v>
      </c>
      <c r="L64" s="9" t="str">
        <f t="shared" si="10"/>
        <v>Yes</v>
      </c>
    </row>
    <row r="65" spans="1:12" x14ac:dyDescent="0.25">
      <c r="A65" s="44" t="s">
        <v>1519</v>
      </c>
      <c r="B65" s="35" t="s">
        <v>213</v>
      </c>
      <c r="C65" s="45">
        <v>8165.0171035000003</v>
      </c>
      <c r="D65" s="11" t="str">
        <f t="shared" si="7"/>
        <v>N/A</v>
      </c>
      <c r="E65" s="45">
        <v>6574.6730332999996</v>
      </c>
      <c r="F65" s="11" t="str">
        <f t="shared" si="8"/>
        <v>N/A</v>
      </c>
      <c r="G65" s="45">
        <v>6386.5955992999998</v>
      </c>
      <c r="H65" s="11" t="str">
        <f t="shared" si="9"/>
        <v>N/A</v>
      </c>
      <c r="I65" s="12">
        <v>-19.5</v>
      </c>
      <c r="J65" s="12">
        <v>-2.86</v>
      </c>
      <c r="K65" s="43" t="s">
        <v>739</v>
      </c>
      <c r="L65" s="9" t="str">
        <f t="shared" si="10"/>
        <v>Yes</v>
      </c>
    </row>
    <row r="66" spans="1:12" x14ac:dyDescent="0.25">
      <c r="A66" s="44" t="s">
        <v>1520</v>
      </c>
      <c r="B66" s="35" t="s">
        <v>213</v>
      </c>
      <c r="C66" s="45">
        <v>10651.29859</v>
      </c>
      <c r="D66" s="11" t="str">
        <f t="shared" si="7"/>
        <v>N/A</v>
      </c>
      <c r="E66" s="45">
        <v>11455.702885999999</v>
      </c>
      <c r="F66" s="11" t="str">
        <f t="shared" si="8"/>
        <v>N/A</v>
      </c>
      <c r="G66" s="45">
        <v>12354.51676</v>
      </c>
      <c r="H66" s="11" t="str">
        <f t="shared" si="9"/>
        <v>N/A</v>
      </c>
      <c r="I66" s="12">
        <v>7.5519999999999996</v>
      </c>
      <c r="J66" s="12">
        <v>7.8460000000000001</v>
      </c>
      <c r="K66" s="43" t="s">
        <v>739</v>
      </c>
      <c r="L66" s="9" t="str">
        <f t="shared" si="10"/>
        <v>Yes</v>
      </c>
    </row>
    <row r="67" spans="1:12" x14ac:dyDescent="0.25">
      <c r="A67" s="44" t="s">
        <v>1521</v>
      </c>
      <c r="B67" s="35" t="s">
        <v>213</v>
      </c>
      <c r="C67" s="45" t="s">
        <v>1746</v>
      </c>
      <c r="D67" s="11" t="str">
        <f t="shared" si="7"/>
        <v>N/A</v>
      </c>
      <c r="E67" s="45" t="s">
        <v>1746</v>
      </c>
      <c r="F67" s="11" t="str">
        <f t="shared" si="8"/>
        <v>N/A</v>
      </c>
      <c r="G67" s="45" t="s">
        <v>1746</v>
      </c>
      <c r="H67" s="11" t="str">
        <f t="shared" si="9"/>
        <v>N/A</v>
      </c>
      <c r="I67" s="12" t="s">
        <v>1746</v>
      </c>
      <c r="J67" s="12" t="s">
        <v>1746</v>
      </c>
      <c r="K67" s="43" t="s">
        <v>739</v>
      </c>
      <c r="L67" s="9" t="str">
        <f t="shared" si="10"/>
        <v>N/A</v>
      </c>
    </row>
    <row r="68" spans="1:12" x14ac:dyDescent="0.25">
      <c r="A68" s="44" t="s">
        <v>1522</v>
      </c>
      <c r="B68" s="35" t="s">
        <v>213</v>
      </c>
      <c r="C68" s="45">
        <v>5871.5066088000003</v>
      </c>
      <c r="D68" s="11" t="str">
        <f t="shared" si="7"/>
        <v>N/A</v>
      </c>
      <c r="E68" s="45">
        <v>6117.924919</v>
      </c>
      <c r="F68" s="11" t="str">
        <f t="shared" si="8"/>
        <v>N/A</v>
      </c>
      <c r="G68" s="45">
        <v>6099.1969492999997</v>
      </c>
      <c r="H68" s="11" t="str">
        <f t="shared" si="9"/>
        <v>N/A</v>
      </c>
      <c r="I68" s="12">
        <v>4.1970000000000001</v>
      </c>
      <c r="J68" s="12">
        <v>-0.30599999999999999</v>
      </c>
      <c r="K68" s="43" t="s">
        <v>739</v>
      </c>
      <c r="L68" s="9" t="str">
        <f t="shared" si="10"/>
        <v>Yes</v>
      </c>
    </row>
    <row r="69" spans="1:12" x14ac:dyDescent="0.25">
      <c r="A69" s="44" t="s">
        <v>1523</v>
      </c>
      <c r="B69" s="35" t="s">
        <v>213</v>
      </c>
      <c r="C69" s="45">
        <v>5631.5913274000004</v>
      </c>
      <c r="D69" s="11" t="str">
        <f t="shared" si="7"/>
        <v>N/A</v>
      </c>
      <c r="E69" s="45">
        <v>6149.9979634000001</v>
      </c>
      <c r="F69" s="11" t="str">
        <f t="shared" si="8"/>
        <v>N/A</v>
      </c>
      <c r="G69" s="45">
        <v>6138.8035909</v>
      </c>
      <c r="H69" s="11" t="str">
        <f t="shared" si="9"/>
        <v>N/A</v>
      </c>
      <c r="I69" s="12">
        <v>9.2050000000000001</v>
      </c>
      <c r="J69" s="12">
        <v>-0.182</v>
      </c>
      <c r="K69" s="43" t="s">
        <v>739</v>
      </c>
      <c r="L69" s="9" t="str">
        <f t="shared" si="10"/>
        <v>Yes</v>
      </c>
    </row>
    <row r="70" spans="1:12" x14ac:dyDescent="0.25">
      <c r="A70" s="44" t="s">
        <v>1524</v>
      </c>
      <c r="B70" s="35" t="s">
        <v>213</v>
      </c>
      <c r="C70" s="45">
        <v>5023.5706522</v>
      </c>
      <c r="D70" s="11" t="str">
        <f t="shared" si="7"/>
        <v>N/A</v>
      </c>
      <c r="E70" s="45">
        <v>4908.7092198999999</v>
      </c>
      <c r="F70" s="11" t="str">
        <f t="shared" si="8"/>
        <v>N/A</v>
      </c>
      <c r="G70" s="45">
        <v>5190.5874438999999</v>
      </c>
      <c r="H70" s="11" t="str">
        <f t="shared" si="9"/>
        <v>N/A</v>
      </c>
      <c r="I70" s="12">
        <v>-2.29</v>
      </c>
      <c r="J70" s="12">
        <v>5.742</v>
      </c>
      <c r="K70" s="43" t="s">
        <v>739</v>
      </c>
      <c r="L70" s="9" t="str">
        <f t="shared" si="10"/>
        <v>Yes</v>
      </c>
    </row>
    <row r="71" spans="1:12" ht="25" x14ac:dyDescent="0.25">
      <c r="A71" s="44" t="s">
        <v>1525</v>
      </c>
      <c r="B71" s="35" t="s">
        <v>213</v>
      </c>
      <c r="C71" s="45" t="s">
        <v>1746</v>
      </c>
      <c r="D71" s="11" t="str">
        <f t="shared" si="7"/>
        <v>N/A</v>
      </c>
      <c r="E71" s="45" t="s">
        <v>1746</v>
      </c>
      <c r="F71" s="11" t="str">
        <f t="shared" si="8"/>
        <v>N/A</v>
      </c>
      <c r="G71" s="45" t="s">
        <v>1746</v>
      </c>
      <c r="H71" s="11" t="str">
        <f t="shared" si="9"/>
        <v>N/A</v>
      </c>
      <c r="I71" s="12" t="s">
        <v>1746</v>
      </c>
      <c r="J71" s="12" t="s">
        <v>1746</v>
      </c>
      <c r="K71" s="43" t="s">
        <v>739</v>
      </c>
      <c r="L71" s="9" t="str">
        <f t="shared" si="10"/>
        <v>N/A</v>
      </c>
    </row>
    <row r="72" spans="1:12" x14ac:dyDescent="0.25">
      <c r="A72" s="44" t="s">
        <v>1526</v>
      </c>
      <c r="B72" s="35" t="s">
        <v>213</v>
      </c>
      <c r="C72" s="45">
        <v>6440.5499794999996</v>
      </c>
      <c r="D72" s="11" t="str">
        <f t="shared" si="7"/>
        <v>N/A</v>
      </c>
      <c r="E72" s="45">
        <v>6378.6358821000003</v>
      </c>
      <c r="F72" s="11" t="str">
        <f t="shared" si="8"/>
        <v>N/A</v>
      </c>
      <c r="G72" s="45">
        <v>6340.8235046999998</v>
      </c>
      <c r="H72" s="11" t="str">
        <f t="shared" si="9"/>
        <v>N/A</v>
      </c>
      <c r="I72" s="12">
        <v>-0.96099999999999997</v>
      </c>
      <c r="J72" s="12">
        <v>-0.59299999999999997</v>
      </c>
      <c r="K72" s="43" t="s">
        <v>739</v>
      </c>
      <c r="L72" s="9" t="str">
        <f t="shared" si="10"/>
        <v>Yes</v>
      </c>
    </row>
    <row r="73" spans="1:12" x14ac:dyDescent="0.25">
      <c r="A73" s="44" t="s">
        <v>1527</v>
      </c>
      <c r="B73" s="35" t="s">
        <v>213</v>
      </c>
      <c r="C73" s="45">
        <v>5299.6735016000002</v>
      </c>
      <c r="D73" s="11" t="str">
        <f t="shared" si="7"/>
        <v>N/A</v>
      </c>
      <c r="E73" s="45">
        <v>5141.0091285999997</v>
      </c>
      <c r="F73" s="11" t="str">
        <f t="shared" si="8"/>
        <v>N/A</v>
      </c>
      <c r="G73" s="45">
        <v>5234.9133857999996</v>
      </c>
      <c r="H73" s="11" t="str">
        <f t="shared" si="9"/>
        <v>N/A</v>
      </c>
      <c r="I73" s="12">
        <v>-2.99</v>
      </c>
      <c r="J73" s="12">
        <v>1.827</v>
      </c>
      <c r="K73" s="43" t="s">
        <v>739</v>
      </c>
      <c r="L73" s="9" t="str">
        <f t="shared" si="10"/>
        <v>Yes</v>
      </c>
    </row>
    <row r="74" spans="1:12" x14ac:dyDescent="0.25">
      <c r="A74" s="44" t="s">
        <v>1528</v>
      </c>
      <c r="B74" s="35" t="s">
        <v>213</v>
      </c>
      <c r="C74" s="45" t="s">
        <v>1746</v>
      </c>
      <c r="D74" s="11" t="str">
        <f t="shared" si="7"/>
        <v>N/A</v>
      </c>
      <c r="E74" s="45" t="s">
        <v>1746</v>
      </c>
      <c r="F74" s="11" t="str">
        <f t="shared" si="8"/>
        <v>N/A</v>
      </c>
      <c r="G74" s="45" t="s">
        <v>1746</v>
      </c>
      <c r="H74" s="11" t="str">
        <f t="shared" si="9"/>
        <v>N/A</v>
      </c>
      <c r="I74" s="12" t="s">
        <v>1746</v>
      </c>
      <c r="J74" s="12" t="s">
        <v>1746</v>
      </c>
      <c r="K74" s="43" t="s">
        <v>739</v>
      </c>
      <c r="L74" s="9" t="str">
        <f t="shared" si="10"/>
        <v>N/A</v>
      </c>
    </row>
    <row r="75" spans="1:12" x14ac:dyDescent="0.25">
      <c r="A75" s="44" t="s">
        <v>1610</v>
      </c>
      <c r="B75" s="35" t="s">
        <v>213</v>
      </c>
      <c r="C75" s="45">
        <v>157730136</v>
      </c>
      <c r="D75" s="11" t="str">
        <f t="shared" ref="D75:D144" si="11">IF($B75="N/A","N/A",IF(C75&gt;10,"No",IF(C75&lt;-10,"No","Yes")))</f>
        <v>N/A</v>
      </c>
      <c r="E75" s="45">
        <v>170748126</v>
      </c>
      <c r="F75" s="11" t="str">
        <f t="shared" ref="F75:F144" si="12">IF($B75="N/A","N/A",IF(E75&gt;10,"No",IF(E75&lt;-10,"No","Yes")))</f>
        <v>N/A</v>
      </c>
      <c r="G75" s="45">
        <v>175684183</v>
      </c>
      <c r="H75" s="11" t="str">
        <f t="shared" ref="H75:H144" si="13">IF($B75="N/A","N/A",IF(G75&gt;10,"No",IF(G75&lt;-10,"No","Yes")))</f>
        <v>N/A</v>
      </c>
      <c r="I75" s="12">
        <v>8.2530000000000001</v>
      </c>
      <c r="J75" s="12">
        <v>2.891</v>
      </c>
      <c r="K75" s="43" t="s">
        <v>739</v>
      </c>
      <c r="L75" s="9" t="str">
        <f t="shared" ref="L75:L135" si="14">IF(J75="Div by 0", "N/A", IF(K75="N/A","N/A", IF(J75&gt;VALUE(MID(K75,1,2)), "No", IF(J75&lt;-1*VALUE(MID(K75,1,2)), "No", "Yes"))))</f>
        <v>Yes</v>
      </c>
    </row>
    <row r="76" spans="1:12" x14ac:dyDescent="0.25">
      <c r="A76" s="44" t="s">
        <v>598</v>
      </c>
      <c r="B76" s="35" t="s">
        <v>213</v>
      </c>
      <c r="C76" s="36">
        <v>15291</v>
      </c>
      <c r="D76" s="11" t="str">
        <f t="shared" si="11"/>
        <v>N/A</v>
      </c>
      <c r="E76" s="36">
        <v>15633</v>
      </c>
      <c r="F76" s="11" t="str">
        <f t="shared" si="12"/>
        <v>N/A</v>
      </c>
      <c r="G76" s="36">
        <v>15456</v>
      </c>
      <c r="H76" s="11" t="str">
        <f t="shared" si="13"/>
        <v>N/A</v>
      </c>
      <c r="I76" s="12">
        <v>2.2370000000000001</v>
      </c>
      <c r="J76" s="12">
        <v>-1.1299999999999999</v>
      </c>
      <c r="K76" s="43" t="s">
        <v>739</v>
      </c>
      <c r="L76" s="9" t="str">
        <f t="shared" si="14"/>
        <v>Yes</v>
      </c>
    </row>
    <row r="77" spans="1:12" x14ac:dyDescent="0.25">
      <c r="A77" s="44" t="s">
        <v>1437</v>
      </c>
      <c r="B77" s="35" t="s">
        <v>213</v>
      </c>
      <c r="C77" s="45">
        <v>10315.226995999999</v>
      </c>
      <c r="D77" s="11" t="str">
        <f t="shared" si="11"/>
        <v>N/A</v>
      </c>
      <c r="E77" s="45">
        <v>10922.287853</v>
      </c>
      <c r="F77" s="11" t="str">
        <f t="shared" si="12"/>
        <v>N/A</v>
      </c>
      <c r="G77" s="45">
        <v>11366.730267000001</v>
      </c>
      <c r="H77" s="11" t="str">
        <f t="shared" si="13"/>
        <v>N/A</v>
      </c>
      <c r="I77" s="12">
        <v>5.8849999999999998</v>
      </c>
      <c r="J77" s="12">
        <v>4.069</v>
      </c>
      <c r="K77" s="43" t="s">
        <v>739</v>
      </c>
      <c r="L77" s="9" t="str">
        <f t="shared" si="14"/>
        <v>Yes</v>
      </c>
    </row>
    <row r="78" spans="1:12" x14ac:dyDescent="0.25">
      <c r="A78" s="44" t="s">
        <v>1438</v>
      </c>
      <c r="B78" s="35" t="s">
        <v>213</v>
      </c>
      <c r="C78" s="36">
        <v>4.2302661696000001</v>
      </c>
      <c r="D78" s="11" t="str">
        <f t="shared" si="11"/>
        <v>N/A</v>
      </c>
      <c r="E78" s="36">
        <v>4.3409454359000001</v>
      </c>
      <c r="F78" s="11" t="str">
        <f t="shared" si="12"/>
        <v>N/A</v>
      </c>
      <c r="G78" s="36">
        <v>4.3583074534000001</v>
      </c>
      <c r="H78" s="11" t="str">
        <f t="shared" si="13"/>
        <v>N/A</v>
      </c>
      <c r="I78" s="12">
        <v>2.6160000000000001</v>
      </c>
      <c r="J78" s="12">
        <v>0.4</v>
      </c>
      <c r="K78" s="43" t="s">
        <v>739</v>
      </c>
      <c r="L78" s="9" t="str">
        <f t="shared" si="14"/>
        <v>Yes</v>
      </c>
    </row>
    <row r="79" spans="1:12" x14ac:dyDescent="0.25">
      <c r="A79" s="44" t="s">
        <v>599</v>
      </c>
      <c r="B79" s="35" t="s">
        <v>213</v>
      </c>
      <c r="C79" s="45">
        <v>180463</v>
      </c>
      <c r="D79" s="11" t="str">
        <f t="shared" si="11"/>
        <v>N/A</v>
      </c>
      <c r="E79" s="45">
        <v>44113</v>
      </c>
      <c r="F79" s="11" t="str">
        <f t="shared" si="12"/>
        <v>N/A</v>
      </c>
      <c r="G79" s="45">
        <v>13669</v>
      </c>
      <c r="H79" s="11" t="str">
        <f t="shared" si="13"/>
        <v>N/A</v>
      </c>
      <c r="I79" s="12">
        <v>-75.599999999999994</v>
      </c>
      <c r="J79" s="12">
        <v>-69</v>
      </c>
      <c r="K79" s="43" t="s">
        <v>739</v>
      </c>
      <c r="L79" s="9" t="str">
        <f t="shared" si="14"/>
        <v>No</v>
      </c>
    </row>
    <row r="80" spans="1:12" x14ac:dyDescent="0.25">
      <c r="A80" s="44" t="s">
        <v>600</v>
      </c>
      <c r="B80" s="35" t="s">
        <v>213</v>
      </c>
      <c r="C80" s="36">
        <v>11</v>
      </c>
      <c r="D80" s="11" t="str">
        <f t="shared" si="11"/>
        <v>N/A</v>
      </c>
      <c r="E80" s="36">
        <v>11</v>
      </c>
      <c r="F80" s="11" t="str">
        <f t="shared" si="12"/>
        <v>N/A</v>
      </c>
      <c r="G80" s="36">
        <v>12</v>
      </c>
      <c r="H80" s="11" t="str">
        <f t="shared" si="13"/>
        <v>N/A</v>
      </c>
      <c r="I80" s="12">
        <v>0</v>
      </c>
      <c r="J80" s="12">
        <v>33.33</v>
      </c>
      <c r="K80" s="43" t="s">
        <v>739</v>
      </c>
      <c r="L80" s="9" t="str">
        <f t="shared" si="14"/>
        <v>No</v>
      </c>
    </row>
    <row r="81" spans="1:12" x14ac:dyDescent="0.25">
      <c r="A81" s="44" t="s">
        <v>1439</v>
      </c>
      <c r="B81" s="35" t="s">
        <v>213</v>
      </c>
      <c r="C81" s="45">
        <v>20051.444444000001</v>
      </c>
      <c r="D81" s="11" t="str">
        <f t="shared" si="11"/>
        <v>N/A</v>
      </c>
      <c r="E81" s="45">
        <v>4901.4444444000001</v>
      </c>
      <c r="F81" s="11" t="str">
        <f t="shared" si="12"/>
        <v>N/A</v>
      </c>
      <c r="G81" s="45">
        <v>1139.0833333</v>
      </c>
      <c r="H81" s="11" t="str">
        <f t="shared" si="13"/>
        <v>N/A</v>
      </c>
      <c r="I81" s="12">
        <v>-75.599999999999994</v>
      </c>
      <c r="J81" s="12">
        <v>-76.8</v>
      </c>
      <c r="K81" s="43" t="s">
        <v>739</v>
      </c>
      <c r="L81" s="9" t="str">
        <f t="shared" si="14"/>
        <v>No</v>
      </c>
    </row>
    <row r="82" spans="1:12" ht="25" x14ac:dyDescent="0.25">
      <c r="A82" s="44" t="s">
        <v>601</v>
      </c>
      <c r="B82" s="35" t="s">
        <v>213</v>
      </c>
      <c r="C82" s="45">
        <v>56416197</v>
      </c>
      <c r="D82" s="11" t="str">
        <f t="shared" si="11"/>
        <v>N/A</v>
      </c>
      <c r="E82" s="45">
        <v>52263089</v>
      </c>
      <c r="F82" s="11" t="str">
        <f t="shared" si="12"/>
        <v>N/A</v>
      </c>
      <c r="G82" s="45">
        <v>54854602</v>
      </c>
      <c r="H82" s="11" t="str">
        <f t="shared" si="13"/>
        <v>N/A</v>
      </c>
      <c r="I82" s="12">
        <v>-7.36</v>
      </c>
      <c r="J82" s="12">
        <v>4.9589999999999996</v>
      </c>
      <c r="K82" s="43" t="s">
        <v>739</v>
      </c>
      <c r="L82" s="9" t="str">
        <f t="shared" si="14"/>
        <v>Yes</v>
      </c>
    </row>
    <row r="83" spans="1:12" x14ac:dyDescent="0.25">
      <c r="A83" s="44" t="s">
        <v>602</v>
      </c>
      <c r="B83" s="35" t="s">
        <v>213</v>
      </c>
      <c r="C83" s="36">
        <v>1211</v>
      </c>
      <c r="D83" s="11" t="str">
        <f t="shared" si="11"/>
        <v>N/A</v>
      </c>
      <c r="E83" s="36">
        <v>1174</v>
      </c>
      <c r="F83" s="11" t="str">
        <f t="shared" si="12"/>
        <v>N/A</v>
      </c>
      <c r="G83" s="36">
        <v>1186</v>
      </c>
      <c r="H83" s="11" t="str">
        <f t="shared" si="13"/>
        <v>N/A</v>
      </c>
      <c r="I83" s="12">
        <v>-3.06</v>
      </c>
      <c r="J83" s="12">
        <v>1.022</v>
      </c>
      <c r="K83" s="43" t="s">
        <v>739</v>
      </c>
      <c r="L83" s="9" t="str">
        <f t="shared" si="14"/>
        <v>Yes</v>
      </c>
    </row>
    <row r="84" spans="1:12" ht="25" x14ac:dyDescent="0.25">
      <c r="A84" s="4" t="s">
        <v>1440</v>
      </c>
      <c r="B84" s="35" t="s">
        <v>213</v>
      </c>
      <c r="C84" s="45">
        <v>46586.454996</v>
      </c>
      <c r="D84" s="11" t="str">
        <f t="shared" si="11"/>
        <v>N/A</v>
      </c>
      <c r="E84" s="45">
        <v>44517.111583999998</v>
      </c>
      <c r="F84" s="11" t="str">
        <f t="shared" si="12"/>
        <v>N/A</v>
      </c>
      <c r="G84" s="45">
        <v>46251.772343999997</v>
      </c>
      <c r="H84" s="11" t="str">
        <f t="shared" si="13"/>
        <v>N/A</v>
      </c>
      <c r="I84" s="12">
        <v>-4.4400000000000004</v>
      </c>
      <c r="J84" s="12">
        <v>3.8969999999999998</v>
      </c>
      <c r="K84" s="43" t="s">
        <v>739</v>
      </c>
      <c r="L84" s="9" t="str">
        <f t="shared" si="14"/>
        <v>Yes</v>
      </c>
    </row>
    <row r="85" spans="1:12" x14ac:dyDescent="0.25">
      <c r="A85" s="4" t="s">
        <v>603</v>
      </c>
      <c r="B85" s="35" t="s">
        <v>213</v>
      </c>
      <c r="C85" s="45">
        <v>1583455</v>
      </c>
      <c r="D85" s="11" t="str">
        <f t="shared" si="11"/>
        <v>N/A</v>
      </c>
      <c r="E85" s="45">
        <v>1992481</v>
      </c>
      <c r="F85" s="11" t="str">
        <f t="shared" si="12"/>
        <v>N/A</v>
      </c>
      <c r="G85" s="45">
        <v>2650247</v>
      </c>
      <c r="H85" s="11" t="str">
        <f t="shared" si="13"/>
        <v>N/A</v>
      </c>
      <c r="I85" s="12">
        <v>25.83</v>
      </c>
      <c r="J85" s="12">
        <v>33.01</v>
      </c>
      <c r="K85" s="43" t="s">
        <v>739</v>
      </c>
      <c r="L85" s="9" t="str">
        <f t="shared" si="14"/>
        <v>No</v>
      </c>
    </row>
    <row r="86" spans="1:12" x14ac:dyDescent="0.25">
      <c r="A86" s="4" t="s">
        <v>604</v>
      </c>
      <c r="B86" s="35" t="s">
        <v>213</v>
      </c>
      <c r="C86" s="36">
        <v>11</v>
      </c>
      <c r="D86" s="11" t="str">
        <f t="shared" si="11"/>
        <v>N/A</v>
      </c>
      <c r="E86" s="36">
        <v>12</v>
      </c>
      <c r="F86" s="11" t="str">
        <f t="shared" si="12"/>
        <v>N/A</v>
      </c>
      <c r="G86" s="36">
        <v>17</v>
      </c>
      <c r="H86" s="11" t="str">
        <f t="shared" si="13"/>
        <v>N/A</v>
      </c>
      <c r="I86" s="12">
        <v>33.33</v>
      </c>
      <c r="J86" s="12">
        <v>41.67</v>
      </c>
      <c r="K86" s="43" t="s">
        <v>739</v>
      </c>
      <c r="L86" s="9" t="str">
        <f t="shared" si="14"/>
        <v>No</v>
      </c>
    </row>
    <row r="87" spans="1:12" x14ac:dyDescent="0.25">
      <c r="A87" s="4" t="s">
        <v>1441</v>
      </c>
      <c r="B87" s="35" t="s">
        <v>213</v>
      </c>
      <c r="C87" s="45">
        <v>175939.44443999999</v>
      </c>
      <c r="D87" s="11" t="str">
        <f t="shared" si="11"/>
        <v>N/A</v>
      </c>
      <c r="E87" s="45">
        <v>166040.08332999999</v>
      </c>
      <c r="F87" s="11" t="str">
        <f t="shared" si="12"/>
        <v>N/A</v>
      </c>
      <c r="G87" s="45">
        <v>155896.88235</v>
      </c>
      <c r="H87" s="11" t="str">
        <f t="shared" si="13"/>
        <v>N/A</v>
      </c>
      <c r="I87" s="12">
        <v>-5.63</v>
      </c>
      <c r="J87" s="12">
        <v>-6.11</v>
      </c>
      <c r="K87" s="43" t="s">
        <v>739</v>
      </c>
      <c r="L87" s="9" t="str">
        <f t="shared" si="14"/>
        <v>Yes</v>
      </c>
    </row>
    <row r="88" spans="1:12" x14ac:dyDescent="0.25">
      <c r="A88" s="44" t="s">
        <v>605</v>
      </c>
      <c r="B88" s="35" t="s">
        <v>213</v>
      </c>
      <c r="C88" s="45">
        <v>81190025</v>
      </c>
      <c r="D88" s="11" t="str">
        <f t="shared" si="11"/>
        <v>N/A</v>
      </c>
      <c r="E88" s="45">
        <v>86431178</v>
      </c>
      <c r="F88" s="11" t="str">
        <f t="shared" si="12"/>
        <v>N/A</v>
      </c>
      <c r="G88" s="45">
        <v>90211138</v>
      </c>
      <c r="H88" s="11" t="str">
        <f t="shared" si="13"/>
        <v>N/A</v>
      </c>
      <c r="I88" s="12">
        <v>6.4550000000000001</v>
      </c>
      <c r="J88" s="12">
        <v>4.3730000000000002</v>
      </c>
      <c r="K88" s="43" t="s">
        <v>739</v>
      </c>
      <c r="L88" s="9" t="str">
        <f t="shared" si="14"/>
        <v>Yes</v>
      </c>
    </row>
    <row r="89" spans="1:12" x14ac:dyDescent="0.25">
      <c r="A89" s="46" t="s">
        <v>606</v>
      </c>
      <c r="B89" s="36" t="s">
        <v>213</v>
      </c>
      <c r="C89" s="36">
        <v>937</v>
      </c>
      <c r="D89" s="11" t="str">
        <f t="shared" si="11"/>
        <v>N/A</v>
      </c>
      <c r="E89" s="36">
        <v>907</v>
      </c>
      <c r="F89" s="11" t="str">
        <f t="shared" si="12"/>
        <v>N/A</v>
      </c>
      <c r="G89" s="36">
        <v>857</v>
      </c>
      <c r="H89" s="11" t="str">
        <f t="shared" si="13"/>
        <v>N/A</v>
      </c>
      <c r="I89" s="12">
        <v>-3.2</v>
      </c>
      <c r="J89" s="12">
        <v>-5.51</v>
      </c>
      <c r="K89" s="1" t="s">
        <v>739</v>
      </c>
      <c r="L89" s="9" t="str">
        <f t="shared" si="14"/>
        <v>Yes</v>
      </c>
    </row>
    <row r="90" spans="1:12" x14ac:dyDescent="0.25">
      <c r="A90" s="44" t="s">
        <v>1442</v>
      </c>
      <c r="B90" s="35" t="s">
        <v>213</v>
      </c>
      <c r="C90" s="45">
        <v>86648.906082999994</v>
      </c>
      <c r="D90" s="11" t="str">
        <f t="shared" si="11"/>
        <v>N/A</v>
      </c>
      <c r="E90" s="45">
        <v>95293.470782999997</v>
      </c>
      <c r="F90" s="11" t="str">
        <f t="shared" si="12"/>
        <v>N/A</v>
      </c>
      <c r="G90" s="45">
        <v>105263.87165</v>
      </c>
      <c r="H90" s="11" t="str">
        <f t="shared" si="13"/>
        <v>N/A</v>
      </c>
      <c r="I90" s="12">
        <v>9.9770000000000003</v>
      </c>
      <c r="J90" s="12">
        <v>10.46</v>
      </c>
      <c r="K90" s="43" t="s">
        <v>739</v>
      </c>
      <c r="L90" s="9" t="str">
        <f t="shared" si="14"/>
        <v>Yes</v>
      </c>
    </row>
    <row r="91" spans="1:12" x14ac:dyDescent="0.25">
      <c r="A91" s="44" t="s">
        <v>607</v>
      </c>
      <c r="B91" s="35" t="s">
        <v>213</v>
      </c>
      <c r="C91" s="45">
        <v>81930211</v>
      </c>
      <c r="D91" s="11" t="str">
        <f t="shared" si="11"/>
        <v>N/A</v>
      </c>
      <c r="E91" s="45">
        <v>89145955</v>
      </c>
      <c r="F91" s="11" t="str">
        <f t="shared" si="12"/>
        <v>N/A</v>
      </c>
      <c r="G91" s="45">
        <v>94140285</v>
      </c>
      <c r="H91" s="11" t="str">
        <f t="shared" si="13"/>
        <v>N/A</v>
      </c>
      <c r="I91" s="12">
        <v>8.8070000000000004</v>
      </c>
      <c r="J91" s="12">
        <v>5.6020000000000003</v>
      </c>
      <c r="K91" s="43" t="s">
        <v>739</v>
      </c>
      <c r="L91" s="9" t="str">
        <f t="shared" si="14"/>
        <v>Yes</v>
      </c>
    </row>
    <row r="92" spans="1:12" x14ac:dyDescent="0.25">
      <c r="A92" s="44" t="s">
        <v>608</v>
      </c>
      <c r="B92" s="35" t="s">
        <v>213</v>
      </c>
      <c r="C92" s="36">
        <v>85676</v>
      </c>
      <c r="D92" s="11" t="str">
        <f t="shared" si="11"/>
        <v>N/A</v>
      </c>
      <c r="E92" s="36">
        <v>91386</v>
      </c>
      <c r="F92" s="11" t="str">
        <f t="shared" si="12"/>
        <v>N/A</v>
      </c>
      <c r="G92" s="36">
        <v>95563</v>
      </c>
      <c r="H92" s="11" t="str">
        <f t="shared" si="13"/>
        <v>N/A</v>
      </c>
      <c r="I92" s="12">
        <v>6.665</v>
      </c>
      <c r="J92" s="12">
        <v>4.5709999999999997</v>
      </c>
      <c r="K92" s="43" t="s">
        <v>739</v>
      </c>
      <c r="L92" s="9" t="str">
        <f t="shared" si="14"/>
        <v>Yes</v>
      </c>
    </row>
    <row r="93" spans="1:12" x14ac:dyDescent="0.25">
      <c r="A93" s="44" t="s">
        <v>1443</v>
      </c>
      <c r="B93" s="35" t="s">
        <v>213</v>
      </c>
      <c r="C93" s="45">
        <v>956.27959988999999</v>
      </c>
      <c r="D93" s="11" t="str">
        <f t="shared" si="11"/>
        <v>N/A</v>
      </c>
      <c r="E93" s="45">
        <v>975.48809445999996</v>
      </c>
      <c r="F93" s="11" t="str">
        <f t="shared" si="12"/>
        <v>N/A</v>
      </c>
      <c r="G93" s="45">
        <v>985.11228195000001</v>
      </c>
      <c r="H93" s="11" t="str">
        <f t="shared" si="13"/>
        <v>N/A</v>
      </c>
      <c r="I93" s="12">
        <v>2.0089999999999999</v>
      </c>
      <c r="J93" s="12">
        <v>0.98660000000000003</v>
      </c>
      <c r="K93" s="43" t="s">
        <v>739</v>
      </c>
      <c r="L93" s="9" t="str">
        <f t="shared" si="14"/>
        <v>Yes</v>
      </c>
    </row>
    <row r="94" spans="1:12" x14ac:dyDescent="0.25">
      <c r="A94" s="44" t="s">
        <v>609</v>
      </c>
      <c r="B94" s="35" t="s">
        <v>213</v>
      </c>
      <c r="C94" s="45">
        <v>37473419</v>
      </c>
      <c r="D94" s="11" t="str">
        <f t="shared" si="11"/>
        <v>N/A</v>
      </c>
      <c r="E94" s="45">
        <v>48727716</v>
      </c>
      <c r="F94" s="11" t="str">
        <f t="shared" si="12"/>
        <v>N/A</v>
      </c>
      <c r="G94" s="45">
        <v>55286581</v>
      </c>
      <c r="H94" s="11" t="str">
        <f t="shared" si="13"/>
        <v>N/A</v>
      </c>
      <c r="I94" s="12">
        <v>30.03</v>
      </c>
      <c r="J94" s="12">
        <v>13.46</v>
      </c>
      <c r="K94" s="43" t="s">
        <v>739</v>
      </c>
      <c r="L94" s="9" t="str">
        <f t="shared" si="14"/>
        <v>Yes</v>
      </c>
    </row>
    <row r="95" spans="1:12" x14ac:dyDescent="0.25">
      <c r="A95" s="44" t="s">
        <v>610</v>
      </c>
      <c r="B95" s="35" t="s">
        <v>213</v>
      </c>
      <c r="C95" s="36">
        <v>46489</v>
      </c>
      <c r="D95" s="11" t="str">
        <f t="shared" si="11"/>
        <v>N/A</v>
      </c>
      <c r="E95" s="36">
        <v>54793</v>
      </c>
      <c r="F95" s="11" t="str">
        <f t="shared" si="12"/>
        <v>N/A</v>
      </c>
      <c r="G95" s="36">
        <v>59576</v>
      </c>
      <c r="H95" s="11" t="str">
        <f t="shared" si="13"/>
        <v>N/A</v>
      </c>
      <c r="I95" s="12">
        <v>17.86</v>
      </c>
      <c r="J95" s="12">
        <v>8.7289999999999992</v>
      </c>
      <c r="K95" s="43" t="s">
        <v>739</v>
      </c>
      <c r="L95" s="9" t="str">
        <f t="shared" si="14"/>
        <v>Yes</v>
      </c>
    </row>
    <row r="96" spans="1:12" x14ac:dyDescent="0.25">
      <c r="A96" s="44" t="s">
        <v>1444</v>
      </c>
      <c r="B96" s="35" t="s">
        <v>213</v>
      </c>
      <c r="C96" s="45">
        <v>806.07066187999999</v>
      </c>
      <c r="D96" s="11" t="str">
        <f t="shared" si="11"/>
        <v>N/A</v>
      </c>
      <c r="E96" s="45">
        <v>889.30549523000002</v>
      </c>
      <c r="F96" s="11" t="str">
        <f t="shared" si="12"/>
        <v>N/A</v>
      </c>
      <c r="G96" s="45">
        <v>928.00088961999995</v>
      </c>
      <c r="H96" s="11" t="str">
        <f t="shared" si="13"/>
        <v>N/A</v>
      </c>
      <c r="I96" s="12">
        <v>10.33</v>
      </c>
      <c r="J96" s="12">
        <v>4.351</v>
      </c>
      <c r="K96" s="43" t="s">
        <v>739</v>
      </c>
      <c r="L96" s="9" t="str">
        <f t="shared" si="14"/>
        <v>Yes</v>
      </c>
    </row>
    <row r="97" spans="1:12" ht="25" x14ac:dyDescent="0.25">
      <c r="A97" s="44" t="s">
        <v>611</v>
      </c>
      <c r="B97" s="35" t="s">
        <v>213</v>
      </c>
      <c r="C97" s="45">
        <v>5590662</v>
      </c>
      <c r="D97" s="11" t="str">
        <f t="shared" si="11"/>
        <v>N/A</v>
      </c>
      <c r="E97" s="45">
        <v>5151693</v>
      </c>
      <c r="F97" s="11" t="str">
        <f t="shared" si="12"/>
        <v>N/A</v>
      </c>
      <c r="G97" s="45">
        <v>5748566</v>
      </c>
      <c r="H97" s="11" t="str">
        <f t="shared" si="13"/>
        <v>N/A</v>
      </c>
      <c r="I97" s="12">
        <v>-7.85</v>
      </c>
      <c r="J97" s="12">
        <v>11.59</v>
      </c>
      <c r="K97" s="43" t="s">
        <v>739</v>
      </c>
      <c r="L97" s="9" t="str">
        <f t="shared" si="14"/>
        <v>Yes</v>
      </c>
    </row>
    <row r="98" spans="1:12" x14ac:dyDescent="0.25">
      <c r="A98" s="44" t="s">
        <v>612</v>
      </c>
      <c r="B98" s="35" t="s">
        <v>213</v>
      </c>
      <c r="C98" s="36">
        <v>20988</v>
      </c>
      <c r="D98" s="11" t="str">
        <f t="shared" si="11"/>
        <v>N/A</v>
      </c>
      <c r="E98" s="36">
        <v>18233</v>
      </c>
      <c r="F98" s="11" t="str">
        <f t="shared" si="12"/>
        <v>N/A</v>
      </c>
      <c r="G98" s="36">
        <v>18685</v>
      </c>
      <c r="H98" s="11" t="str">
        <f t="shared" si="13"/>
        <v>N/A</v>
      </c>
      <c r="I98" s="12">
        <v>-13.1</v>
      </c>
      <c r="J98" s="12">
        <v>2.4790000000000001</v>
      </c>
      <c r="K98" s="43" t="s">
        <v>739</v>
      </c>
      <c r="L98" s="9" t="str">
        <f t="shared" si="14"/>
        <v>Yes</v>
      </c>
    </row>
    <row r="99" spans="1:12" ht="25" x14ac:dyDescent="0.25">
      <c r="A99" s="44" t="s">
        <v>1445</v>
      </c>
      <c r="B99" s="35" t="s">
        <v>213</v>
      </c>
      <c r="C99" s="45">
        <v>266.37421383999998</v>
      </c>
      <c r="D99" s="11" t="str">
        <f t="shared" si="11"/>
        <v>N/A</v>
      </c>
      <c r="E99" s="45">
        <v>282.54774309999999</v>
      </c>
      <c r="F99" s="11" t="str">
        <f t="shared" si="12"/>
        <v>N/A</v>
      </c>
      <c r="G99" s="45">
        <v>307.65672999999998</v>
      </c>
      <c r="H99" s="11" t="str">
        <f t="shared" si="13"/>
        <v>N/A</v>
      </c>
      <c r="I99" s="12">
        <v>6.0720000000000001</v>
      </c>
      <c r="J99" s="12">
        <v>8.8870000000000005</v>
      </c>
      <c r="K99" s="43" t="s">
        <v>739</v>
      </c>
      <c r="L99" s="9" t="str">
        <f t="shared" si="14"/>
        <v>Yes</v>
      </c>
    </row>
    <row r="100" spans="1:12" ht="25" x14ac:dyDescent="0.25">
      <c r="A100" s="44" t="s">
        <v>613</v>
      </c>
      <c r="B100" s="35" t="s">
        <v>213</v>
      </c>
      <c r="C100" s="45">
        <v>59046478</v>
      </c>
      <c r="D100" s="11" t="str">
        <f t="shared" si="11"/>
        <v>N/A</v>
      </c>
      <c r="E100" s="45">
        <v>69281687</v>
      </c>
      <c r="F100" s="11" t="str">
        <f t="shared" si="12"/>
        <v>N/A</v>
      </c>
      <c r="G100" s="45">
        <v>79692306</v>
      </c>
      <c r="H100" s="11" t="str">
        <f t="shared" si="13"/>
        <v>N/A</v>
      </c>
      <c r="I100" s="12">
        <v>17.329999999999998</v>
      </c>
      <c r="J100" s="12">
        <v>15.03</v>
      </c>
      <c r="K100" s="43" t="s">
        <v>739</v>
      </c>
      <c r="L100" s="9" t="str">
        <f t="shared" si="14"/>
        <v>Yes</v>
      </c>
    </row>
    <row r="101" spans="1:12" x14ac:dyDescent="0.25">
      <c r="A101" s="44" t="s">
        <v>614</v>
      </c>
      <c r="B101" s="35" t="s">
        <v>213</v>
      </c>
      <c r="C101" s="36">
        <v>44581</v>
      </c>
      <c r="D101" s="11" t="str">
        <f t="shared" si="11"/>
        <v>N/A</v>
      </c>
      <c r="E101" s="36">
        <v>47877</v>
      </c>
      <c r="F101" s="11" t="str">
        <f t="shared" si="12"/>
        <v>N/A</v>
      </c>
      <c r="G101" s="36">
        <v>50810</v>
      </c>
      <c r="H101" s="11" t="str">
        <f t="shared" si="13"/>
        <v>N/A</v>
      </c>
      <c r="I101" s="12">
        <v>7.3929999999999998</v>
      </c>
      <c r="J101" s="12">
        <v>6.1260000000000003</v>
      </c>
      <c r="K101" s="43" t="s">
        <v>739</v>
      </c>
      <c r="L101" s="9" t="str">
        <f t="shared" si="14"/>
        <v>Yes</v>
      </c>
    </row>
    <row r="102" spans="1:12" x14ac:dyDescent="0.25">
      <c r="A102" s="44" t="s">
        <v>1446</v>
      </c>
      <c r="B102" s="35" t="s">
        <v>213</v>
      </c>
      <c r="C102" s="45">
        <v>1324.4763015999999</v>
      </c>
      <c r="D102" s="11" t="str">
        <f t="shared" si="11"/>
        <v>N/A</v>
      </c>
      <c r="E102" s="45">
        <v>1447.076613</v>
      </c>
      <c r="F102" s="11" t="str">
        <f t="shared" si="12"/>
        <v>N/A</v>
      </c>
      <c r="G102" s="45">
        <v>1568.4374336000001</v>
      </c>
      <c r="H102" s="11" t="str">
        <f t="shared" si="13"/>
        <v>N/A</v>
      </c>
      <c r="I102" s="12">
        <v>9.2569999999999997</v>
      </c>
      <c r="J102" s="12">
        <v>8.3870000000000005</v>
      </c>
      <c r="K102" s="43" t="s">
        <v>739</v>
      </c>
      <c r="L102" s="9" t="str">
        <f t="shared" si="14"/>
        <v>Yes</v>
      </c>
    </row>
    <row r="103" spans="1:12" x14ac:dyDescent="0.25">
      <c r="A103" s="44" t="s">
        <v>615</v>
      </c>
      <c r="B103" s="35" t="s">
        <v>213</v>
      </c>
      <c r="C103" s="45">
        <v>52629620</v>
      </c>
      <c r="D103" s="11" t="str">
        <f t="shared" si="11"/>
        <v>N/A</v>
      </c>
      <c r="E103" s="45">
        <v>107563416</v>
      </c>
      <c r="F103" s="11" t="str">
        <f t="shared" si="12"/>
        <v>N/A</v>
      </c>
      <c r="G103" s="45">
        <v>118943972</v>
      </c>
      <c r="H103" s="11" t="str">
        <f t="shared" si="13"/>
        <v>N/A</v>
      </c>
      <c r="I103" s="12">
        <v>104.4</v>
      </c>
      <c r="J103" s="12">
        <v>10.58</v>
      </c>
      <c r="K103" s="43" t="s">
        <v>739</v>
      </c>
      <c r="L103" s="9" t="str">
        <f t="shared" si="14"/>
        <v>Yes</v>
      </c>
    </row>
    <row r="104" spans="1:12" x14ac:dyDescent="0.25">
      <c r="A104" s="44" t="s">
        <v>616</v>
      </c>
      <c r="B104" s="35" t="s">
        <v>213</v>
      </c>
      <c r="C104" s="36">
        <v>37058</v>
      </c>
      <c r="D104" s="11" t="str">
        <f t="shared" si="11"/>
        <v>N/A</v>
      </c>
      <c r="E104" s="36">
        <v>42034</v>
      </c>
      <c r="F104" s="11" t="str">
        <f t="shared" si="12"/>
        <v>N/A</v>
      </c>
      <c r="G104" s="36">
        <v>44972</v>
      </c>
      <c r="H104" s="11" t="str">
        <f t="shared" si="13"/>
        <v>N/A</v>
      </c>
      <c r="I104" s="12">
        <v>13.43</v>
      </c>
      <c r="J104" s="12">
        <v>6.99</v>
      </c>
      <c r="K104" s="43" t="s">
        <v>739</v>
      </c>
      <c r="L104" s="9" t="str">
        <f t="shared" si="14"/>
        <v>Yes</v>
      </c>
    </row>
    <row r="105" spans="1:12" x14ac:dyDescent="0.25">
      <c r="A105" s="44" t="s">
        <v>1447</v>
      </c>
      <c r="B105" s="35" t="s">
        <v>213</v>
      </c>
      <c r="C105" s="45">
        <v>1420.1959091000001</v>
      </c>
      <c r="D105" s="11" t="str">
        <f t="shared" si="11"/>
        <v>N/A</v>
      </c>
      <c r="E105" s="45">
        <v>2558.9621735000001</v>
      </c>
      <c r="F105" s="11" t="str">
        <f t="shared" si="12"/>
        <v>N/A</v>
      </c>
      <c r="G105" s="45">
        <v>2644.8450591000001</v>
      </c>
      <c r="H105" s="11" t="str">
        <f t="shared" si="13"/>
        <v>N/A</v>
      </c>
      <c r="I105" s="12">
        <v>80.180000000000007</v>
      </c>
      <c r="J105" s="12">
        <v>3.3559999999999999</v>
      </c>
      <c r="K105" s="43" t="s">
        <v>739</v>
      </c>
      <c r="L105" s="9" t="str">
        <f t="shared" si="14"/>
        <v>Yes</v>
      </c>
    </row>
    <row r="106" spans="1:12" ht="25" x14ac:dyDescent="0.25">
      <c r="A106" s="44" t="s">
        <v>617</v>
      </c>
      <c r="B106" s="35" t="s">
        <v>213</v>
      </c>
      <c r="C106" s="45">
        <v>1066431</v>
      </c>
      <c r="D106" s="11" t="str">
        <f t="shared" si="11"/>
        <v>N/A</v>
      </c>
      <c r="E106" s="45">
        <v>1032176</v>
      </c>
      <c r="F106" s="11" t="str">
        <f t="shared" si="12"/>
        <v>N/A</v>
      </c>
      <c r="G106" s="45">
        <v>1176123</v>
      </c>
      <c r="H106" s="11" t="str">
        <f t="shared" si="13"/>
        <v>N/A</v>
      </c>
      <c r="I106" s="12">
        <v>-3.21</v>
      </c>
      <c r="J106" s="12">
        <v>13.95</v>
      </c>
      <c r="K106" s="43" t="s">
        <v>739</v>
      </c>
      <c r="L106" s="9" t="str">
        <f t="shared" si="14"/>
        <v>Yes</v>
      </c>
    </row>
    <row r="107" spans="1:12" x14ac:dyDescent="0.25">
      <c r="A107" s="44" t="s">
        <v>618</v>
      </c>
      <c r="B107" s="35" t="s">
        <v>213</v>
      </c>
      <c r="C107" s="36">
        <v>322</v>
      </c>
      <c r="D107" s="11" t="str">
        <f t="shared" si="11"/>
        <v>N/A</v>
      </c>
      <c r="E107" s="36">
        <v>276</v>
      </c>
      <c r="F107" s="11" t="str">
        <f t="shared" si="12"/>
        <v>N/A</v>
      </c>
      <c r="G107" s="36">
        <v>294</v>
      </c>
      <c r="H107" s="11" t="str">
        <f t="shared" si="13"/>
        <v>N/A</v>
      </c>
      <c r="I107" s="12">
        <v>-14.3</v>
      </c>
      <c r="J107" s="12">
        <v>6.5220000000000002</v>
      </c>
      <c r="K107" s="43" t="s">
        <v>739</v>
      </c>
      <c r="L107" s="9" t="str">
        <f t="shared" si="14"/>
        <v>Yes</v>
      </c>
    </row>
    <row r="108" spans="1:12" x14ac:dyDescent="0.25">
      <c r="A108" s="44" t="s">
        <v>1448</v>
      </c>
      <c r="B108" s="35" t="s">
        <v>213</v>
      </c>
      <c r="C108" s="45">
        <v>3311.8975154999998</v>
      </c>
      <c r="D108" s="11" t="str">
        <f t="shared" si="11"/>
        <v>N/A</v>
      </c>
      <c r="E108" s="45">
        <v>3739.7681158999999</v>
      </c>
      <c r="F108" s="11" t="str">
        <f t="shared" si="12"/>
        <v>N/A</v>
      </c>
      <c r="G108" s="45">
        <v>4000.4183672999998</v>
      </c>
      <c r="H108" s="11" t="str">
        <f t="shared" si="13"/>
        <v>N/A</v>
      </c>
      <c r="I108" s="12">
        <v>12.92</v>
      </c>
      <c r="J108" s="12">
        <v>6.97</v>
      </c>
      <c r="K108" s="43" t="s">
        <v>739</v>
      </c>
      <c r="L108" s="9" t="str">
        <f t="shared" si="14"/>
        <v>Yes</v>
      </c>
    </row>
    <row r="109" spans="1:12" x14ac:dyDescent="0.25">
      <c r="A109" s="44" t="s">
        <v>619</v>
      </c>
      <c r="B109" s="35" t="s">
        <v>213</v>
      </c>
      <c r="C109" s="45">
        <v>38649174</v>
      </c>
      <c r="D109" s="11" t="str">
        <f t="shared" si="11"/>
        <v>N/A</v>
      </c>
      <c r="E109" s="45">
        <v>43207931</v>
      </c>
      <c r="F109" s="11" t="str">
        <f t="shared" si="12"/>
        <v>N/A</v>
      </c>
      <c r="G109" s="45">
        <v>49510638</v>
      </c>
      <c r="H109" s="11" t="str">
        <f t="shared" si="13"/>
        <v>N/A</v>
      </c>
      <c r="I109" s="12">
        <v>11.8</v>
      </c>
      <c r="J109" s="12">
        <v>14.59</v>
      </c>
      <c r="K109" s="43" t="s">
        <v>739</v>
      </c>
      <c r="L109" s="9" t="str">
        <f t="shared" si="14"/>
        <v>Yes</v>
      </c>
    </row>
    <row r="110" spans="1:12" x14ac:dyDescent="0.25">
      <c r="A110" s="44" t="s">
        <v>620</v>
      </c>
      <c r="B110" s="35" t="s">
        <v>213</v>
      </c>
      <c r="C110" s="36">
        <v>62999</v>
      </c>
      <c r="D110" s="11" t="str">
        <f t="shared" si="11"/>
        <v>N/A</v>
      </c>
      <c r="E110" s="36">
        <v>67094</v>
      </c>
      <c r="F110" s="11" t="str">
        <f t="shared" si="12"/>
        <v>N/A</v>
      </c>
      <c r="G110" s="36">
        <v>70602</v>
      </c>
      <c r="H110" s="11" t="str">
        <f t="shared" si="13"/>
        <v>N/A</v>
      </c>
      <c r="I110" s="12">
        <v>6.5</v>
      </c>
      <c r="J110" s="12">
        <v>5.2279999999999998</v>
      </c>
      <c r="K110" s="43" t="s">
        <v>739</v>
      </c>
      <c r="L110" s="9" t="str">
        <f t="shared" si="14"/>
        <v>Yes</v>
      </c>
    </row>
    <row r="111" spans="1:12" x14ac:dyDescent="0.25">
      <c r="A111" s="44" t="s">
        <v>1449</v>
      </c>
      <c r="B111" s="35" t="s">
        <v>213</v>
      </c>
      <c r="C111" s="45">
        <v>613.48869030000003</v>
      </c>
      <c r="D111" s="11" t="str">
        <f t="shared" si="11"/>
        <v>N/A</v>
      </c>
      <c r="E111" s="45">
        <v>643.99098279999998</v>
      </c>
      <c r="F111" s="11" t="str">
        <f t="shared" si="12"/>
        <v>N/A</v>
      </c>
      <c r="G111" s="45">
        <v>701.26395852999997</v>
      </c>
      <c r="H111" s="11" t="str">
        <f t="shared" si="13"/>
        <v>N/A</v>
      </c>
      <c r="I111" s="12">
        <v>4.9720000000000004</v>
      </c>
      <c r="J111" s="12">
        <v>8.8930000000000007</v>
      </c>
      <c r="K111" s="43" t="s">
        <v>739</v>
      </c>
      <c r="L111" s="9" t="str">
        <f t="shared" si="14"/>
        <v>Yes</v>
      </c>
    </row>
    <row r="112" spans="1:12" x14ac:dyDescent="0.25">
      <c r="A112" s="44" t="s">
        <v>621</v>
      </c>
      <c r="B112" s="35" t="s">
        <v>213</v>
      </c>
      <c r="C112" s="45">
        <v>77976680</v>
      </c>
      <c r="D112" s="11" t="str">
        <f t="shared" si="11"/>
        <v>N/A</v>
      </c>
      <c r="E112" s="45">
        <v>82420372</v>
      </c>
      <c r="F112" s="11" t="str">
        <f t="shared" si="12"/>
        <v>N/A</v>
      </c>
      <c r="G112" s="45">
        <v>84789277</v>
      </c>
      <c r="H112" s="11" t="str">
        <f t="shared" si="13"/>
        <v>N/A</v>
      </c>
      <c r="I112" s="12">
        <v>5.6989999999999998</v>
      </c>
      <c r="J112" s="12">
        <v>2.8740000000000001</v>
      </c>
      <c r="K112" s="43" t="s">
        <v>739</v>
      </c>
      <c r="L112" s="9" t="str">
        <f t="shared" si="14"/>
        <v>Yes</v>
      </c>
    </row>
    <row r="113" spans="1:12" x14ac:dyDescent="0.25">
      <c r="A113" s="44" t="s">
        <v>622</v>
      </c>
      <c r="B113" s="35" t="s">
        <v>213</v>
      </c>
      <c r="C113" s="36">
        <v>66046</v>
      </c>
      <c r="D113" s="11" t="str">
        <f t="shared" si="11"/>
        <v>N/A</v>
      </c>
      <c r="E113" s="36">
        <v>73230</v>
      </c>
      <c r="F113" s="11" t="str">
        <f t="shared" si="12"/>
        <v>N/A</v>
      </c>
      <c r="G113" s="36">
        <v>77470</v>
      </c>
      <c r="H113" s="11" t="str">
        <f t="shared" si="13"/>
        <v>N/A</v>
      </c>
      <c r="I113" s="12">
        <v>10.88</v>
      </c>
      <c r="J113" s="12">
        <v>5.79</v>
      </c>
      <c r="K113" s="43" t="s">
        <v>739</v>
      </c>
      <c r="L113" s="9" t="str">
        <f t="shared" si="14"/>
        <v>Yes</v>
      </c>
    </row>
    <row r="114" spans="1:12" x14ac:dyDescent="0.25">
      <c r="A114" s="44" t="s">
        <v>1450</v>
      </c>
      <c r="B114" s="35" t="s">
        <v>213</v>
      </c>
      <c r="C114" s="45">
        <v>1180.6419768000001</v>
      </c>
      <c r="D114" s="11" t="str">
        <f t="shared" si="11"/>
        <v>N/A</v>
      </c>
      <c r="E114" s="45">
        <v>1125.5000955999999</v>
      </c>
      <c r="F114" s="11" t="str">
        <f t="shared" si="12"/>
        <v>N/A</v>
      </c>
      <c r="G114" s="45">
        <v>1094.4788563</v>
      </c>
      <c r="H114" s="11" t="str">
        <f t="shared" si="13"/>
        <v>N/A</v>
      </c>
      <c r="I114" s="12">
        <v>-4.67</v>
      </c>
      <c r="J114" s="12">
        <v>-2.76</v>
      </c>
      <c r="K114" s="43" t="s">
        <v>739</v>
      </c>
      <c r="L114" s="9" t="str">
        <f t="shared" si="14"/>
        <v>Yes</v>
      </c>
    </row>
    <row r="115" spans="1:12" ht="25" x14ac:dyDescent="0.25">
      <c r="A115" s="44" t="s">
        <v>623</v>
      </c>
      <c r="B115" s="35" t="s">
        <v>213</v>
      </c>
      <c r="C115" s="45">
        <v>76042928</v>
      </c>
      <c r="D115" s="11" t="str">
        <f t="shared" si="11"/>
        <v>N/A</v>
      </c>
      <c r="E115" s="45">
        <v>87416834</v>
      </c>
      <c r="F115" s="11" t="str">
        <f t="shared" si="12"/>
        <v>N/A</v>
      </c>
      <c r="G115" s="45">
        <v>98732986</v>
      </c>
      <c r="H115" s="11" t="str">
        <f t="shared" si="13"/>
        <v>N/A</v>
      </c>
      <c r="I115" s="12">
        <v>14.96</v>
      </c>
      <c r="J115" s="12">
        <v>12.95</v>
      </c>
      <c r="K115" s="43" t="s">
        <v>739</v>
      </c>
      <c r="L115" s="9" t="str">
        <f t="shared" si="14"/>
        <v>Yes</v>
      </c>
    </row>
    <row r="116" spans="1:12" x14ac:dyDescent="0.25">
      <c r="A116" s="46" t="s">
        <v>624</v>
      </c>
      <c r="B116" s="36" t="s">
        <v>213</v>
      </c>
      <c r="C116" s="36">
        <v>10871</v>
      </c>
      <c r="D116" s="11" t="str">
        <f t="shared" si="11"/>
        <v>N/A</v>
      </c>
      <c r="E116" s="36">
        <v>18367</v>
      </c>
      <c r="F116" s="11" t="str">
        <f t="shared" si="12"/>
        <v>N/A</v>
      </c>
      <c r="G116" s="36">
        <v>20559</v>
      </c>
      <c r="H116" s="11" t="str">
        <f t="shared" si="13"/>
        <v>N/A</v>
      </c>
      <c r="I116" s="12">
        <v>68.95</v>
      </c>
      <c r="J116" s="12">
        <v>11.93</v>
      </c>
      <c r="K116" s="1" t="s">
        <v>739</v>
      </c>
      <c r="L116" s="9" t="str">
        <f t="shared" si="14"/>
        <v>Yes</v>
      </c>
    </row>
    <row r="117" spans="1:12" x14ac:dyDescent="0.25">
      <c r="A117" s="44" t="s">
        <v>1451</v>
      </c>
      <c r="B117" s="35" t="s">
        <v>213</v>
      </c>
      <c r="C117" s="45">
        <v>6995.0260325999998</v>
      </c>
      <c r="D117" s="11" t="str">
        <f t="shared" si="11"/>
        <v>N/A</v>
      </c>
      <c r="E117" s="45">
        <v>4759.450863</v>
      </c>
      <c r="F117" s="11" t="str">
        <f t="shared" si="12"/>
        <v>N/A</v>
      </c>
      <c r="G117" s="45">
        <v>4802.4216157999999</v>
      </c>
      <c r="H117" s="11" t="str">
        <f t="shared" si="13"/>
        <v>N/A</v>
      </c>
      <c r="I117" s="12">
        <v>-32</v>
      </c>
      <c r="J117" s="12">
        <v>0.90290000000000004</v>
      </c>
      <c r="K117" s="43" t="s">
        <v>739</v>
      </c>
      <c r="L117" s="9" t="str">
        <f t="shared" si="14"/>
        <v>Yes</v>
      </c>
    </row>
    <row r="118" spans="1:12" ht="25" x14ac:dyDescent="0.25">
      <c r="A118" s="44" t="s">
        <v>625</v>
      </c>
      <c r="B118" s="35" t="s">
        <v>213</v>
      </c>
      <c r="C118" s="45">
        <v>58069386</v>
      </c>
      <c r="D118" s="11" t="str">
        <f t="shared" si="11"/>
        <v>N/A</v>
      </c>
      <c r="E118" s="45">
        <v>64065176</v>
      </c>
      <c r="F118" s="11" t="str">
        <f t="shared" si="12"/>
        <v>N/A</v>
      </c>
      <c r="G118" s="45">
        <v>70822508</v>
      </c>
      <c r="H118" s="11" t="str">
        <f t="shared" si="13"/>
        <v>N/A</v>
      </c>
      <c r="I118" s="12">
        <v>10.33</v>
      </c>
      <c r="J118" s="12">
        <v>10.55</v>
      </c>
      <c r="K118" s="43" t="s">
        <v>739</v>
      </c>
      <c r="L118" s="9" t="str">
        <f t="shared" si="14"/>
        <v>Yes</v>
      </c>
    </row>
    <row r="119" spans="1:12" x14ac:dyDescent="0.25">
      <c r="A119" s="44" t="s">
        <v>626</v>
      </c>
      <c r="B119" s="35" t="s">
        <v>213</v>
      </c>
      <c r="C119" s="36">
        <v>23132</v>
      </c>
      <c r="D119" s="11" t="str">
        <f t="shared" si="11"/>
        <v>N/A</v>
      </c>
      <c r="E119" s="36">
        <v>25173</v>
      </c>
      <c r="F119" s="11" t="str">
        <f t="shared" si="12"/>
        <v>N/A</v>
      </c>
      <c r="G119" s="36">
        <v>26567</v>
      </c>
      <c r="H119" s="11" t="str">
        <f t="shared" si="13"/>
        <v>N/A</v>
      </c>
      <c r="I119" s="12">
        <v>8.8230000000000004</v>
      </c>
      <c r="J119" s="12">
        <v>5.5380000000000003</v>
      </c>
      <c r="K119" s="43" t="s">
        <v>739</v>
      </c>
      <c r="L119" s="9" t="str">
        <f t="shared" si="14"/>
        <v>Yes</v>
      </c>
    </row>
    <row r="120" spans="1:12" x14ac:dyDescent="0.25">
      <c r="A120" s="44" t="s">
        <v>1452</v>
      </c>
      <c r="B120" s="35" t="s">
        <v>213</v>
      </c>
      <c r="C120" s="45">
        <v>2510.3486944000001</v>
      </c>
      <c r="D120" s="11" t="str">
        <f t="shared" si="11"/>
        <v>N/A</v>
      </c>
      <c r="E120" s="45">
        <v>2544.9956699999998</v>
      </c>
      <c r="F120" s="11" t="str">
        <f t="shared" si="12"/>
        <v>N/A</v>
      </c>
      <c r="G120" s="45">
        <v>2665.8075055999998</v>
      </c>
      <c r="H120" s="11" t="str">
        <f t="shared" si="13"/>
        <v>N/A</v>
      </c>
      <c r="I120" s="12">
        <v>1.38</v>
      </c>
      <c r="J120" s="12">
        <v>4.7469999999999999</v>
      </c>
      <c r="K120" s="43" t="s">
        <v>739</v>
      </c>
      <c r="L120" s="9" t="str">
        <f t="shared" si="14"/>
        <v>Yes</v>
      </c>
    </row>
    <row r="121" spans="1:12" ht="25" x14ac:dyDescent="0.25">
      <c r="A121" s="44" t="s">
        <v>627</v>
      </c>
      <c r="B121" s="35" t="s">
        <v>213</v>
      </c>
      <c r="C121" s="45">
        <v>98545326</v>
      </c>
      <c r="D121" s="11" t="str">
        <f t="shared" si="11"/>
        <v>N/A</v>
      </c>
      <c r="E121" s="45">
        <v>117424424</v>
      </c>
      <c r="F121" s="11" t="str">
        <f t="shared" si="12"/>
        <v>N/A</v>
      </c>
      <c r="G121" s="45">
        <v>133084853</v>
      </c>
      <c r="H121" s="11" t="str">
        <f t="shared" si="13"/>
        <v>N/A</v>
      </c>
      <c r="I121" s="12">
        <v>19.16</v>
      </c>
      <c r="J121" s="12">
        <v>13.34</v>
      </c>
      <c r="K121" s="43" t="s">
        <v>739</v>
      </c>
      <c r="L121" s="9" t="str">
        <f t="shared" si="14"/>
        <v>Yes</v>
      </c>
    </row>
    <row r="122" spans="1:12" x14ac:dyDescent="0.25">
      <c r="A122" s="44" t="s">
        <v>628</v>
      </c>
      <c r="B122" s="35" t="s">
        <v>213</v>
      </c>
      <c r="C122" s="36">
        <v>4528</v>
      </c>
      <c r="D122" s="11" t="str">
        <f t="shared" si="11"/>
        <v>N/A</v>
      </c>
      <c r="E122" s="36">
        <v>5100</v>
      </c>
      <c r="F122" s="11" t="str">
        <f t="shared" si="12"/>
        <v>N/A</v>
      </c>
      <c r="G122" s="36">
        <v>5836</v>
      </c>
      <c r="H122" s="11" t="str">
        <f t="shared" si="13"/>
        <v>N/A</v>
      </c>
      <c r="I122" s="12">
        <v>12.63</v>
      </c>
      <c r="J122" s="12">
        <v>14.43</v>
      </c>
      <c r="K122" s="43" t="s">
        <v>739</v>
      </c>
      <c r="L122" s="9" t="str">
        <f t="shared" si="14"/>
        <v>Yes</v>
      </c>
    </row>
    <row r="123" spans="1:12" ht="25" x14ac:dyDescent="0.25">
      <c r="A123" s="44" t="s">
        <v>1453</v>
      </c>
      <c r="B123" s="35" t="s">
        <v>213</v>
      </c>
      <c r="C123" s="45">
        <v>21763.543728000001</v>
      </c>
      <c r="D123" s="11" t="str">
        <f t="shared" si="11"/>
        <v>N/A</v>
      </c>
      <c r="E123" s="45">
        <v>23024.396863000002</v>
      </c>
      <c r="F123" s="11" t="str">
        <f t="shared" si="12"/>
        <v>N/A</v>
      </c>
      <c r="G123" s="45">
        <v>22804.121487</v>
      </c>
      <c r="H123" s="11" t="str">
        <f t="shared" si="13"/>
        <v>N/A</v>
      </c>
      <c r="I123" s="12">
        <v>5.7930000000000001</v>
      </c>
      <c r="J123" s="12">
        <v>-0.95699999999999996</v>
      </c>
      <c r="K123" s="43" t="s">
        <v>739</v>
      </c>
      <c r="L123" s="9" t="str">
        <f t="shared" si="14"/>
        <v>Yes</v>
      </c>
    </row>
    <row r="124" spans="1:12" ht="25" x14ac:dyDescent="0.25">
      <c r="A124" s="44" t="s">
        <v>629</v>
      </c>
      <c r="B124" s="35" t="s">
        <v>213</v>
      </c>
      <c r="C124" s="45">
        <v>11095073</v>
      </c>
      <c r="D124" s="11" t="str">
        <f t="shared" si="11"/>
        <v>N/A</v>
      </c>
      <c r="E124" s="45">
        <v>12302459</v>
      </c>
      <c r="F124" s="11" t="str">
        <f t="shared" si="12"/>
        <v>N/A</v>
      </c>
      <c r="G124" s="45">
        <v>13333747</v>
      </c>
      <c r="H124" s="11" t="str">
        <f t="shared" si="13"/>
        <v>N/A</v>
      </c>
      <c r="I124" s="12">
        <v>10.88</v>
      </c>
      <c r="J124" s="12">
        <v>8.3829999999999991</v>
      </c>
      <c r="K124" s="43" t="s">
        <v>739</v>
      </c>
      <c r="L124" s="9" t="str">
        <f t="shared" si="14"/>
        <v>Yes</v>
      </c>
    </row>
    <row r="125" spans="1:12" x14ac:dyDescent="0.25">
      <c r="A125" s="44" t="s">
        <v>630</v>
      </c>
      <c r="B125" s="35" t="s">
        <v>213</v>
      </c>
      <c r="C125" s="36">
        <v>5814</v>
      </c>
      <c r="D125" s="11" t="str">
        <f t="shared" si="11"/>
        <v>N/A</v>
      </c>
      <c r="E125" s="36">
        <v>6274</v>
      </c>
      <c r="F125" s="11" t="str">
        <f t="shared" si="12"/>
        <v>N/A</v>
      </c>
      <c r="G125" s="36">
        <v>6804</v>
      </c>
      <c r="H125" s="11" t="str">
        <f t="shared" si="13"/>
        <v>N/A</v>
      </c>
      <c r="I125" s="12">
        <v>7.9119999999999999</v>
      </c>
      <c r="J125" s="12">
        <v>8.4480000000000004</v>
      </c>
      <c r="K125" s="43" t="s">
        <v>739</v>
      </c>
      <c r="L125" s="9" t="str">
        <f t="shared" si="14"/>
        <v>Yes</v>
      </c>
    </row>
    <row r="126" spans="1:12" ht="25" x14ac:dyDescent="0.25">
      <c r="A126" s="44" t="s">
        <v>1454</v>
      </c>
      <c r="B126" s="35" t="s">
        <v>213</v>
      </c>
      <c r="C126" s="45">
        <v>1908.3372893000001</v>
      </c>
      <c r="D126" s="11" t="str">
        <f t="shared" si="11"/>
        <v>N/A</v>
      </c>
      <c r="E126" s="45">
        <v>1960.8637232999999</v>
      </c>
      <c r="F126" s="11" t="str">
        <f t="shared" si="12"/>
        <v>N/A</v>
      </c>
      <c r="G126" s="45">
        <v>1959.6923867999999</v>
      </c>
      <c r="H126" s="11" t="str">
        <f t="shared" si="13"/>
        <v>N/A</v>
      </c>
      <c r="I126" s="12">
        <v>2.7519999999999998</v>
      </c>
      <c r="J126" s="12">
        <v>-0.06</v>
      </c>
      <c r="K126" s="43" t="s">
        <v>739</v>
      </c>
      <c r="L126" s="9" t="str">
        <f t="shared" si="14"/>
        <v>Yes</v>
      </c>
    </row>
    <row r="127" spans="1:12" ht="25" x14ac:dyDescent="0.25">
      <c r="A127" s="44" t="s">
        <v>631</v>
      </c>
      <c r="B127" s="35" t="s">
        <v>213</v>
      </c>
      <c r="C127" s="45">
        <v>111241</v>
      </c>
      <c r="D127" s="11" t="str">
        <f t="shared" si="11"/>
        <v>N/A</v>
      </c>
      <c r="E127" s="45">
        <v>142571</v>
      </c>
      <c r="F127" s="11" t="str">
        <f t="shared" si="12"/>
        <v>N/A</v>
      </c>
      <c r="G127" s="45">
        <v>121583</v>
      </c>
      <c r="H127" s="11" t="str">
        <f t="shared" si="13"/>
        <v>N/A</v>
      </c>
      <c r="I127" s="12">
        <v>28.16</v>
      </c>
      <c r="J127" s="12">
        <v>-14.7</v>
      </c>
      <c r="K127" s="43" t="s">
        <v>739</v>
      </c>
      <c r="L127" s="9" t="str">
        <f t="shared" si="14"/>
        <v>Yes</v>
      </c>
    </row>
    <row r="128" spans="1:12" x14ac:dyDescent="0.25">
      <c r="A128" s="44" t="s">
        <v>632</v>
      </c>
      <c r="B128" s="35" t="s">
        <v>213</v>
      </c>
      <c r="C128" s="36">
        <v>90</v>
      </c>
      <c r="D128" s="11" t="str">
        <f t="shared" si="11"/>
        <v>N/A</v>
      </c>
      <c r="E128" s="36">
        <v>111</v>
      </c>
      <c r="F128" s="11" t="str">
        <f t="shared" si="12"/>
        <v>N/A</v>
      </c>
      <c r="G128" s="36">
        <v>116</v>
      </c>
      <c r="H128" s="11" t="str">
        <f t="shared" si="13"/>
        <v>N/A</v>
      </c>
      <c r="I128" s="12">
        <v>23.33</v>
      </c>
      <c r="J128" s="12">
        <v>4.5049999999999999</v>
      </c>
      <c r="K128" s="43" t="s">
        <v>739</v>
      </c>
      <c r="L128" s="9" t="str">
        <f t="shared" si="14"/>
        <v>Yes</v>
      </c>
    </row>
    <row r="129" spans="1:12" ht="25" x14ac:dyDescent="0.25">
      <c r="A129" s="44" t="s">
        <v>1455</v>
      </c>
      <c r="B129" s="35" t="s">
        <v>213</v>
      </c>
      <c r="C129" s="45">
        <v>1236.0111111000001</v>
      </c>
      <c r="D129" s="11" t="str">
        <f t="shared" si="11"/>
        <v>N/A</v>
      </c>
      <c r="E129" s="45">
        <v>1284.4234234</v>
      </c>
      <c r="F129" s="11" t="str">
        <f t="shared" si="12"/>
        <v>N/A</v>
      </c>
      <c r="G129" s="45">
        <v>1048.1293103</v>
      </c>
      <c r="H129" s="11" t="str">
        <f t="shared" si="13"/>
        <v>N/A</v>
      </c>
      <c r="I129" s="12">
        <v>3.9169999999999998</v>
      </c>
      <c r="J129" s="12">
        <v>-18.399999999999999</v>
      </c>
      <c r="K129" s="43" t="s">
        <v>739</v>
      </c>
      <c r="L129" s="9" t="str">
        <f t="shared" si="14"/>
        <v>Yes</v>
      </c>
    </row>
    <row r="130" spans="1:12" ht="25" x14ac:dyDescent="0.25">
      <c r="A130" s="44" t="s">
        <v>633</v>
      </c>
      <c r="B130" s="35" t="s">
        <v>213</v>
      </c>
      <c r="C130" s="45">
        <v>8217567</v>
      </c>
      <c r="D130" s="11" t="str">
        <f t="shared" si="11"/>
        <v>N/A</v>
      </c>
      <c r="E130" s="45">
        <v>5202336</v>
      </c>
      <c r="F130" s="11" t="str">
        <f t="shared" si="12"/>
        <v>N/A</v>
      </c>
      <c r="G130" s="45">
        <v>5001215</v>
      </c>
      <c r="H130" s="11" t="str">
        <f t="shared" si="13"/>
        <v>N/A</v>
      </c>
      <c r="I130" s="12">
        <v>-36.700000000000003</v>
      </c>
      <c r="J130" s="12">
        <v>-3.87</v>
      </c>
      <c r="K130" s="43" t="s">
        <v>739</v>
      </c>
      <c r="L130" s="9" t="str">
        <f t="shared" si="14"/>
        <v>Yes</v>
      </c>
    </row>
    <row r="131" spans="1:12" x14ac:dyDescent="0.25">
      <c r="A131" s="44" t="s">
        <v>634</v>
      </c>
      <c r="B131" s="35" t="s">
        <v>213</v>
      </c>
      <c r="C131" s="36">
        <v>4567</v>
      </c>
      <c r="D131" s="11" t="str">
        <f t="shared" si="11"/>
        <v>N/A</v>
      </c>
      <c r="E131" s="36">
        <v>2620</v>
      </c>
      <c r="F131" s="11" t="str">
        <f t="shared" si="12"/>
        <v>N/A</v>
      </c>
      <c r="G131" s="36">
        <v>2669</v>
      </c>
      <c r="H131" s="11" t="str">
        <f t="shared" si="13"/>
        <v>N/A</v>
      </c>
      <c r="I131" s="12">
        <v>-42.6</v>
      </c>
      <c r="J131" s="12">
        <v>1.87</v>
      </c>
      <c r="K131" s="43" t="s">
        <v>739</v>
      </c>
      <c r="L131" s="9" t="str">
        <f t="shared" si="14"/>
        <v>Yes</v>
      </c>
    </row>
    <row r="132" spans="1:12" ht="25" x14ac:dyDescent="0.25">
      <c r="A132" s="44" t="s">
        <v>1456</v>
      </c>
      <c r="B132" s="35" t="s">
        <v>213</v>
      </c>
      <c r="C132" s="45">
        <v>1799.3358879</v>
      </c>
      <c r="D132" s="11" t="str">
        <f t="shared" si="11"/>
        <v>N/A</v>
      </c>
      <c r="E132" s="45">
        <v>1985.6244274999999</v>
      </c>
      <c r="F132" s="11" t="str">
        <f t="shared" si="12"/>
        <v>N/A</v>
      </c>
      <c r="G132" s="45">
        <v>1873.8160359999999</v>
      </c>
      <c r="H132" s="11" t="str">
        <f t="shared" si="13"/>
        <v>N/A</v>
      </c>
      <c r="I132" s="12">
        <v>10.35</v>
      </c>
      <c r="J132" s="12">
        <v>-5.63</v>
      </c>
      <c r="K132" s="43" t="s">
        <v>739</v>
      </c>
      <c r="L132" s="9" t="str">
        <f t="shared" si="14"/>
        <v>Yes</v>
      </c>
    </row>
    <row r="133" spans="1:12" x14ac:dyDescent="0.25">
      <c r="A133" s="44" t="s">
        <v>635</v>
      </c>
      <c r="B133" s="35" t="s">
        <v>213</v>
      </c>
      <c r="C133" s="45">
        <v>160108</v>
      </c>
      <c r="D133" s="11" t="str">
        <f t="shared" si="11"/>
        <v>N/A</v>
      </c>
      <c r="E133" s="45">
        <v>151015</v>
      </c>
      <c r="F133" s="11" t="str">
        <f t="shared" si="12"/>
        <v>N/A</v>
      </c>
      <c r="G133" s="45">
        <v>225284</v>
      </c>
      <c r="H133" s="11" t="str">
        <f t="shared" si="13"/>
        <v>N/A</v>
      </c>
      <c r="I133" s="12">
        <v>-5.68</v>
      </c>
      <c r="J133" s="12">
        <v>49.18</v>
      </c>
      <c r="K133" s="43" t="s">
        <v>739</v>
      </c>
      <c r="L133" s="9" t="str">
        <f t="shared" si="14"/>
        <v>No</v>
      </c>
    </row>
    <row r="134" spans="1:12" x14ac:dyDescent="0.25">
      <c r="A134" s="44" t="s">
        <v>636</v>
      </c>
      <c r="B134" s="35" t="s">
        <v>213</v>
      </c>
      <c r="C134" s="36">
        <v>25</v>
      </c>
      <c r="D134" s="11" t="str">
        <f t="shared" si="11"/>
        <v>N/A</v>
      </c>
      <c r="E134" s="36">
        <v>27</v>
      </c>
      <c r="F134" s="11" t="str">
        <f t="shared" si="12"/>
        <v>N/A</v>
      </c>
      <c r="G134" s="36">
        <v>36</v>
      </c>
      <c r="H134" s="11" t="str">
        <f t="shared" si="13"/>
        <v>N/A</v>
      </c>
      <c r="I134" s="12">
        <v>8</v>
      </c>
      <c r="J134" s="12">
        <v>33.33</v>
      </c>
      <c r="K134" s="43" t="s">
        <v>739</v>
      </c>
      <c r="L134" s="9" t="str">
        <f t="shared" si="14"/>
        <v>No</v>
      </c>
    </row>
    <row r="135" spans="1:12" x14ac:dyDescent="0.25">
      <c r="A135" s="44" t="s">
        <v>1457</v>
      </c>
      <c r="B135" s="35" t="s">
        <v>213</v>
      </c>
      <c r="C135" s="45">
        <v>6404.32</v>
      </c>
      <c r="D135" s="11" t="str">
        <f t="shared" si="11"/>
        <v>N/A</v>
      </c>
      <c r="E135" s="45">
        <v>5593.1481481000001</v>
      </c>
      <c r="F135" s="11" t="str">
        <f t="shared" si="12"/>
        <v>N/A</v>
      </c>
      <c r="G135" s="45">
        <v>6257.8888889</v>
      </c>
      <c r="H135" s="11" t="str">
        <f t="shared" si="13"/>
        <v>N/A</v>
      </c>
      <c r="I135" s="12">
        <v>-12.7</v>
      </c>
      <c r="J135" s="12">
        <v>11.88</v>
      </c>
      <c r="K135" s="43" t="s">
        <v>739</v>
      </c>
      <c r="L135" s="9" t="str">
        <f t="shared" si="14"/>
        <v>Yes</v>
      </c>
    </row>
    <row r="136" spans="1:12" ht="25" x14ac:dyDescent="0.25">
      <c r="A136" s="44" t="s">
        <v>637</v>
      </c>
      <c r="B136" s="35" t="s">
        <v>213</v>
      </c>
      <c r="C136" s="45">
        <v>6158009</v>
      </c>
      <c r="D136" s="11" t="str">
        <f t="shared" si="11"/>
        <v>N/A</v>
      </c>
      <c r="E136" s="45">
        <v>9571226</v>
      </c>
      <c r="F136" s="11" t="str">
        <f t="shared" si="12"/>
        <v>N/A</v>
      </c>
      <c r="G136" s="45">
        <v>11287891</v>
      </c>
      <c r="H136" s="11" t="str">
        <f t="shared" si="13"/>
        <v>N/A</v>
      </c>
      <c r="I136" s="12">
        <v>55.43</v>
      </c>
      <c r="J136" s="12">
        <v>17.940000000000001</v>
      </c>
      <c r="K136" s="43" t="s">
        <v>739</v>
      </c>
      <c r="L136" s="9" t="str">
        <f>IF(J136="Div by 0", "N/A", IF(OR(J136="N/A",K136="N/A"),"N/A", IF(J136&gt;VALUE(MID(K136,1,2)), "No", IF(J136&lt;-1*VALUE(MID(K136,1,2)), "No", "Yes"))))</f>
        <v>Yes</v>
      </c>
    </row>
    <row r="137" spans="1:12" x14ac:dyDescent="0.25">
      <c r="A137" s="44" t="s">
        <v>638</v>
      </c>
      <c r="B137" s="35" t="s">
        <v>213</v>
      </c>
      <c r="C137" s="36">
        <v>19278</v>
      </c>
      <c r="D137" s="11" t="str">
        <f t="shared" si="11"/>
        <v>N/A</v>
      </c>
      <c r="E137" s="36">
        <v>26114</v>
      </c>
      <c r="F137" s="11" t="str">
        <f t="shared" si="12"/>
        <v>N/A</v>
      </c>
      <c r="G137" s="36">
        <v>29908</v>
      </c>
      <c r="H137" s="11" t="str">
        <f t="shared" si="13"/>
        <v>N/A</v>
      </c>
      <c r="I137" s="12">
        <v>35.46</v>
      </c>
      <c r="J137" s="12">
        <v>14.53</v>
      </c>
      <c r="K137" s="43" t="s">
        <v>739</v>
      </c>
      <c r="L137" s="9" t="str">
        <f t="shared" ref="L137:L141" si="15">IF(J137="Div by 0", "N/A", IF(OR(J137="N/A",K137="N/A"),"N/A", IF(J137&gt;VALUE(MID(K137,1,2)), "No", IF(J137&lt;-1*VALUE(MID(K137,1,2)), "No", "Yes"))))</f>
        <v>Yes</v>
      </c>
    </row>
    <row r="138" spans="1:12" ht="25" x14ac:dyDescent="0.25">
      <c r="A138" s="44" t="s">
        <v>1458</v>
      </c>
      <c r="B138" s="35" t="s">
        <v>213</v>
      </c>
      <c r="C138" s="45">
        <v>319.43194315</v>
      </c>
      <c r="D138" s="11" t="str">
        <f t="shared" si="11"/>
        <v>N/A</v>
      </c>
      <c r="E138" s="45">
        <v>366.51704066999997</v>
      </c>
      <c r="F138" s="11" t="str">
        <f t="shared" si="12"/>
        <v>N/A</v>
      </c>
      <c r="G138" s="45">
        <v>377.42045607</v>
      </c>
      <c r="H138" s="11" t="str">
        <f t="shared" si="13"/>
        <v>N/A</v>
      </c>
      <c r="I138" s="12">
        <v>14.74</v>
      </c>
      <c r="J138" s="12">
        <v>2.9750000000000001</v>
      </c>
      <c r="K138" s="43" t="s">
        <v>739</v>
      </c>
      <c r="L138" s="9" t="str">
        <f t="shared" si="15"/>
        <v>Yes</v>
      </c>
    </row>
    <row r="139" spans="1:12" ht="25" x14ac:dyDescent="0.25">
      <c r="A139" s="44" t="s">
        <v>639</v>
      </c>
      <c r="B139" s="35" t="s">
        <v>213</v>
      </c>
      <c r="C139" s="45">
        <v>1782460</v>
      </c>
      <c r="D139" s="11" t="str">
        <f t="shared" si="11"/>
        <v>N/A</v>
      </c>
      <c r="E139" s="45">
        <v>2994878</v>
      </c>
      <c r="F139" s="11" t="str">
        <f t="shared" si="12"/>
        <v>N/A</v>
      </c>
      <c r="G139" s="45">
        <v>3954732</v>
      </c>
      <c r="H139" s="11" t="str">
        <f t="shared" si="13"/>
        <v>N/A</v>
      </c>
      <c r="I139" s="12">
        <v>68.02</v>
      </c>
      <c r="J139" s="12">
        <v>32.049999999999997</v>
      </c>
      <c r="K139" s="43" t="s">
        <v>739</v>
      </c>
      <c r="L139" s="9" t="str">
        <f t="shared" si="15"/>
        <v>No</v>
      </c>
    </row>
    <row r="140" spans="1:12" x14ac:dyDescent="0.25">
      <c r="A140" s="44" t="s">
        <v>640</v>
      </c>
      <c r="B140" s="35" t="s">
        <v>213</v>
      </c>
      <c r="C140" s="36">
        <v>44</v>
      </c>
      <c r="D140" s="11" t="str">
        <f t="shared" si="11"/>
        <v>N/A</v>
      </c>
      <c r="E140" s="36">
        <v>32</v>
      </c>
      <c r="F140" s="11" t="str">
        <f t="shared" si="12"/>
        <v>N/A</v>
      </c>
      <c r="G140" s="36">
        <v>34</v>
      </c>
      <c r="H140" s="11" t="str">
        <f t="shared" si="13"/>
        <v>N/A</v>
      </c>
      <c r="I140" s="12">
        <v>-27.3</v>
      </c>
      <c r="J140" s="12">
        <v>6.25</v>
      </c>
      <c r="K140" s="43" t="s">
        <v>739</v>
      </c>
      <c r="L140" s="9" t="str">
        <f t="shared" si="15"/>
        <v>Yes</v>
      </c>
    </row>
    <row r="141" spans="1:12" ht="25" x14ac:dyDescent="0.25">
      <c r="A141" s="44" t="s">
        <v>1459</v>
      </c>
      <c r="B141" s="35" t="s">
        <v>213</v>
      </c>
      <c r="C141" s="45">
        <v>40510.454545000001</v>
      </c>
      <c r="D141" s="11" t="str">
        <f t="shared" si="11"/>
        <v>N/A</v>
      </c>
      <c r="E141" s="45">
        <v>93589.9375</v>
      </c>
      <c r="F141" s="11" t="str">
        <f t="shared" si="12"/>
        <v>N/A</v>
      </c>
      <c r="G141" s="45">
        <v>116315.64706</v>
      </c>
      <c r="H141" s="11" t="str">
        <f t="shared" si="13"/>
        <v>N/A</v>
      </c>
      <c r="I141" s="12">
        <v>131</v>
      </c>
      <c r="J141" s="12">
        <v>24.28</v>
      </c>
      <c r="K141" s="43" t="s">
        <v>739</v>
      </c>
      <c r="L141" s="9" t="str">
        <f t="shared" si="15"/>
        <v>Yes</v>
      </c>
    </row>
    <row r="142" spans="1:12" ht="25" x14ac:dyDescent="0.25">
      <c r="A142" s="44" t="s">
        <v>641</v>
      </c>
      <c r="B142" s="35" t="s">
        <v>213</v>
      </c>
      <c r="C142" s="45">
        <v>21483903</v>
      </c>
      <c r="D142" s="11" t="str">
        <f t="shared" si="11"/>
        <v>N/A</v>
      </c>
      <c r="E142" s="45">
        <v>24098369</v>
      </c>
      <c r="F142" s="11" t="str">
        <f t="shared" si="12"/>
        <v>N/A</v>
      </c>
      <c r="G142" s="45">
        <v>26748524</v>
      </c>
      <c r="H142" s="11" t="str">
        <f t="shared" si="13"/>
        <v>N/A</v>
      </c>
      <c r="I142" s="12">
        <v>12.17</v>
      </c>
      <c r="J142" s="12">
        <v>11</v>
      </c>
      <c r="K142" s="43" t="s">
        <v>739</v>
      </c>
      <c r="L142" s="9" t="str">
        <f t="shared" ref="L142:L153" si="16">IF(J142="Div by 0", "N/A", IF(K142="N/A","N/A", IF(J142&gt;VALUE(MID(K142,1,2)), "No", IF(J142&lt;-1*VALUE(MID(K142,1,2)), "No", "Yes"))))</f>
        <v>Yes</v>
      </c>
    </row>
    <row r="143" spans="1:12" x14ac:dyDescent="0.25">
      <c r="A143" s="44" t="s">
        <v>642</v>
      </c>
      <c r="B143" s="35" t="s">
        <v>213</v>
      </c>
      <c r="C143" s="36">
        <v>34053</v>
      </c>
      <c r="D143" s="11" t="str">
        <f t="shared" si="11"/>
        <v>N/A</v>
      </c>
      <c r="E143" s="36">
        <v>37756</v>
      </c>
      <c r="F143" s="11" t="str">
        <f t="shared" si="12"/>
        <v>N/A</v>
      </c>
      <c r="G143" s="36">
        <v>39278</v>
      </c>
      <c r="H143" s="11" t="str">
        <f t="shared" si="13"/>
        <v>N/A</v>
      </c>
      <c r="I143" s="12">
        <v>10.87</v>
      </c>
      <c r="J143" s="12">
        <v>4.0309999999999997</v>
      </c>
      <c r="K143" s="43" t="s">
        <v>739</v>
      </c>
      <c r="L143" s="9" t="str">
        <f t="shared" si="16"/>
        <v>Yes</v>
      </c>
    </row>
    <row r="144" spans="1:12" ht="25" x14ac:dyDescent="0.25">
      <c r="A144" s="44" t="s">
        <v>1460</v>
      </c>
      <c r="B144" s="35" t="s">
        <v>213</v>
      </c>
      <c r="C144" s="45">
        <v>630.89604440000005</v>
      </c>
      <c r="D144" s="11" t="str">
        <f t="shared" si="11"/>
        <v>N/A</v>
      </c>
      <c r="E144" s="45">
        <v>638.26594449000004</v>
      </c>
      <c r="F144" s="11" t="str">
        <f t="shared" si="12"/>
        <v>N/A</v>
      </c>
      <c r="G144" s="45">
        <v>681.00524467000002</v>
      </c>
      <c r="H144" s="11" t="str">
        <f t="shared" si="13"/>
        <v>N/A</v>
      </c>
      <c r="I144" s="12">
        <v>1.1679999999999999</v>
      </c>
      <c r="J144" s="12">
        <v>6.6959999999999997</v>
      </c>
      <c r="K144" s="43" t="s">
        <v>739</v>
      </c>
      <c r="L144" s="9" t="str">
        <f t="shared" si="16"/>
        <v>Yes</v>
      </c>
    </row>
    <row r="145" spans="1:12" ht="25" x14ac:dyDescent="0.25">
      <c r="A145" s="44" t="s">
        <v>643</v>
      </c>
      <c r="B145" s="35" t="s">
        <v>213</v>
      </c>
      <c r="C145" s="45">
        <v>62726984</v>
      </c>
      <c r="D145" s="11" t="str">
        <f t="shared" ref="D145:D153" si="17">IF($B145="N/A","N/A",IF(C145&gt;10,"No",IF(C145&lt;-10,"No","Yes")))</f>
        <v>N/A</v>
      </c>
      <c r="E145" s="45">
        <v>68829079</v>
      </c>
      <c r="F145" s="11" t="str">
        <f t="shared" ref="F145:F153" si="18">IF($B145="N/A","N/A",IF(E145&gt;10,"No",IF(E145&lt;-10,"No","Yes")))</f>
        <v>N/A</v>
      </c>
      <c r="G145" s="45">
        <v>79566349</v>
      </c>
      <c r="H145" s="11" t="str">
        <f t="shared" ref="H145:H153" si="19">IF($B145="N/A","N/A",IF(G145&gt;10,"No",IF(G145&lt;-10,"No","Yes")))</f>
        <v>N/A</v>
      </c>
      <c r="I145" s="12">
        <v>9.7279999999999998</v>
      </c>
      <c r="J145" s="12">
        <v>15.6</v>
      </c>
      <c r="K145" s="43" t="s">
        <v>739</v>
      </c>
      <c r="L145" s="9" t="str">
        <f t="shared" si="16"/>
        <v>Yes</v>
      </c>
    </row>
    <row r="146" spans="1:12" x14ac:dyDescent="0.25">
      <c r="A146" s="44" t="s">
        <v>644</v>
      </c>
      <c r="B146" s="35" t="s">
        <v>213</v>
      </c>
      <c r="C146" s="36">
        <v>1057</v>
      </c>
      <c r="D146" s="11" t="str">
        <f t="shared" si="17"/>
        <v>N/A</v>
      </c>
      <c r="E146" s="36">
        <v>1189</v>
      </c>
      <c r="F146" s="11" t="str">
        <f t="shared" si="18"/>
        <v>N/A</v>
      </c>
      <c r="G146" s="36">
        <v>1333</v>
      </c>
      <c r="H146" s="11" t="str">
        <f t="shared" si="19"/>
        <v>N/A</v>
      </c>
      <c r="I146" s="12">
        <v>12.49</v>
      </c>
      <c r="J146" s="12">
        <v>12.11</v>
      </c>
      <c r="K146" s="43" t="s">
        <v>739</v>
      </c>
      <c r="L146" s="9" t="str">
        <f t="shared" si="16"/>
        <v>Yes</v>
      </c>
    </row>
    <row r="147" spans="1:12" ht="25" x14ac:dyDescent="0.25">
      <c r="A147" s="44" t="s">
        <v>1461</v>
      </c>
      <c r="B147" s="35" t="s">
        <v>213</v>
      </c>
      <c r="C147" s="45">
        <v>59344.355724000001</v>
      </c>
      <c r="D147" s="11" t="str">
        <f t="shared" si="17"/>
        <v>N/A</v>
      </c>
      <c r="E147" s="45">
        <v>57888.207737999997</v>
      </c>
      <c r="F147" s="11" t="str">
        <f t="shared" si="18"/>
        <v>N/A</v>
      </c>
      <c r="G147" s="45">
        <v>59689.684171000001</v>
      </c>
      <c r="H147" s="11" t="str">
        <f t="shared" si="19"/>
        <v>N/A</v>
      </c>
      <c r="I147" s="12">
        <v>-2.4500000000000002</v>
      </c>
      <c r="J147" s="12">
        <v>3.1120000000000001</v>
      </c>
      <c r="K147" s="43" t="s">
        <v>739</v>
      </c>
      <c r="L147" s="9" t="str">
        <f t="shared" si="16"/>
        <v>Yes</v>
      </c>
    </row>
    <row r="148" spans="1:12" ht="25" x14ac:dyDescent="0.25">
      <c r="A148" s="44" t="s">
        <v>645</v>
      </c>
      <c r="B148" s="35" t="s">
        <v>213</v>
      </c>
      <c r="C148" s="45">
        <v>99759704</v>
      </c>
      <c r="D148" s="11" t="str">
        <f t="shared" si="17"/>
        <v>N/A</v>
      </c>
      <c r="E148" s="45">
        <v>65587414</v>
      </c>
      <c r="F148" s="11" t="str">
        <f t="shared" si="18"/>
        <v>N/A</v>
      </c>
      <c r="G148" s="45">
        <v>70549043</v>
      </c>
      <c r="H148" s="11" t="str">
        <f t="shared" si="19"/>
        <v>N/A</v>
      </c>
      <c r="I148" s="12">
        <v>-34.299999999999997</v>
      </c>
      <c r="J148" s="12">
        <v>7.5650000000000004</v>
      </c>
      <c r="K148" s="43" t="s">
        <v>739</v>
      </c>
      <c r="L148" s="9" t="str">
        <f t="shared" si="16"/>
        <v>Yes</v>
      </c>
    </row>
    <row r="149" spans="1:12" x14ac:dyDescent="0.25">
      <c r="A149" s="44" t="s">
        <v>646</v>
      </c>
      <c r="B149" s="35" t="s">
        <v>213</v>
      </c>
      <c r="C149" s="36">
        <v>17542</v>
      </c>
      <c r="D149" s="11" t="str">
        <f t="shared" si="17"/>
        <v>N/A</v>
      </c>
      <c r="E149" s="36">
        <v>15399</v>
      </c>
      <c r="F149" s="11" t="str">
        <f t="shared" si="18"/>
        <v>N/A</v>
      </c>
      <c r="G149" s="36">
        <v>16339</v>
      </c>
      <c r="H149" s="11" t="str">
        <f t="shared" si="19"/>
        <v>N/A</v>
      </c>
      <c r="I149" s="12">
        <v>-12.2</v>
      </c>
      <c r="J149" s="12">
        <v>6.1040000000000001</v>
      </c>
      <c r="K149" s="43" t="s">
        <v>739</v>
      </c>
      <c r="L149" s="9" t="str">
        <f t="shared" si="16"/>
        <v>Yes</v>
      </c>
    </row>
    <row r="150" spans="1:12" ht="25" x14ac:dyDescent="0.25">
      <c r="A150" s="44" t="s">
        <v>1462</v>
      </c>
      <c r="B150" s="35" t="s">
        <v>213</v>
      </c>
      <c r="C150" s="45">
        <v>5686.9059399999996</v>
      </c>
      <c r="D150" s="11" t="str">
        <f t="shared" si="17"/>
        <v>N/A</v>
      </c>
      <c r="E150" s="45">
        <v>4259.1995583999997</v>
      </c>
      <c r="F150" s="11" t="str">
        <f t="shared" si="18"/>
        <v>N/A</v>
      </c>
      <c r="G150" s="45">
        <v>4317.8311401999999</v>
      </c>
      <c r="H150" s="11" t="str">
        <f t="shared" si="19"/>
        <v>N/A</v>
      </c>
      <c r="I150" s="12">
        <v>-25.1</v>
      </c>
      <c r="J150" s="12">
        <v>1.377</v>
      </c>
      <c r="K150" s="43" t="s">
        <v>739</v>
      </c>
      <c r="L150" s="9" t="str">
        <f t="shared" si="16"/>
        <v>Yes</v>
      </c>
    </row>
    <row r="151" spans="1:12" ht="25" x14ac:dyDescent="0.25">
      <c r="A151" s="44" t="s">
        <v>647</v>
      </c>
      <c r="B151" s="35" t="s">
        <v>213</v>
      </c>
      <c r="C151" s="45">
        <v>2274479</v>
      </c>
      <c r="D151" s="11" t="str">
        <f t="shared" si="17"/>
        <v>N/A</v>
      </c>
      <c r="E151" s="45">
        <v>2398149</v>
      </c>
      <c r="F151" s="11" t="str">
        <f t="shared" si="18"/>
        <v>N/A</v>
      </c>
      <c r="G151" s="45">
        <v>2806451</v>
      </c>
      <c r="H151" s="11" t="str">
        <f t="shared" si="19"/>
        <v>N/A</v>
      </c>
      <c r="I151" s="12">
        <v>5.4370000000000003</v>
      </c>
      <c r="J151" s="12">
        <v>17.03</v>
      </c>
      <c r="K151" s="43" t="s">
        <v>739</v>
      </c>
      <c r="L151" s="9" t="str">
        <f t="shared" si="16"/>
        <v>Yes</v>
      </c>
    </row>
    <row r="152" spans="1:12" x14ac:dyDescent="0.25">
      <c r="A152" s="44" t="s">
        <v>648</v>
      </c>
      <c r="B152" s="35" t="s">
        <v>213</v>
      </c>
      <c r="C152" s="36">
        <v>442</v>
      </c>
      <c r="D152" s="11" t="str">
        <f t="shared" si="17"/>
        <v>N/A</v>
      </c>
      <c r="E152" s="36">
        <v>461</v>
      </c>
      <c r="F152" s="11" t="str">
        <f t="shared" si="18"/>
        <v>N/A</v>
      </c>
      <c r="G152" s="36">
        <v>467</v>
      </c>
      <c r="H152" s="11" t="str">
        <f t="shared" si="19"/>
        <v>N/A</v>
      </c>
      <c r="I152" s="12">
        <v>4.2990000000000004</v>
      </c>
      <c r="J152" s="12">
        <v>1.302</v>
      </c>
      <c r="K152" s="43" t="s">
        <v>739</v>
      </c>
      <c r="L152" s="9" t="str">
        <f t="shared" si="16"/>
        <v>Yes</v>
      </c>
    </row>
    <row r="153" spans="1:12" ht="25" x14ac:dyDescent="0.25">
      <c r="A153" s="44" t="s">
        <v>1463</v>
      </c>
      <c r="B153" s="35" t="s">
        <v>213</v>
      </c>
      <c r="C153" s="45">
        <v>5145.8800904999998</v>
      </c>
      <c r="D153" s="11" t="str">
        <f t="shared" si="17"/>
        <v>N/A</v>
      </c>
      <c r="E153" s="45">
        <v>5202.0585682999999</v>
      </c>
      <c r="F153" s="11" t="str">
        <f t="shared" si="18"/>
        <v>N/A</v>
      </c>
      <c r="G153" s="45">
        <v>6009.5310492999997</v>
      </c>
      <c r="H153" s="11" t="str">
        <f t="shared" si="19"/>
        <v>N/A</v>
      </c>
      <c r="I153" s="12">
        <v>1.0920000000000001</v>
      </c>
      <c r="J153" s="12">
        <v>15.52</v>
      </c>
      <c r="K153" s="43" t="s">
        <v>739</v>
      </c>
      <c r="L153" s="9" t="str">
        <f t="shared" si="16"/>
        <v>Yes</v>
      </c>
    </row>
    <row r="154" spans="1:12" x14ac:dyDescent="0.25">
      <c r="A154" s="44" t="s">
        <v>1529</v>
      </c>
      <c r="B154" s="35" t="s">
        <v>213</v>
      </c>
      <c r="C154" s="45">
        <v>1193.9303308000001</v>
      </c>
      <c r="D154" s="11" t="str">
        <f t="shared" ref="D154:D173" si="20">IF($B154="N/A","N/A",IF(C154&gt;10,"No",IF(C154&lt;-10,"No","Yes")))</f>
        <v>N/A</v>
      </c>
      <c r="E154" s="45">
        <v>1201.2249886</v>
      </c>
      <c r="F154" s="11" t="str">
        <f t="shared" ref="F154:F173" si="21">IF($B154="N/A","N/A",IF(E154&gt;10,"No",IF(E154&lt;-10,"No","Yes")))</f>
        <v>N/A</v>
      </c>
      <c r="G154" s="45">
        <v>1175.7899517000001</v>
      </c>
      <c r="H154" s="11" t="str">
        <f t="shared" ref="H154:H173" si="22">IF($B154="N/A","N/A",IF(G154&gt;10,"No",IF(G154&lt;-10,"No","Yes")))</f>
        <v>N/A</v>
      </c>
      <c r="I154" s="12">
        <v>0.61099999999999999</v>
      </c>
      <c r="J154" s="12">
        <v>-2.12</v>
      </c>
      <c r="K154" s="43" t="s">
        <v>739</v>
      </c>
      <c r="L154" s="9" t="str">
        <f t="shared" ref="L154:L173" si="23">IF(J154="Div by 0", "N/A", IF(K154="N/A","N/A", IF(J154&gt;VALUE(MID(K154,1,2)), "No", IF(J154&lt;-1*VALUE(MID(K154,1,2)), "No", "Yes"))))</f>
        <v>Yes</v>
      </c>
    </row>
    <row r="155" spans="1:12" x14ac:dyDescent="0.25">
      <c r="A155" s="47" t="s">
        <v>1530</v>
      </c>
      <c r="B155" s="35" t="s">
        <v>213</v>
      </c>
      <c r="C155" s="45">
        <v>443.05017971000001</v>
      </c>
      <c r="D155" s="11" t="str">
        <f t="shared" si="20"/>
        <v>N/A</v>
      </c>
      <c r="E155" s="45">
        <v>393.44387891999997</v>
      </c>
      <c r="F155" s="11" t="str">
        <f t="shared" si="21"/>
        <v>N/A</v>
      </c>
      <c r="G155" s="45">
        <v>470.68649396000001</v>
      </c>
      <c r="H155" s="11" t="str">
        <f t="shared" si="22"/>
        <v>N/A</v>
      </c>
      <c r="I155" s="12">
        <v>-11.2</v>
      </c>
      <c r="J155" s="12">
        <v>19.63</v>
      </c>
      <c r="K155" s="43" t="s">
        <v>739</v>
      </c>
      <c r="L155" s="9" t="str">
        <f t="shared" si="23"/>
        <v>Yes</v>
      </c>
    </row>
    <row r="156" spans="1:12" x14ac:dyDescent="0.25">
      <c r="A156" s="47" t="s">
        <v>1531</v>
      </c>
      <c r="B156" s="35" t="s">
        <v>213</v>
      </c>
      <c r="C156" s="45">
        <v>2647.8666201000001</v>
      </c>
      <c r="D156" s="11" t="str">
        <f t="shared" si="20"/>
        <v>N/A</v>
      </c>
      <c r="E156" s="45">
        <v>2879.2430487000001</v>
      </c>
      <c r="F156" s="11" t="str">
        <f t="shared" si="21"/>
        <v>N/A</v>
      </c>
      <c r="G156" s="45">
        <v>2907.6153687000001</v>
      </c>
      <c r="H156" s="11" t="str">
        <f t="shared" si="22"/>
        <v>N/A</v>
      </c>
      <c r="I156" s="12">
        <v>8.7379999999999995</v>
      </c>
      <c r="J156" s="12">
        <v>0.98540000000000005</v>
      </c>
      <c r="K156" s="43" t="s">
        <v>739</v>
      </c>
      <c r="L156" s="9" t="str">
        <f t="shared" si="23"/>
        <v>Yes</v>
      </c>
    </row>
    <row r="157" spans="1:12" x14ac:dyDescent="0.25">
      <c r="A157" s="47" t="s">
        <v>1532</v>
      </c>
      <c r="B157" s="35" t="s">
        <v>213</v>
      </c>
      <c r="C157" s="45">
        <v>882.84401587000002</v>
      </c>
      <c r="D157" s="11" t="str">
        <f t="shared" si="20"/>
        <v>N/A</v>
      </c>
      <c r="E157" s="45">
        <v>861.85797265999997</v>
      </c>
      <c r="F157" s="11" t="str">
        <f t="shared" si="21"/>
        <v>N/A</v>
      </c>
      <c r="G157" s="45">
        <v>833.92222500000003</v>
      </c>
      <c r="H157" s="11" t="str">
        <f t="shared" si="22"/>
        <v>N/A</v>
      </c>
      <c r="I157" s="12">
        <v>-2.38</v>
      </c>
      <c r="J157" s="12">
        <v>-3.24</v>
      </c>
      <c r="K157" s="43" t="s">
        <v>739</v>
      </c>
      <c r="L157" s="9" t="str">
        <f t="shared" si="23"/>
        <v>Yes</v>
      </c>
    </row>
    <row r="158" spans="1:12" x14ac:dyDescent="0.25">
      <c r="A158" s="47" t="s">
        <v>1533</v>
      </c>
      <c r="B158" s="35" t="s">
        <v>213</v>
      </c>
      <c r="C158" s="45">
        <v>1366.7619081</v>
      </c>
      <c r="D158" s="11" t="str">
        <f t="shared" si="20"/>
        <v>N/A</v>
      </c>
      <c r="E158" s="45">
        <v>1334.6271122000001</v>
      </c>
      <c r="F158" s="11" t="str">
        <f t="shared" si="21"/>
        <v>N/A</v>
      </c>
      <c r="G158" s="45">
        <v>1238.3796698000001</v>
      </c>
      <c r="H158" s="11" t="str">
        <f t="shared" si="22"/>
        <v>N/A</v>
      </c>
      <c r="I158" s="12">
        <v>-2.35</v>
      </c>
      <c r="J158" s="12">
        <v>-7.21</v>
      </c>
      <c r="K158" s="43" t="s">
        <v>739</v>
      </c>
      <c r="L158" s="9" t="str">
        <f t="shared" si="23"/>
        <v>Yes</v>
      </c>
    </row>
    <row r="159" spans="1:12" x14ac:dyDescent="0.25">
      <c r="A159" s="44" t="s">
        <v>1534</v>
      </c>
      <c r="B159" s="35" t="s">
        <v>213</v>
      </c>
      <c r="C159" s="45">
        <v>1054.9552646</v>
      </c>
      <c r="D159" s="11" t="str">
        <f t="shared" si="20"/>
        <v>N/A</v>
      </c>
      <c r="E159" s="45">
        <v>990.05143339999995</v>
      </c>
      <c r="F159" s="11" t="str">
        <f t="shared" si="21"/>
        <v>N/A</v>
      </c>
      <c r="G159" s="45">
        <v>988.70053140000005</v>
      </c>
      <c r="H159" s="11" t="str">
        <f t="shared" si="22"/>
        <v>N/A</v>
      </c>
      <c r="I159" s="12">
        <v>-6.15</v>
      </c>
      <c r="J159" s="12">
        <v>-0.13600000000000001</v>
      </c>
      <c r="K159" s="43" t="s">
        <v>739</v>
      </c>
      <c r="L159" s="9" t="str">
        <f t="shared" si="23"/>
        <v>Yes</v>
      </c>
    </row>
    <row r="160" spans="1:12" x14ac:dyDescent="0.25">
      <c r="A160" s="47" t="s">
        <v>1535</v>
      </c>
      <c r="B160" s="35" t="s">
        <v>213</v>
      </c>
      <c r="C160" s="45">
        <v>7937.7702515999999</v>
      </c>
      <c r="D160" s="11" t="str">
        <f t="shared" si="20"/>
        <v>N/A</v>
      </c>
      <c r="E160" s="45">
        <v>8383.8573532999999</v>
      </c>
      <c r="F160" s="11" t="str">
        <f t="shared" si="21"/>
        <v>N/A</v>
      </c>
      <c r="G160" s="45">
        <v>8179.8581488999998</v>
      </c>
      <c r="H160" s="11" t="str">
        <f t="shared" si="22"/>
        <v>N/A</v>
      </c>
      <c r="I160" s="12">
        <v>5.62</v>
      </c>
      <c r="J160" s="12">
        <v>-2.4300000000000002</v>
      </c>
      <c r="K160" s="43" t="s">
        <v>739</v>
      </c>
      <c r="L160" s="9" t="str">
        <f t="shared" si="23"/>
        <v>Yes</v>
      </c>
    </row>
    <row r="161" spans="1:12" x14ac:dyDescent="0.25">
      <c r="A161" s="47" t="s">
        <v>1536</v>
      </c>
      <c r="B161" s="35" t="s">
        <v>213</v>
      </c>
      <c r="C161" s="45">
        <v>1921.8366504000001</v>
      </c>
      <c r="D161" s="11" t="str">
        <f t="shared" si="20"/>
        <v>N/A</v>
      </c>
      <c r="E161" s="45">
        <v>1793.8995494000001</v>
      </c>
      <c r="F161" s="11" t="str">
        <f t="shared" si="21"/>
        <v>N/A</v>
      </c>
      <c r="G161" s="45">
        <v>1836.0131171</v>
      </c>
      <c r="H161" s="11" t="str">
        <f t="shared" si="22"/>
        <v>N/A</v>
      </c>
      <c r="I161" s="12">
        <v>-6.66</v>
      </c>
      <c r="J161" s="12">
        <v>2.3479999999999999</v>
      </c>
      <c r="K161" s="43" t="s">
        <v>739</v>
      </c>
      <c r="L161" s="9" t="str">
        <f t="shared" si="23"/>
        <v>Yes</v>
      </c>
    </row>
    <row r="162" spans="1:12" x14ac:dyDescent="0.25">
      <c r="A162" s="47" t="s">
        <v>1537</v>
      </c>
      <c r="B162" s="35" t="s">
        <v>213</v>
      </c>
      <c r="C162" s="45">
        <v>587.35439411000004</v>
      </c>
      <c r="D162" s="11" t="str">
        <f t="shared" si="20"/>
        <v>N/A</v>
      </c>
      <c r="E162" s="45">
        <v>511.93728600999998</v>
      </c>
      <c r="F162" s="11" t="str">
        <f t="shared" si="21"/>
        <v>N/A</v>
      </c>
      <c r="G162" s="45">
        <v>515.50767515999996</v>
      </c>
      <c r="H162" s="11" t="str">
        <f t="shared" si="22"/>
        <v>N/A</v>
      </c>
      <c r="I162" s="12">
        <v>-12.8</v>
      </c>
      <c r="J162" s="12">
        <v>0.69740000000000002</v>
      </c>
      <c r="K162" s="43" t="s">
        <v>739</v>
      </c>
      <c r="L162" s="9" t="str">
        <f t="shared" si="23"/>
        <v>Yes</v>
      </c>
    </row>
    <row r="163" spans="1:12" x14ac:dyDescent="0.25">
      <c r="A163" s="47" t="s">
        <v>1538</v>
      </c>
      <c r="B163" s="35" t="s">
        <v>213</v>
      </c>
      <c r="C163" s="45">
        <v>90.219947962000006</v>
      </c>
      <c r="D163" s="11" t="str">
        <f t="shared" si="20"/>
        <v>N/A</v>
      </c>
      <c r="E163" s="45">
        <v>67.009219924999996</v>
      </c>
      <c r="F163" s="11" t="str">
        <f t="shared" si="21"/>
        <v>N/A</v>
      </c>
      <c r="G163" s="45">
        <v>52.524534488999997</v>
      </c>
      <c r="H163" s="11" t="str">
        <f t="shared" si="22"/>
        <v>N/A</v>
      </c>
      <c r="I163" s="12">
        <v>-25.7</v>
      </c>
      <c r="J163" s="12">
        <v>-21.6</v>
      </c>
      <c r="K163" s="43" t="s">
        <v>739</v>
      </c>
      <c r="L163" s="9" t="str">
        <f t="shared" si="23"/>
        <v>Yes</v>
      </c>
    </row>
    <row r="164" spans="1:12" x14ac:dyDescent="0.25">
      <c r="A164" s="44" t="s">
        <v>1539</v>
      </c>
      <c r="B164" s="35" t="s">
        <v>213</v>
      </c>
      <c r="C164" s="45">
        <v>590.24055711000005</v>
      </c>
      <c r="D164" s="11" t="str">
        <f t="shared" si="20"/>
        <v>N/A</v>
      </c>
      <c r="E164" s="45">
        <v>579.83307186000002</v>
      </c>
      <c r="F164" s="11" t="str">
        <f t="shared" si="21"/>
        <v>N/A</v>
      </c>
      <c r="G164" s="45">
        <v>567.46360546000005</v>
      </c>
      <c r="H164" s="11" t="str">
        <f t="shared" si="22"/>
        <v>N/A</v>
      </c>
      <c r="I164" s="12">
        <v>-1.76</v>
      </c>
      <c r="J164" s="12">
        <v>-2.13</v>
      </c>
      <c r="K164" s="43" t="s">
        <v>739</v>
      </c>
      <c r="L164" s="9" t="str">
        <f t="shared" si="23"/>
        <v>Yes</v>
      </c>
    </row>
    <row r="165" spans="1:12" x14ac:dyDescent="0.25">
      <c r="A165" s="47" t="s">
        <v>1540</v>
      </c>
      <c r="B165" s="35" t="s">
        <v>213</v>
      </c>
      <c r="C165" s="45">
        <v>333.04492672999999</v>
      </c>
      <c r="D165" s="11" t="str">
        <f t="shared" si="20"/>
        <v>N/A</v>
      </c>
      <c r="E165" s="45">
        <v>327.43718188999998</v>
      </c>
      <c r="F165" s="11" t="str">
        <f t="shared" si="21"/>
        <v>N/A</v>
      </c>
      <c r="G165" s="45">
        <v>280.15782193000001</v>
      </c>
      <c r="H165" s="11" t="str">
        <f t="shared" si="22"/>
        <v>N/A</v>
      </c>
      <c r="I165" s="12">
        <v>-1.68</v>
      </c>
      <c r="J165" s="12">
        <v>-14.4</v>
      </c>
      <c r="K165" s="43" t="s">
        <v>739</v>
      </c>
      <c r="L165" s="9" t="str">
        <f t="shared" si="23"/>
        <v>Yes</v>
      </c>
    </row>
    <row r="166" spans="1:12" x14ac:dyDescent="0.25">
      <c r="A166" s="47" t="s">
        <v>1541</v>
      </c>
      <c r="B166" s="35" t="s">
        <v>213</v>
      </c>
      <c r="C166" s="45">
        <v>2528.1150489000001</v>
      </c>
      <c r="D166" s="11" t="str">
        <f t="shared" si="20"/>
        <v>N/A</v>
      </c>
      <c r="E166" s="45">
        <v>2504.9859325000002</v>
      </c>
      <c r="F166" s="11" t="str">
        <f t="shared" si="21"/>
        <v>N/A</v>
      </c>
      <c r="G166" s="45">
        <v>2422.0774117000001</v>
      </c>
      <c r="H166" s="11" t="str">
        <f t="shared" si="22"/>
        <v>N/A</v>
      </c>
      <c r="I166" s="12">
        <v>-0.91500000000000004</v>
      </c>
      <c r="J166" s="12">
        <v>-3.31</v>
      </c>
      <c r="K166" s="43" t="s">
        <v>739</v>
      </c>
      <c r="L166" s="9" t="str">
        <f t="shared" si="23"/>
        <v>Yes</v>
      </c>
    </row>
    <row r="167" spans="1:12" x14ac:dyDescent="0.25">
      <c r="A167" s="47" t="s">
        <v>1542</v>
      </c>
      <c r="B167" s="35" t="s">
        <v>213</v>
      </c>
      <c r="C167" s="45">
        <v>219.08983479</v>
      </c>
      <c r="D167" s="11" t="str">
        <f t="shared" si="20"/>
        <v>N/A</v>
      </c>
      <c r="E167" s="45">
        <v>204.06872329000001</v>
      </c>
      <c r="F167" s="11" t="str">
        <f t="shared" si="21"/>
        <v>N/A</v>
      </c>
      <c r="G167" s="45">
        <v>203.68950265000001</v>
      </c>
      <c r="H167" s="11" t="str">
        <f t="shared" si="22"/>
        <v>N/A</v>
      </c>
      <c r="I167" s="12">
        <v>-6.86</v>
      </c>
      <c r="J167" s="12">
        <v>-0.186</v>
      </c>
      <c r="K167" s="43" t="s">
        <v>739</v>
      </c>
      <c r="L167" s="9" t="str">
        <f t="shared" si="23"/>
        <v>Yes</v>
      </c>
    </row>
    <row r="168" spans="1:12" x14ac:dyDescent="0.25">
      <c r="A168" s="47" t="s">
        <v>1543</v>
      </c>
      <c r="B168" s="35" t="s">
        <v>213</v>
      </c>
      <c r="C168" s="45">
        <v>515.01633998</v>
      </c>
      <c r="D168" s="11" t="str">
        <f t="shared" si="20"/>
        <v>N/A</v>
      </c>
      <c r="E168" s="45">
        <v>538.24736460999998</v>
      </c>
      <c r="F168" s="11" t="str">
        <f t="shared" si="21"/>
        <v>N/A</v>
      </c>
      <c r="G168" s="45">
        <v>519.57717531000003</v>
      </c>
      <c r="H168" s="11" t="str">
        <f t="shared" si="22"/>
        <v>N/A</v>
      </c>
      <c r="I168" s="12">
        <v>4.5110000000000001</v>
      </c>
      <c r="J168" s="12">
        <v>-3.47</v>
      </c>
      <c r="K168" s="43" t="s">
        <v>739</v>
      </c>
      <c r="L168" s="9" t="str">
        <f t="shared" si="23"/>
        <v>Yes</v>
      </c>
    </row>
    <row r="169" spans="1:12" x14ac:dyDescent="0.25">
      <c r="A169" s="44" t="s">
        <v>1544</v>
      </c>
      <c r="B169" s="35" t="s">
        <v>213</v>
      </c>
      <c r="C169" s="45">
        <v>5496.6542804999999</v>
      </c>
      <c r="D169" s="11" t="str">
        <f t="shared" si="20"/>
        <v>N/A</v>
      </c>
      <c r="E169" s="45">
        <v>5822.8270921000003</v>
      </c>
      <c r="F169" s="11" t="str">
        <f t="shared" si="21"/>
        <v>N/A</v>
      </c>
      <c r="G169" s="45">
        <v>6180.8836486</v>
      </c>
      <c r="H169" s="11" t="str">
        <f t="shared" si="22"/>
        <v>N/A</v>
      </c>
      <c r="I169" s="12">
        <v>5.9340000000000002</v>
      </c>
      <c r="J169" s="12">
        <v>6.149</v>
      </c>
      <c r="K169" s="43" t="s">
        <v>739</v>
      </c>
      <c r="L169" s="9" t="str">
        <f t="shared" si="23"/>
        <v>Yes</v>
      </c>
    </row>
    <row r="170" spans="1:12" x14ac:dyDescent="0.25">
      <c r="A170" s="47" t="s">
        <v>1545</v>
      </c>
      <c r="B170" s="35" t="s">
        <v>213</v>
      </c>
      <c r="C170" s="45">
        <v>13888.002903000001</v>
      </c>
      <c r="D170" s="11" t="str">
        <f t="shared" si="20"/>
        <v>N/A</v>
      </c>
      <c r="E170" s="45">
        <v>14983.002544999999</v>
      </c>
      <c r="F170" s="11" t="str">
        <f t="shared" si="21"/>
        <v>N/A</v>
      </c>
      <c r="G170" s="45">
        <v>15900.070045</v>
      </c>
      <c r="H170" s="11" t="str">
        <f t="shared" si="22"/>
        <v>N/A</v>
      </c>
      <c r="I170" s="12">
        <v>7.8849999999999998</v>
      </c>
      <c r="J170" s="12">
        <v>6.1210000000000004</v>
      </c>
      <c r="K170" s="43" t="s">
        <v>739</v>
      </c>
      <c r="L170" s="9" t="str">
        <f t="shared" si="23"/>
        <v>Yes</v>
      </c>
    </row>
    <row r="171" spans="1:12" x14ac:dyDescent="0.25">
      <c r="A171" s="47" t="s">
        <v>1546</v>
      </c>
      <c r="B171" s="35" t="s">
        <v>213</v>
      </c>
      <c r="C171" s="45">
        <v>17884.843459</v>
      </c>
      <c r="D171" s="11" t="str">
        <f t="shared" si="20"/>
        <v>N/A</v>
      </c>
      <c r="E171" s="45">
        <v>19151.950654</v>
      </c>
      <c r="F171" s="11" t="str">
        <f t="shared" si="21"/>
        <v>N/A</v>
      </c>
      <c r="G171" s="45">
        <v>20444.228207</v>
      </c>
      <c r="H171" s="11" t="str">
        <f t="shared" si="22"/>
        <v>N/A</v>
      </c>
      <c r="I171" s="12">
        <v>7.085</v>
      </c>
      <c r="J171" s="12">
        <v>6.7469999999999999</v>
      </c>
      <c r="K171" s="43" t="s">
        <v>739</v>
      </c>
      <c r="L171" s="9" t="str">
        <f t="shared" si="23"/>
        <v>Yes</v>
      </c>
    </row>
    <row r="172" spans="1:12" x14ac:dyDescent="0.25">
      <c r="A172" s="47" t="s">
        <v>1547</v>
      </c>
      <c r="B172" s="35" t="s">
        <v>213</v>
      </c>
      <c r="C172" s="45">
        <v>2611.4940849999998</v>
      </c>
      <c r="D172" s="11" t="str">
        <f t="shared" si="20"/>
        <v>N/A</v>
      </c>
      <c r="E172" s="45">
        <v>2768.7833817000001</v>
      </c>
      <c r="F172" s="11" t="str">
        <f t="shared" si="21"/>
        <v>N/A</v>
      </c>
      <c r="G172" s="45">
        <v>2896.4422714000002</v>
      </c>
      <c r="H172" s="11" t="str">
        <f t="shared" si="22"/>
        <v>N/A</v>
      </c>
      <c r="I172" s="12">
        <v>6.0229999999999997</v>
      </c>
      <c r="J172" s="12">
        <v>4.6109999999999998</v>
      </c>
      <c r="K172" s="43" t="s">
        <v>739</v>
      </c>
      <c r="L172" s="9" t="str">
        <f t="shared" si="23"/>
        <v>Yes</v>
      </c>
    </row>
    <row r="173" spans="1:12" x14ac:dyDescent="0.25">
      <c r="A173" s="47" t="s">
        <v>1548</v>
      </c>
      <c r="B173" s="35" t="s">
        <v>213</v>
      </c>
      <c r="C173" s="45">
        <v>3899.5084127999999</v>
      </c>
      <c r="D173" s="11" t="str">
        <f t="shared" si="20"/>
        <v>N/A</v>
      </c>
      <c r="E173" s="45">
        <v>4178.0412222000004</v>
      </c>
      <c r="F173" s="11" t="str">
        <f t="shared" si="21"/>
        <v>N/A</v>
      </c>
      <c r="G173" s="45">
        <v>4288.7155696999998</v>
      </c>
      <c r="H173" s="11" t="str">
        <f t="shared" si="22"/>
        <v>N/A</v>
      </c>
      <c r="I173" s="12">
        <v>7.1429999999999998</v>
      </c>
      <c r="J173" s="12">
        <v>2.649</v>
      </c>
      <c r="K173" s="43" t="s">
        <v>739</v>
      </c>
      <c r="L173" s="9" t="str">
        <f t="shared" si="23"/>
        <v>Yes</v>
      </c>
    </row>
    <row r="174" spans="1:12" x14ac:dyDescent="0.25">
      <c r="A174" s="44" t="s">
        <v>373</v>
      </c>
      <c r="B174" s="35" t="s">
        <v>213</v>
      </c>
      <c r="C174" s="8">
        <v>11.574445538000001</v>
      </c>
      <c r="D174" s="11" t="str">
        <f t="shared" ref="D174:D203" si="24">IF($B174="N/A","N/A",IF(C174&gt;10,"No",IF(C174&lt;-10,"No","Yes")))</f>
        <v>N/A</v>
      </c>
      <c r="E174" s="8">
        <v>10.997924654</v>
      </c>
      <c r="F174" s="11" t="str">
        <f t="shared" ref="F174:F203" si="25">IF($B174="N/A","N/A",IF(E174&gt;10,"No",IF(E174&lt;-10,"No","Yes")))</f>
        <v>N/A</v>
      </c>
      <c r="G174" s="8">
        <v>10.344135245</v>
      </c>
      <c r="H174" s="11" t="str">
        <f t="shared" ref="H174:H203" si="26">IF($B174="N/A","N/A",IF(G174&gt;10,"No",IF(G174&lt;-10,"No","Yes")))</f>
        <v>N/A</v>
      </c>
      <c r="I174" s="12">
        <v>-4.9800000000000004</v>
      </c>
      <c r="J174" s="12">
        <v>-5.94</v>
      </c>
      <c r="K174" s="43" t="s">
        <v>739</v>
      </c>
      <c r="L174" s="9" t="str">
        <f t="shared" ref="L174:L203" si="27">IF(J174="Div by 0", "N/A", IF(K174="N/A","N/A", IF(J174&gt;VALUE(MID(K174,1,2)), "No", IF(J174&lt;-1*VALUE(MID(K174,1,2)), "No", "Yes"))))</f>
        <v>Yes</v>
      </c>
    </row>
    <row r="175" spans="1:12" x14ac:dyDescent="0.25">
      <c r="A175" s="47" t="s">
        <v>483</v>
      </c>
      <c r="B175" s="35" t="s">
        <v>213</v>
      </c>
      <c r="C175" s="8">
        <v>13.782139895</v>
      </c>
      <c r="D175" s="11" t="str">
        <f t="shared" si="24"/>
        <v>N/A</v>
      </c>
      <c r="E175" s="8">
        <v>12.536833646</v>
      </c>
      <c r="F175" s="11" t="str">
        <f t="shared" si="25"/>
        <v>N/A</v>
      </c>
      <c r="G175" s="8">
        <v>12.852112676000001</v>
      </c>
      <c r="H175" s="11" t="str">
        <f t="shared" si="26"/>
        <v>N/A</v>
      </c>
      <c r="I175" s="12">
        <v>-9.0399999999999991</v>
      </c>
      <c r="J175" s="12">
        <v>2.5150000000000001</v>
      </c>
      <c r="K175" s="43" t="s">
        <v>739</v>
      </c>
      <c r="L175" s="9" t="str">
        <f t="shared" si="27"/>
        <v>Yes</v>
      </c>
    </row>
    <row r="176" spans="1:12" x14ac:dyDescent="0.25">
      <c r="A176" s="47" t="s">
        <v>484</v>
      </c>
      <c r="B176" s="35" t="s">
        <v>213</v>
      </c>
      <c r="C176" s="8">
        <v>13.530027933</v>
      </c>
      <c r="D176" s="11" t="str">
        <f t="shared" si="24"/>
        <v>N/A</v>
      </c>
      <c r="E176" s="8">
        <v>12.864050994999999</v>
      </c>
      <c r="F176" s="11" t="str">
        <f t="shared" si="25"/>
        <v>N/A</v>
      </c>
      <c r="G176" s="8">
        <v>13.426977897</v>
      </c>
      <c r="H176" s="11" t="str">
        <f t="shared" si="26"/>
        <v>N/A</v>
      </c>
      <c r="I176" s="12">
        <v>-4.92</v>
      </c>
      <c r="J176" s="12">
        <v>4.3760000000000003</v>
      </c>
      <c r="K176" s="43" t="s">
        <v>739</v>
      </c>
      <c r="L176" s="9" t="str">
        <f t="shared" si="27"/>
        <v>Yes</v>
      </c>
    </row>
    <row r="177" spans="1:12" x14ac:dyDescent="0.25">
      <c r="A177" s="47" t="s">
        <v>485</v>
      </c>
      <c r="B177" s="35" t="s">
        <v>213</v>
      </c>
      <c r="C177" s="8">
        <v>8.4103617482999997</v>
      </c>
      <c r="D177" s="11" t="str">
        <f t="shared" si="24"/>
        <v>N/A</v>
      </c>
      <c r="E177" s="8">
        <v>7.9573091543999999</v>
      </c>
      <c r="F177" s="11" t="str">
        <f t="shared" si="25"/>
        <v>N/A</v>
      </c>
      <c r="G177" s="8">
        <v>7.3431423828</v>
      </c>
      <c r="H177" s="11" t="str">
        <f t="shared" si="26"/>
        <v>N/A</v>
      </c>
      <c r="I177" s="12">
        <v>-5.39</v>
      </c>
      <c r="J177" s="12">
        <v>-7.72</v>
      </c>
      <c r="K177" s="43" t="s">
        <v>739</v>
      </c>
      <c r="L177" s="9" t="str">
        <f t="shared" si="27"/>
        <v>Yes</v>
      </c>
    </row>
    <row r="178" spans="1:12" x14ac:dyDescent="0.25">
      <c r="A178" s="47" t="s">
        <v>486</v>
      </c>
      <c r="B178" s="35" t="s">
        <v>213</v>
      </c>
      <c r="C178" s="8">
        <v>18.511708586000001</v>
      </c>
      <c r="D178" s="11" t="str">
        <f t="shared" si="24"/>
        <v>N/A</v>
      </c>
      <c r="E178" s="8">
        <v>17.672047579000001</v>
      </c>
      <c r="F178" s="11" t="str">
        <f t="shared" si="25"/>
        <v>N/A</v>
      </c>
      <c r="G178" s="8">
        <v>15.739547955999999</v>
      </c>
      <c r="H178" s="11" t="str">
        <f t="shared" si="26"/>
        <v>N/A</v>
      </c>
      <c r="I178" s="12">
        <v>-4.54</v>
      </c>
      <c r="J178" s="12">
        <v>-10.9</v>
      </c>
      <c r="K178" s="43" t="s">
        <v>739</v>
      </c>
      <c r="L178" s="9" t="str">
        <f t="shared" si="27"/>
        <v>Yes</v>
      </c>
    </row>
    <row r="179" spans="1:12" x14ac:dyDescent="0.25">
      <c r="A179" s="44" t="s">
        <v>1549</v>
      </c>
      <c r="B179" s="35" t="s">
        <v>213</v>
      </c>
      <c r="C179" s="8">
        <v>1.6387858603000001</v>
      </c>
      <c r="D179" s="11" t="str">
        <f t="shared" si="24"/>
        <v>N/A</v>
      </c>
      <c r="E179" s="8">
        <v>1.4773646627999999</v>
      </c>
      <c r="F179" s="11" t="str">
        <f t="shared" si="25"/>
        <v>N/A</v>
      </c>
      <c r="G179" s="8">
        <v>1.3847059926</v>
      </c>
      <c r="H179" s="11" t="str">
        <f t="shared" si="26"/>
        <v>N/A</v>
      </c>
      <c r="I179" s="12">
        <v>-9.85</v>
      </c>
      <c r="J179" s="12">
        <v>-6.27</v>
      </c>
      <c r="K179" s="43" t="s">
        <v>739</v>
      </c>
      <c r="L179" s="9" t="str">
        <f t="shared" si="27"/>
        <v>Yes</v>
      </c>
    </row>
    <row r="180" spans="1:12" x14ac:dyDescent="0.25">
      <c r="A180" s="47" t="s">
        <v>1550</v>
      </c>
      <c r="B180" s="35" t="s">
        <v>213</v>
      </c>
      <c r="C180" s="8">
        <v>8.1144594968000003</v>
      </c>
      <c r="D180" s="11" t="str">
        <f t="shared" si="24"/>
        <v>N/A</v>
      </c>
      <c r="E180" s="8">
        <v>7.9426734530000003</v>
      </c>
      <c r="F180" s="11" t="str">
        <f t="shared" si="25"/>
        <v>N/A</v>
      </c>
      <c r="G180" s="8">
        <v>7.2686116700000003</v>
      </c>
      <c r="H180" s="11" t="str">
        <f t="shared" si="26"/>
        <v>N/A</v>
      </c>
      <c r="I180" s="12">
        <v>-2.12</v>
      </c>
      <c r="J180" s="12">
        <v>-8.49</v>
      </c>
      <c r="K180" s="43" t="s">
        <v>739</v>
      </c>
      <c r="L180" s="9" t="str">
        <f t="shared" si="27"/>
        <v>Yes</v>
      </c>
    </row>
    <row r="181" spans="1:12" x14ac:dyDescent="0.25">
      <c r="A181" s="47" t="s">
        <v>1551</v>
      </c>
      <c r="B181" s="35" t="s">
        <v>213</v>
      </c>
      <c r="C181" s="8">
        <v>2.8922253259000001</v>
      </c>
      <c r="D181" s="11" t="str">
        <f t="shared" si="24"/>
        <v>N/A</v>
      </c>
      <c r="E181" s="8">
        <v>2.4837894274000001</v>
      </c>
      <c r="F181" s="11" t="str">
        <f t="shared" si="25"/>
        <v>N/A</v>
      </c>
      <c r="G181" s="8">
        <v>2.2980789093</v>
      </c>
      <c r="H181" s="11" t="str">
        <f t="shared" si="26"/>
        <v>N/A</v>
      </c>
      <c r="I181" s="12">
        <v>-14.1</v>
      </c>
      <c r="J181" s="12">
        <v>-7.48</v>
      </c>
      <c r="K181" s="43" t="s">
        <v>739</v>
      </c>
      <c r="L181" s="9" t="str">
        <f t="shared" si="27"/>
        <v>Yes</v>
      </c>
    </row>
    <row r="182" spans="1:12" x14ac:dyDescent="0.25">
      <c r="A182" s="47" t="s">
        <v>1552</v>
      </c>
      <c r="B182" s="35" t="s">
        <v>213</v>
      </c>
      <c r="C182" s="8">
        <v>1.2793690644</v>
      </c>
      <c r="D182" s="11" t="str">
        <f t="shared" si="24"/>
        <v>N/A</v>
      </c>
      <c r="E182" s="8">
        <v>1.1723453991999999</v>
      </c>
      <c r="F182" s="11" t="str">
        <f t="shared" si="25"/>
        <v>N/A</v>
      </c>
      <c r="G182" s="8">
        <v>1.1291019489</v>
      </c>
      <c r="H182" s="11" t="str">
        <f t="shared" si="26"/>
        <v>N/A</v>
      </c>
      <c r="I182" s="12">
        <v>-8.3699999999999992</v>
      </c>
      <c r="J182" s="12">
        <v>-3.69</v>
      </c>
      <c r="K182" s="43" t="s">
        <v>739</v>
      </c>
      <c r="L182" s="9" t="str">
        <f t="shared" si="27"/>
        <v>Yes</v>
      </c>
    </row>
    <row r="183" spans="1:12" x14ac:dyDescent="0.25">
      <c r="A183" s="47" t="s">
        <v>1553</v>
      </c>
      <c r="B183" s="35" t="s">
        <v>213</v>
      </c>
      <c r="C183" s="8">
        <v>0.24978317429999999</v>
      </c>
      <c r="D183" s="11" t="str">
        <f t="shared" si="24"/>
        <v>N/A</v>
      </c>
      <c r="E183" s="8">
        <v>0.19509739139999999</v>
      </c>
      <c r="F183" s="11" t="str">
        <f t="shared" si="25"/>
        <v>N/A</v>
      </c>
      <c r="G183" s="8">
        <v>0.15517039469999999</v>
      </c>
      <c r="H183" s="11" t="str">
        <f t="shared" si="26"/>
        <v>N/A</v>
      </c>
      <c r="I183" s="12">
        <v>-21.9</v>
      </c>
      <c r="J183" s="12">
        <v>-20.5</v>
      </c>
      <c r="K183" s="43" t="s">
        <v>739</v>
      </c>
      <c r="L183" s="9" t="str">
        <f t="shared" si="27"/>
        <v>Yes</v>
      </c>
    </row>
    <row r="184" spans="1:12" x14ac:dyDescent="0.25">
      <c r="A184" s="44" t="s">
        <v>97</v>
      </c>
      <c r="B184" s="35" t="s">
        <v>213</v>
      </c>
      <c r="C184" s="8">
        <v>49.993187495000001</v>
      </c>
      <c r="D184" s="11" t="str">
        <f t="shared" si="24"/>
        <v>N/A</v>
      </c>
      <c r="E184" s="8">
        <v>51.517816314000001</v>
      </c>
      <c r="F184" s="11" t="str">
        <f t="shared" si="25"/>
        <v>N/A</v>
      </c>
      <c r="G184" s="8">
        <v>51.847836270999998</v>
      </c>
      <c r="H184" s="11" t="str">
        <f t="shared" si="26"/>
        <v>N/A</v>
      </c>
      <c r="I184" s="12">
        <v>3.05</v>
      </c>
      <c r="J184" s="12">
        <v>0.64059999999999995</v>
      </c>
      <c r="K184" s="43" t="s">
        <v>739</v>
      </c>
      <c r="L184" s="9" t="str">
        <f t="shared" si="27"/>
        <v>Yes</v>
      </c>
    </row>
    <row r="185" spans="1:12" x14ac:dyDescent="0.25">
      <c r="A185" s="47" t="s">
        <v>487</v>
      </c>
      <c r="B185" s="35" t="s">
        <v>213</v>
      </c>
      <c r="C185" s="8">
        <v>26.859275643</v>
      </c>
      <c r="D185" s="11" t="str">
        <f t="shared" si="24"/>
        <v>N/A</v>
      </c>
      <c r="E185" s="8">
        <v>27.806054112000002</v>
      </c>
      <c r="F185" s="11" t="str">
        <f t="shared" si="25"/>
        <v>N/A</v>
      </c>
      <c r="G185" s="8">
        <v>27.263581489</v>
      </c>
      <c r="H185" s="11" t="str">
        <f t="shared" si="26"/>
        <v>N/A</v>
      </c>
      <c r="I185" s="12">
        <v>3.5249999999999999</v>
      </c>
      <c r="J185" s="12">
        <v>-1.95</v>
      </c>
      <c r="K185" s="43" t="s">
        <v>739</v>
      </c>
      <c r="L185" s="9" t="str">
        <f t="shared" si="27"/>
        <v>Yes</v>
      </c>
    </row>
    <row r="186" spans="1:12" x14ac:dyDescent="0.25">
      <c r="A186" s="47" t="s">
        <v>488</v>
      </c>
      <c r="B186" s="35" t="s">
        <v>213</v>
      </c>
      <c r="C186" s="8">
        <v>59.188780260999998</v>
      </c>
      <c r="D186" s="11" t="str">
        <f t="shared" si="24"/>
        <v>N/A</v>
      </c>
      <c r="E186" s="8">
        <v>59.539509836000001</v>
      </c>
      <c r="F186" s="11" t="str">
        <f t="shared" si="25"/>
        <v>N/A</v>
      </c>
      <c r="G186" s="8">
        <v>60.137368312</v>
      </c>
      <c r="H186" s="11" t="str">
        <f t="shared" si="26"/>
        <v>N/A</v>
      </c>
      <c r="I186" s="12">
        <v>0.59260000000000002</v>
      </c>
      <c r="J186" s="12">
        <v>1.004</v>
      </c>
      <c r="K186" s="43" t="s">
        <v>739</v>
      </c>
      <c r="L186" s="9" t="str">
        <f t="shared" si="27"/>
        <v>Yes</v>
      </c>
    </row>
    <row r="187" spans="1:12" x14ac:dyDescent="0.25">
      <c r="A187" s="47" t="s">
        <v>489</v>
      </c>
      <c r="B187" s="35" t="s">
        <v>213</v>
      </c>
      <c r="C187" s="8">
        <v>45.408092103999998</v>
      </c>
      <c r="D187" s="11" t="str">
        <f t="shared" si="24"/>
        <v>N/A</v>
      </c>
      <c r="E187" s="8">
        <v>46.743878539000001</v>
      </c>
      <c r="F187" s="11" t="str">
        <f t="shared" si="25"/>
        <v>N/A</v>
      </c>
      <c r="G187" s="8">
        <v>47.311986900999997</v>
      </c>
      <c r="H187" s="11" t="str">
        <f t="shared" si="26"/>
        <v>N/A</v>
      </c>
      <c r="I187" s="12">
        <v>2.9420000000000002</v>
      </c>
      <c r="J187" s="12">
        <v>1.2150000000000001</v>
      </c>
      <c r="K187" s="43" t="s">
        <v>739</v>
      </c>
      <c r="L187" s="9" t="str">
        <f t="shared" si="27"/>
        <v>Yes</v>
      </c>
    </row>
    <row r="188" spans="1:12" x14ac:dyDescent="0.25">
      <c r="A188" s="47" t="s">
        <v>490</v>
      </c>
      <c r="B188" s="35" t="s">
        <v>213</v>
      </c>
      <c r="C188" s="8">
        <v>62.862098873000001</v>
      </c>
      <c r="D188" s="11" t="str">
        <f t="shared" si="24"/>
        <v>N/A</v>
      </c>
      <c r="E188" s="8">
        <v>65.219169891999996</v>
      </c>
      <c r="F188" s="11" t="str">
        <f t="shared" si="25"/>
        <v>N/A</v>
      </c>
      <c r="G188" s="8">
        <v>64.550884178000004</v>
      </c>
      <c r="H188" s="11" t="str">
        <f t="shared" si="26"/>
        <v>N/A</v>
      </c>
      <c r="I188" s="12">
        <v>3.75</v>
      </c>
      <c r="J188" s="12">
        <v>-1.02</v>
      </c>
      <c r="K188" s="43" t="s">
        <v>739</v>
      </c>
      <c r="L188" s="9" t="str">
        <f t="shared" si="27"/>
        <v>Yes</v>
      </c>
    </row>
    <row r="189" spans="1:12" x14ac:dyDescent="0.25">
      <c r="A189" s="44" t="s">
        <v>118</v>
      </c>
      <c r="B189" s="35" t="s">
        <v>213</v>
      </c>
      <c r="C189" s="8">
        <v>85.571114980000004</v>
      </c>
      <c r="D189" s="11" t="str">
        <f t="shared" si="24"/>
        <v>N/A</v>
      </c>
      <c r="E189" s="8">
        <v>86.393471454999997</v>
      </c>
      <c r="F189" s="11" t="str">
        <f t="shared" si="25"/>
        <v>N/A</v>
      </c>
      <c r="G189" s="8">
        <v>86.548474748999993</v>
      </c>
      <c r="H189" s="11" t="str">
        <f t="shared" si="26"/>
        <v>N/A</v>
      </c>
      <c r="I189" s="12">
        <v>0.96099999999999997</v>
      </c>
      <c r="J189" s="12">
        <v>0.1794</v>
      </c>
      <c r="K189" s="43" t="s">
        <v>739</v>
      </c>
      <c r="L189" s="9" t="str">
        <f t="shared" si="27"/>
        <v>Yes</v>
      </c>
    </row>
    <row r="190" spans="1:12" x14ac:dyDescent="0.25">
      <c r="A190" s="47" t="s">
        <v>491</v>
      </c>
      <c r="B190" s="35" t="s">
        <v>213</v>
      </c>
      <c r="C190" s="8">
        <v>92.065247443000004</v>
      </c>
      <c r="D190" s="11" t="str">
        <f t="shared" si="24"/>
        <v>N/A</v>
      </c>
      <c r="E190" s="8">
        <v>92.713635146000001</v>
      </c>
      <c r="F190" s="11" t="str">
        <f t="shared" si="25"/>
        <v>N/A</v>
      </c>
      <c r="G190" s="8">
        <v>92.002012071999999</v>
      </c>
      <c r="H190" s="11" t="str">
        <f t="shared" si="26"/>
        <v>N/A</v>
      </c>
      <c r="I190" s="12">
        <v>0.70430000000000004</v>
      </c>
      <c r="J190" s="12">
        <v>-0.76800000000000002</v>
      </c>
      <c r="K190" s="43" t="s">
        <v>739</v>
      </c>
      <c r="L190" s="9" t="str">
        <f t="shared" si="27"/>
        <v>Yes</v>
      </c>
    </row>
    <row r="191" spans="1:12" x14ac:dyDescent="0.25">
      <c r="A191" s="47" t="s">
        <v>492</v>
      </c>
      <c r="B191" s="35" t="s">
        <v>213</v>
      </c>
      <c r="C191" s="8">
        <v>92.283519553000005</v>
      </c>
      <c r="D191" s="11" t="str">
        <f t="shared" si="24"/>
        <v>N/A</v>
      </c>
      <c r="E191" s="8">
        <v>92.828882295</v>
      </c>
      <c r="F191" s="11" t="str">
        <f t="shared" si="25"/>
        <v>N/A</v>
      </c>
      <c r="G191" s="8">
        <v>92.966329271000006</v>
      </c>
      <c r="H191" s="11" t="str">
        <f t="shared" si="26"/>
        <v>N/A</v>
      </c>
      <c r="I191" s="12">
        <v>0.59099999999999997</v>
      </c>
      <c r="J191" s="12">
        <v>0.14810000000000001</v>
      </c>
      <c r="K191" s="43" t="s">
        <v>739</v>
      </c>
      <c r="L191" s="9" t="str">
        <f t="shared" si="27"/>
        <v>Yes</v>
      </c>
    </row>
    <row r="192" spans="1:12" x14ac:dyDescent="0.25">
      <c r="A192" s="47" t="s">
        <v>493</v>
      </c>
      <c r="B192" s="35" t="s">
        <v>213</v>
      </c>
      <c r="C192" s="8">
        <v>84.206322036000003</v>
      </c>
      <c r="D192" s="11" t="str">
        <f t="shared" si="24"/>
        <v>N/A</v>
      </c>
      <c r="E192" s="8">
        <v>84.925975773999994</v>
      </c>
      <c r="F192" s="11" t="str">
        <f t="shared" si="25"/>
        <v>N/A</v>
      </c>
      <c r="G192" s="8">
        <v>85.501330362000004</v>
      </c>
      <c r="H192" s="11" t="str">
        <f t="shared" si="26"/>
        <v>N/A</v>
      </c>
      <c r="I192" s="12">
        <v>0.85460000000000003</v>
      </c>
      <c r="J192" s="12">
        <v>0.67749999999999999</v>
      </c>
      <c r="K192" s="43" t="s">
        <v>739</v>
      </c>
      <c r="L192" s="9" t="str">
        <f t="shared" si="27"/>
        <v>Yes</v>
      </c>
    </row>
    <row r="193" spans="1:12" x14ac:dyDescent="0.25">
      <c r="A193" s="47" t="s">
        <v>494</v>
      </c>
      <c r="B193" s="35" t="s">
        <v>213</v>
      </c>
      <c r="C193" s="8">
        <v>83.673894188999995</v>
      </c>
      <c r="D193" s="11" t="str">
        <f t="shared" si="24"/>
        <v>N/A</v>
      </c>
      <c r="E193" s="8">
        <v>85.134837470999997</v>
      </c>
      <c r="F193" s="11" t="str">
        <f t="shared" si="25"/>
        <v>N/A</v>
      </c>
      <c r="G193" s="8">
        <v>84.336573369000007</v>
      </c>
      <c r="H193" s="11" t="str">
        <f t="shared" si="26"/>
        <v>N/A</v>
      </c>
      <c r="I193" s="12">
        <v>1.746</v>
      </c>
      <c r="J193" s="12">
        <v>-0.93799999999999994</v>
      </c>
      <c r="K193" s="43" t="s">
        <v>739</v>
      </c>
      <c r="L193" s="9" t="str">
        <f t="shared" si="27"/>
        <v>Yes</v>
      </c>
    </row>
    <row r="194" spans="1:12" x14ac:dyDescent="0.25">
      <c r="A194" s="44" t="s">
        <v>1554</v>
      </c>
      <c r="B194" s="35" t="s">
        <v>213</v>
      </c>
      <c r="C194" s="36">
        <v>4.2302661696000001</v>
      </c>
      <c r="D194" s="11" t="str">
        <f t="shared" si="24"/>
        <v>N/A</v>
      </c>
      <c r="E194" s="36">
        <v>4.3409454359000001</v>
      </c>
      <c r="F194" s="11" t="str">
        <f t="shared" si="25"/>
        <v>N/A</v>
      </c>
      <c r="G194" s="36">
        <v>4.3583074534000001</v>
      </c>
      <c r="H194" s="11" t="str">
        <f t="shared" si="26"/>
        <v>N/A</v>
      </c>
      <c r="I194" s="12">
        <v>2.6160000000000001</v>
      </c>
      <c r="J194" s="12">
        <v>0.4</v>
      </c>
      <c r="K194" s="43" t="s">
        <v>739</v>
      </c>
      <c r="L194" s="9" t="str">
        <f t="shared" si="27"/>
        <v>Yes</v>
      </c>
    </row>
    <row r="195" spans="1:12" x14ac:dyDescent="0.25">
      <c r="A195" s="47" t="s">
        <v>1555</v>
      </c>
      <c r="B195" s="35" t="s">
        <v>213</v>
      </c>
      <c r="C195" s="36">
        <v>0.94182547640000003</v>
      </c>
      <c r="D195" s="11" t="str">
        <f t="shared" si="24"/>
        <v>N/A</v>
      </c>
      <c r="E195" s="36">
        <v>0.83012820509999996</v>
      </c>
      <c r="F195" s="11" t="str">
        <f t="shared" si="25"/>
        <v>N/A</v>
      </c>
      <c r="G195" s="36">
        <v>1.0136986300999999</v>
      </c>
      <c r="H195" s="11" t="str">
        <f t="shared" si="26"/>
        <v>N/A</v>
      </c>
      <c r="I195" s="12">
        <v>-11.9</v>
      </c>
      <c r="J195" s="12">
        <v>22.11</v>
      </c>
      <c r="K195" s="43" t="s">
        <v>739</v>
      </c>
      <c r="L195" s="9" t="str">
        <f t="shared" si="27"/>
        <v>Yes</v>
      </c>
    </row>
    <row r="196" spans="1:12" x14ac:dyDescent="0.25">
      <c r="A196" s="47" t="s">
        <v>1556</v>
      </c>
      <c r="B196" s="35" t="s">
        <v>213</v>
      </c>
      <c r="C196" s="36">
        <v>7.6202150538</v>
      </c>
      <c r="D196" s="11" t="str">
        <f t="shared" si="24"/>
        <v>N/A</v>
      </c>
      <c r="E196" s="36">
        <v>8.4703118326000002</v>
      </c>
      <c r="F196" s="11" t="str">
        <f t="shared" si="25"/>
        <v>N/A</v>
      </c>
      <c r="G196" s="36">
        <v>7.8742307692000004</v>
      </c>
      <c r="H196" s="11" t="str">
        <f t="shared" si="26"/>
        <v>N/A</v>
      </c>
      <c r="I196" s="12">
        <v>11.16</v>
      </c>
      <c r="J196" s="12">
        <v>-7.04</v>
      </c>
      <c r="K196" s="43" t="s">
        <v>739</v>
      </c>
      <c r="L196" s="9" t="str">
        <f t="shared" si="27"/>
        <v>Yes</v>
      </c>
    </row>
    <row r="197" spans="1:12" x14ac:dyDescent="0.25">
      <c r="A197" s="47" t="s">
        <v>1557</v>
      </c>
      <c r="B197" s="35" t="s">
        <v>213</v>
      </c>
      <c r="C197" s="36">
        <v>4.3576059098000002</v>
      </c>
      <c r="D197" s="11" t="str">
        <f t="shared" si="24"/>
        <v>N/A</v>
      </c>
      <c r="E197" s="36">
        <v>4.2772997032999998</v>
      </c>
      <c r="F197" s="11" t="str">
        <f t="shared" si="25"/>
        <v>N/A</v>
      </c>
      <c r="G197" s="36">
        <v>4.3755032517999997</v>
      </c>
      <c r="H197" s="11" t="str">
        <f t="shared" si="26"/>
        <v>N/A</v>
      </c>
      <c r="I197" s="12">
        <v>-1.84</v>
      </c>
      <c r="J197" s="12">
        <v>2.2959999999999998</v>
      </c>
      <c r="K197" s="43" t="s">
        <v>739</v>
      </c>
      <c r="L197" s="9" t="str">
        <f t="shared" si="27"/>
        <v>Yes</v>
      </c>
    </row>
    <row r="198" spans="1:12" x14ac:dyDescent="0.25">
      <c r="A198" s="47" t="s">
        <v>1558</v>
      </c>
      <c r="B198" s="35" t="s">
        <v>213</v>
      </c>
      <c r="C198" s="36">
        <v>3.2093328336</v>
      </c>
      <c r="D198" s="11" t="str">
        <f t="shared" si="24"/>
        <v>N/A</v>
      </c>
      <c r="E198" s="36">
        <v>3.2811609687000001</v>
      </c>
      <c r="F198" s="11" t="str">
        <f t="shared" si="25"/>
        <v>N/A</v>
      </c>
      <c r="G198" s="36">
        <v>3.2730654762000002</v>
      </c>
      <c r="H198" s="11" t="str">
        <f t="shared" si="26"/>
        <v>N/A</v>
      </c>
      <c r="I198" s="12">
        <v>2.238</v>
      </c>
      <c r="J198" s="12">
        <v>-0.247</v>
      </c>
      <c r="K198" s="43" t="s">
        <v>739</v>
      </c>
      <c r="L198" s="9" t="str">
        <f t="shared" si="27"/>
        <v>Yes</v>
      </c>
    </row>
    <row r="199" spans="1:12" x14ac:dyDescent="0.25">
      <c r="A199" s="44" t="s">
        <v>1559</v>
      </c>
      <c r="B199" s="35" t="s">
        <v>213</v>
      </c>
      <c r="C199" s="36">
        <v>149.31685912</v>
      </c>
      <c r="D199" s="11" t="str">
        <f t="shared" si="24"/>
        <v>N/A</v>
      </c>
      <c r="E199" s="36">
        <v>148.03333333</v>
      </c>
      <c r="F199" s="11" t="str">
        <f t="shared" si="25"/>
        <v>N/A</v>
      </c>
      <c r="G199" s="36">
        <v>153.19768003999999</v>
      </c>
      <c r="H199" s="11" t="str">
        <f t="shared" si="26"/>
        <v>N/A</v>
      </c>
      <c r="I199" s="12">
        <v>-0.86</v>
      </c>
      <c r="J199" s="12">
        <v>3.4889999999999999</v>
      </c>
      <c r="K199" s="43" t="s">
        <v>739</v>
      </c>
      <c r="L199" s="9" t="str">
        <f t="shared" si="27"/>
        <v>Yes</v>
      </c>
    </row>
    <row r="200" spans="1:12" x14ac:dyDescent="0.25">
      <c r="A200" s="47" t="s">
        <v>1560</v>
      </c>
      <c r="B200" s="35" t="s">
        <v>213</v>
      </c>
      <c r="C200" s="36">
        <v>213.79557070000001</v>
      </c>
      <c r="D200" s="11" t="str">
        <f t="shared" si="24"/>
        <v>N/A</v>
      </c>
      <c r="E200" s="36">
        <v>219.83305228</v>
      </c>
      <c r="F200" s="11" t="str">
        <f t="shared" si="25"/>
        <v>N/A</v>
      </c>
      <c r="G200" s="36">
        <v>227.65570933999999</v>
      </c>
      <c r="H200" s="11" t="str">
        <f t="shared" si="26"/>
        <v>N/A</v>
      </c>
      <c r="I200" s="12">
        <v>2.8239999999999998</v>
      </c>
      <c r="J200" s="12">
        <v>3.5579999999999998</v>
      </c>
      <c r="K200" s="43" t="s">
        <v>739</v>
      </c>
      <c r="L200" s="9" t="str">
        <f t="shared" si="27"/>
        <v>Yes</v>
      </c>
    </row>
    <row r="201" spans="1:12" x14ac:dyDescent="0.25">
      <c r="A201" s="47" t="s">
        <v>1561</v>
      </c>
      <c r="B201" s="35" t="s">
        <v>213</v>
      </c>
      <c r="C201" s="36">
        <v>154.24144869</v>
      </c>
      <c r="D201" s="11" t="str">
        <f t="shared" si="24"/>
        <v>N/A</v>
      </c>
      <c r="E201" s="36">
        <v>160.68362832</v>
      </c>
      <c r="F201" s="11" t="str">
        <f t="shared" si="25"/>
        <v>N/A</v>
      </c>
      <c r="G201" s="36">
        <v>169.44494381999999</v>
      </c>
      <c r="H201" s="11" t="str">
        <f t="shared" si="26"/>
        <v>N/A</v>
      </c>
      <c r="I201" s="12">
        <v>4.1769999999999996</v>
      </c>
      <c r="J201" s="12">
        <v>5.4530000000000003</v>
      </c>
      <c r="K201" s="43" t="s">
        <v>739</v>
      </c>
      <c r="L201" s="9" t="str">
        <f t="shared" si="27"/>
        <v>Yes</v>
      </c>
    </row>
    <row r="202" spans="1:12" x14ac:dyDescent="0.25">
      <c r="A202" s="47" t="s">
        <v>1562</v>
      </c>
      <c r="B202" s="35" t="s">
        <v>213</v>
      </c>
      <c r="C202" s="36">
        <v>113.6580773</v>
      </c>
      <c r="D202" s="11" t="str">
        <f t="shared" si="24"/>
        <v>N/A</v>
      </c>
      <c r="E202" s="36">
        <v>103.0795569</v>
      </c>
      <c r="F202" s="11" t="str">
        <f t="shared" si="25"/>
        <v>N/A</v>
      </c>
      <c r="G202" s="36">
        <v>106.41792547999999</v>
      </c>
      <c r="H202" s="11" t="str">
        <f t="shared" si="26"/>
        <v>N/A</v>
      </c>
      <c r="I202" s="12">
        <v>-9.31</v>
      </c>
      <c r="J202" s="12">
        <v>3.2389999999999999</v>
      </c>
      <c r="K202" s="43" t="s">
        <v>739</v>
      </c>
      <c r="L202" s="9" t="str">
        <f t="shared" si="27"/>
        <v>Yes</v>
      </c>
    </row>
    <row r="203" spans="1:12" x14ac:dyDescent="0.25">
      <c r="A203" s="47" t="s">
        <v>1563</v>
      </c>
      <c r="B203" s="35" t="s">
        <v>213</v>
      </c>
      <c r="C203" s="36">
        <v>89.361111111</v>
      </c>
      <c r="D203" s="11" t="str">
        <f t="shared" si="24"/>
        <v>N/A</v>
      </c>
      <c r="E203" s="36">
        <v>89.064516128999998</v>
      </c>
      <c r="F203" s="11" t="str">
        <f t="shared" si="25"/>
        <v>N/A</v>
      </c>
      <c r="G203" s="36">
        <v>81.226415094000004</v>
      </c>
      <c r="H203" s="11" t="str">
        <f t="shared" si="26"/>
        <v>N/A</v>
      </c>
      <c r="I203" s="12">
        <v>-0.33200000000000002</v>
      </c>
      <c r="J203" s="12">
        <v>-8.8000000000000007</v>
      </c>
      <c r="K203" s="43" t="s">
        <v>739</v>
      </c>
      <c r="L203" s="9" t="str">
        <f t="shared" si="27"/>
        <v>Yes</v>
      </c>
    </row>
    <row r="204" spans="1:12" x14ac:dyDescent="0.25">
      <c r="A204" s="44" t="s">
        <v>127</v>
      </c>
      <c r="B204" s="35" t="s">
        <v>213</v>
      </c>
      <c r="C204" s="36">
        <v>11</v>
      </c>
      <c r="D204" s="11" t="str">
        <f t="shared" ref="D204:D214" si="28">IF($B204="N/A","N/A",IF(C204&gt;10,"No",IF(C204&lt;-10,"No","Yes")))</f>
        <v>N/A</v>
      </c>
      <c r="E204" s="36">
        <v>11</v>
      </c>
      <c r="F204" s="11" t="str">
        <f t="shared" ref="F204:F214" si="29">IF($B204="N/A","N/A",IF(E204&gt;10,"No",IF(E204&lt;-10,"No","Yes")))</f>
        <v>N/A</v>
      </c>
      <c r="G204" s="36">
        <v>11</v>
      </c>
      <c r="H204" s="11" t="str">
        <f t="shared" ref="H204:H214" si="30">IF($B204="N/A","N/A",IF(G204&gt;10,"No",IF(G204&lt;-10,"No","Yes")))</f>
        <v>N/A</v>
      </c>
      <c r="I204" s="12">
        <v>33.33</v>
      </c>
      <c r="J204" s="12">
        <v>25</v>
      </c>
      <c r="K204" s="14" t="s">
        <v>213</v>
      </c>
      <c r="L204" s="9" t="str">
        <f t="shared" ref="L204:L214" si="31">IF(J204="Div by 0", "N/A", IF(K204="N/A","N/A", IF(J204&gt;VALUE(MID(K204,1,2)), "No", IF(J204&lt;-1*VALUE(MID(K204,1,2)), "No", "Yes"))))</f>
        <v>N/A</v>
      </c>
    </row>
    <row r="205" spans="1:12" x14ac:dyDescent="0.25">
      <c r="A205" s="44" t="s">
        <v>128</v>
      </c>
      <c r="B205" s="35" t="s">
        <v>213</v>
      </c>
      <c r="C205" s="36">
        <v>21</v>
      </c>
      <c r="D205" s="11" t="str">
        <f t="shared" si="28"/>
        <v>N/A</v>
      </c>
      <c r="E205" s="36">
        <v>35</v>
      </c>
      <c r="F205" s="11" t="str">
        <f t="shared" si="29"/>
        <v>N/A</v>
      </c>
      <c r="G205" s="36">
        <v>39</v>
      </c>
      <c r="H205" s="11" t="str">
        <f t="shared" si="30"/>
        <v>N/A</v>
      </c>
      <c r="I205" s="12">
        <v>66.67</v>
      </c>
      <c r="J205" s="12">
        <v>11.43</v>
      </c>
      <c r="K205" s="14" t="s">
        <v>213</v>
      </c>
      <c r="L205" s="9" t="str">
        <f t="shared" si="31"/>
        <v>N/A</v>
      </c>
    </row>
    <row r="206" spans="1:12" ht="25" x14ac:dyDescent="0.25">
      <c r="A206" s="44" t="s">
        <v>1611</v>
      </c>
      <c r="B206" s="35" t="s">
        <v>213</v>
      </c>
      <c r="C206" s="36">
        <v>11</v>
      </c>
      <c r="D206" s="11" t="str">
        <f t="shared" si="28"/>
        <v>N/A</v>
      </c>
      <c r="E206" s="36">
        <v>15</v>
      </c>
      <c r="F206" s="11" t="str">
        <f t="shared" si="29"/>
        <v>N/A</v>
      </c>
      <c r="G206" s="36">
        <v>11</v>
      </c>
      <c r="H206" s="11" t="str">
        <f t="shared" si="30"/>
        <v>N/A</v>
      </c>
      <c r="I206" s="12">
        <v>114.3</v>
      </c>
      <c r="J206" s="12">
        <v>-46.7</v>
      </c>
      <c r="K206" s="14" t="s">
        <v>213</v>
      </c>
      <c r="L206" s="9" t="str">
        <f t="shared" si="31"/>
        <v>N/A</v>
      </c>
    </row>
    <row r="207" spans="1:12" ht="25" x14ac:dyDescent="0.25">
      <c r="A207" s="44" t="s">
        <v>1564</v>
      </c>
      <c r="B207" s="35" t="s">
        <v>213</v>
      </c>
      <c r="C207" s="36">
        <v>61</v>
      </c>
      <c r="D207" s="11" t="str">
        <f t="shared" si="28"/>
        <v>N/A</v>
      </c>
      <c r="E207" s="36">
        <v>97</v>
      </c>
      <c r="F207" s="11" t="str">
        <f t="shared" si="29"/>
        <v>N/A</v>
      </c>
      <c r="G207" s="36">
        <v>120</v>
      </c>
      <c r="H207" s="11" t="str">
        <f t="shared" si="30"/>
        <v>N/A</v>
      </c>
      <c r="I207" s="12">
        <v>59.02</v>
      </c>
      <c r="J207" s="12">
        <v>23.71</v>
      </c>
      <c r="K207" s="14" t="s">
        <v>213</v>
      </c>
      <c r="L207" s="9" t="str">
        <f t="shared" si="31"/>
        <v>N/A</v>
      </c>
    </row>
    <row r="208" spans="1:12" x14ac:dyDescent="0.25">
      <c r="A208" s="44" t="s">
        <v>1612</v>
      </c>
      <c r="B208" s="35" t="s">
        <v>213</v>
      </c>
      <c r="C208" s="36">
        <v>11</v>
      </c>
      <c r="D208" s="11" t="str">
        <f t="shared" si="28"/>
        <v>N/A</v>
      </c>
      <c r="E208" s="36">
        <v>11</v>
      </c>
      <c r="F208" s="11" t="str">
        <f t="shared" si="29"/>
        <v>N/A</v>
      </c>
      <c r="G208" s="36">
        <v>11</v>
      </c>
      <c r="H208" s="11" t="str">
        <f t="shared" si="30"/>
        <v>N/A</v>
      </c>
      <c r="I208" s="12">
        <v>40</v>
      </c>
      <c r="J208" s="12">
        <v>0</v>
      </c>
      <c r="K208" s="14" t="s">
        <v>213</v>
      </c>
      <c r="L208" s="9" t="str">
        <f t="shared" si="31"/>
        <v>N/A</v>
      </c>
    </row>
    <row r="209" spans="1:12" x14ac:dyDescent="0.25">
      <c r="A209" s="44" t="s">
        <v>1613</v>
      </c>
      <c r="B209" s="35" t="s">
        <v>213</v>
      </c>
      <c r="C209" s="36">
        <v>92</v>
      </c>
      <c r="D209" s="11" t="str">
        <f t="shared" si="28"/>
        <v>N/A</v>
      </c>
      <c r="E209" s="36">
        <v>119</v>
      </c>
      <c r="F209" s="11" t="str">
        <f t="shared" si="29"/>
        <v>N/A</v>
      </c>
      <c r="G209" s="36">
        <v>137</v>
      </c>
      <c r="H209" s="11" t="str">
        <f t="shared" si="30"/>
        <v>N/A</v>
      </c>
      <c r="I209" s="12">
        <v>29.35</v>
      </c>
      <c r="J209" s="12">
        <v>15.13</v>
      </c>
      <c r="K209" s="14" t="s">
        <v>213</v>
      </c>
      <c r="L209" s="9" t="str">
        <f t="shared" si="31"/>
        <v>N/A</v>
      </c>
    </row>
    <row r="210" spans="1:12" x14ac:dyDescent="0.25">
      <c r="A210" s="44" t="s">
        <v>125</v>
      </c>
      <c r="B210" s="35" t="s">
        <v>213</v>
      </c>
      <c r="C210" s="45">
        <v>1386657</v>
      </c>
      <c r="D210" s="11" t="str">
        <f t="shared" si="28"/>
        <v>N/A</v>
      </c>
      <c r="E210" s="45">
        <v>2703272</v>
      </c>
      <c r="F210" s="11" t="str">
        <f t="shared" si="29"/>
        <v>N/A</v>
      </c>
      <c r="G210" s="45">
        <v>1334938</v>
      </c>
      <c r="H210" s="11" t="str">
        <f t="shared" si="30"/>
        <v>N/A</v>
      </c>
      <c r="I210" s="12">
        <v>94.95</v>
      </c>
      <c r="J210" s="12">
        <v>-50.6</v>
      </c>
      <c r="K210" s="14" t="s">
        <v>213</v>
      </c>
      <c r="L210" s="9" t="str">
        <f t="shared" si="31"/>
        <v>N/A</v>
      </c>
    </row>
    <row r="211" spans="1:12" x14ac:dyDescent="0.25">
      <c r="A211" s="44" t="s">
        <v>1614</v>
      </c>
      <c r="B211" s="35" t="s">
        <v>213</v>
      </c>
      <c r="C211" s="45">
        <v>1219615</v>
      </c>
      <c r="D211" s="11" t="str">
        <f t="shared" si="28"/>
        <v>N/A</v>
      </c>
      <c r="E211" s="45">
        <v>2632327</v>
      </c>
      <c r="F211" s="11" t="str">
        <f t="shared" si="29"/>
        <v>N/A</v>
      </c>
      <c r="G211" s="45">
        <v>1076134</v>
      </c>
      <c r="H211" s="11" t="str">
        <f t="shared" si="30"/>
        <v>N/A</v>
      </c>
      <c r="I211" s="12">
        <v>115.8</v>
      </c>
      <c r="J211" s="12">
        <v>-59.1</v>
      </c>
      <c r="K211" s="14" t="s">
        <v>213</v>
      </c>
      <c r="L211" s="9" t="str">
        <f t="shared" si="31"/>
        <v>N/A</v>
      </c>
    </row>
    <row r="212" spans="1:12" x14ac:dyDescent="0.25">
      <c r="A212" s="44" t="s">
        <v>1565</v>
      </c>
      <c r="B212" s="35" t="s">
        <v>213</v>
      </c>
      <c r="C212" s="45">
        <v>298443</v>
      </c>
      <c r="D212" s="11" t="str">
        <f t="shared" si="28"/>
        <v>N/A</v>
      </c>
      <c r="E212" s="45">
        <v>308705</v>
      </c>
      <c r="F212" s="11" t="str">
        <f t="shared" si="29"/>
        <v>N/A</v>
      </c>
      <c r="G212" s="45">
        <v>712189</v>
      </c>
      <c r="H212" s="11" t="str">
        <f t="shared" si="30"/>
        <v>N/A</v>
      </c>
      <c r="I212" s="12">
        <v>3.4390000000000001</v>
      </c>
      <c r="J212" s="12">
        <v>130.69999999999999</v>
      </c>
      <c r="K212" s="14" t="s">
        <v>213</v>
      </c>
      <c r="L212" s="9" t="str">
        <f t="shared" si="31"/>
        <v>N/A</v>
      </c>
    </row>
    <row r="213" spans="1:12" x14ac:dyDescent="0.25">
      <c r="A213" s="44" t="s">
        <v>1615</v>
      </c>
      <c r="B213" s="35" t="s">
        <v>213</v>
      </c>
      <c r="C213" s="45">
        <v>920877</v>
      </c>
      <c r="D213" s="11" t="str">
        <f t="shared" si="28"/>
        <v>N/A</v>
      </c>
      <c r="E213" s="45">
        <v>1310944</v>
      </c>
      <c r="F213" s="11" t="str">
        <f t="shared" si="29"/>
        <v>N/A</v>
      </c>
      <c r="G213" s="45">
        <v>994988</v>
      </c>
      <c r="H213" s="11" t="str">
        <f t="shared" si="30"/>
        <v>N/A</v>
      </c>
      <c r="I213" s="12">
        <v>42.36</v>
      </c>
      <c r="J213" s="12">
        <v>-24.1</v>
      </c>
      <c r="K213" s="14" t="s">
        <v>213</v>
      </c>
      <c r="L213" s="9" t="str">
        <f t="shared" si="31"/>
        <v>N/A</v>
      </c>
    </row>
    <row r="214" spans="1:12" x14ac:dyDescent="0.25">
      <c r="A214" s="47" t="s">
        <v>1616</v>
      </c>
      <c r="B214" s="35" t="s">
        <v>213</v>
      </c>
      <c r="C214" s="45">
        <v>578891</v>
      </c>
      <c r="D214" s="11" t="str">
        <f t="shared" si="28"/>
        <v>N/A</v>
      </c>
      <c r="E214" s="45">
        <v>860003</v>
      </c>
      <c r="F214" s="11" t="str">
        <f t="shared" si="29"/>
        <v>N/A</v>
      </c>
      <c r="G214" s="45">
        <v>1082461</v>
      </c>
      <c r="H214" s="11" t="str">
        <f t="shared" si="30"/>
        <v>N/A</v>
      </c>
      <c r="I214" s="12">
        <v>48.56</v>
      </c>
      <c r="J214" s="12">
        <v>25.87</v>
      </c>
      <c r="K214" s="14" t="s">
        <v>213</v>
      </c>
      <c r="L214" s="9" t="str">
        <f t="shared" si="31"/>
        <v>N/A</v>
      </c>
    </row>
    <row r="215" spans="1:12" ht="25" x14ac:dyDescent="0.25">
      <c r="A215" s="44" t="s">
        <v>1379</v>
      </c>
      <c r="B215" s="35" t="s">
        <v>213</v>
      </c>
      <c r="C215" s="45">
        <v>3255971</v>
      </c>
      <c r="D215" s="11" t="str">
        <f t="shared" ref="D215:D229" si="32">IF($B215="N/A","N/A",IF(C215&gt;10,"No",IF(C215&lt;-10,"No","Yes")))</f>
        <v>N/A</v>
      </c>
      <c r="E215" s="45">
        <v>3642674</v>
      </c>
      <c r="F215" s="11" t="str">
        <f t="shared" ref="F215:F229" si="33">IF($B215="N/A","N/A",IF(E215&gt;10,"No",IF(E215&lt;-10,"No","Yes")))</f>
        <v>N/A</v>
      </c>
      <c r="G215" s="45">
        <v>3565531</v>
      </c>
      <c r="H215" s="11" t="str">
        <f t="shared" ref="H215:H229" si="34">IF($B215="N/A","N/A",IF(G215&gt;10,"No",IF(G215&lt;-10,"No","Yes")))</f>
        <v>N/A</v>
      </c>
      <c r="I215" s="12">
        <v>11.88</v>
      </c>
      <c r="J215" s="12">
        <v>-2.12</v>
      </c>
      <c r="K215" s="43" t="s">
        <v>739</v>
      </c>
      <c r="L215" s="9" t="str">
        <f t="shared" ref="L215:L229" si="35">IF(J215="Div by 0", "N/A", IF(K215="N/A","N/A", IF(J215&gt;VALUE(MID(K215,1,2)), "No", IF(J215&lt;-1*VALUE(MID(K215,1,2)), "No", "Yes"))))</f>
        <v>Yes</v>
      </c>
    </row>
    <row r="216" spans="1:12" x14ac:dyDescent="0.25">
      <c r="A216" s="44" t="s">
        <v>649</v>
      </c>
      <c r="B216" s="35" t="s">
        <v>213</v>
      </c>
      <c r="C216" s="36">
        <v>5128</v>
      </c>
      <c r="D216" s="11" t="str">
        <f t="shared" si="32"/>
        <v>N/A</v>
      </c>
      <c r="E216" s="36">
        <v>5752</v>
      </c>
      <c r="F216" s="11" t="str">
        <f t="shared" si="33"/>
        <v>N/A</v>
      </c>
      <c r="G216" s="36">
        <v>5844</v>
      </c>
      <c r="H216" s="11" t="str">
        <f t="shared" si="34"/>
        <v>N/A</v>
      </c>
      <c r="I216" s="12">
        <v>12.17</v>
      </c>
      <c r="J216" s="12">
        <v>1.599</v>
      </c>
      <c r="K216" s="43" t="s">
        <v>739</v>
      </c>
      <c r="L216" s="9" t="str">
        <f t="shared" si="35"/>
        <v>Yes</v>
      </c>
    </row>
    <row r="217" spans="1:12" x14ac:dyDescent="0.25">
      <c r="A217" s="44" t="s">
        <v>1380</v>
      </c>
      <c r="B217" s="35" t="s">
        <v>213</v>
      </c>
      <c r="C217" s="45">
        <v>634.93974259000004</v>
      </c>
      <c r="D217" s="11" t="str">
        <f t="shared" si="32"/>
        <v>N/A</v>
      </c>
      <c r="E217" s="45">
        <v>633.28824756999995</v>
      </c>
      <c r="F217" s="11" t="str">
        <f t="shared" si="33"/>
        <v>N/A</v>
      </c>
      <c r="G217" s="45">
        <v>610.11824092999996</v>
      </c>
      <c r="H217" s="11" t="str">
        <f t="shared" si="34"/>
        <v>N/A</v>
      </c>
      <c r="I217" s="12">
        <v>-0.26</v>
      </c>
      <c r="J217" s="12">
        <v>-3.66</v>
      </c>
      <c r="K217" s="43" t="s">
        <v>739</v>
      </c>
      <c r="L217" s="9" t="str">
        <f t="shared" si="35"/>
        <v>Yes</v>
      </c>
    </row>
    <row r="218" spans="1:12" ht="25" x14ac:dyDescent="0.25">
      <c r="A218" s="44" t="s">
        <v>1381</v>
      </c>
      <c r="B218" s="35" t="s">
        <v>213</v>
      </c>
      <c r="C218" s="45">
        <v>0</v>
      </c>
      <c r="D218" s="11" t="str">
        <f t="shared" si="32"/>
        <v>N/A</v>
      </c>
      <c r="E218" s="45">
        <v>3598</v>
      </c>
      <c r="F218" s="11" t="str">
        <f t="shared" si="33"/>
        <v>N/A</v>
      </c>
      <c r="G218" s="45">
        <v>4332</v>
      </c>
      <c r="H218" s="11" t="str">
        <f t="shared" si="34"/>
        <v>N/A</v>
      </c>
      <c r="I218" s="12" t="s">
        <v>1746</v>
      </c>
      <c r="J218" s="12">
        <v>20.399999999999999</v>
      </c>
      <c r="K218" s="43" t="s">
        <v>739</v>
      </c>
      <c r="L218" s="9" t="str">
        <f t="shared" si="35"/>
        <v>Yes</v>
      </c>
    </row>
    <row r="219" spans="1:12" x14ac:dyDescent="0.25">
      <c r="A219" s="44" t="s">
        <v>516</v>
      </c>
      <c r="B219" s="35" t="s">
        <v>213</v>
      </c>
      <c r="C219" s="36">
        <v>0</v>
      </c>
      <c r="D219" s="11" t="str">
        <f t="shared" si="32"/>
        <v>N/A</v>
      </c>
      <c r="E219" s="36">
        <v>25</v>
      </c>
      <c r="F219" s="11" t="str">
        <f t="shared" si="33"/>
        <v>N/A</v>
      </c>
      <c r="G219" s="36">
        <v>36</v>
      </c>
      <c r="H219" s="11" t="str">
        <f t="shared" si="34"/>
        <v>N/A</v>
      </c>
      <c r="I219" s="12" t="s">
        <v>1746</v>
      </c>
      <c r="J219" s="12">
        <v>44</v>
      </c>
      <c r="K219" s="43" t="s">
        <v>739</v>
      </c>
      <c r="L219" s="9" t="str">
        <f t="shared" si="35"/>
        <v>No</v>
      </c>
    </row>
    <row r="220" spans="1:12" x14ac:dyDescent="0.25">
      <c r="A220" s="44" t="s">
        <v>1382</v>
      </c>
      <c r="B220" s="35" t="s">
        <v>213</v>
      </c>
      <c r="C220" s="45" t="s">
        <v>1746</v>
      </c>
      <c r="D220" s="11" t="str">
        <f t="shared" si="32"/>
        <v>N/A</v>
      </c>
      <c r="E220" s="45">
        <v>143.91999999999999</v>
      </c>
      <c r="F220" s="11" t="str">
        <f t="shared" si="33"/>
        <v>N/A</v>
      </c>
      <c r="G220" s="45">
        <v>120.33333333</v>
      </c>
      <c r="H220" s="11" t="str">
        <f t="shared" si="34"/>
        <v>N/A</v>
      </c>
      <c r="I220" s="12" t="s">
        <v>1746</v>
      </c>
      <c r="J220" s="12">
        <v>-16.399999999999999</v>
      </c>
      <c r="K220" s="43" t="s">
        <v>739</v>
      </c>
      <c r="L220" s="9" t="str">
        <f t="shared" si="35"/>
        <v>Yes</v>
      </c>
    </row>
    <row r="221" spans="1:12" ht="25" x14ac:dyDescent="0.25">
      <c r="A221" s="44" t="s">
        <v>1383</v>
      </c>
      <c r="B221" s="35" t="s">
        <v>213</v>
      </c>
      <c r="C221" s="45">
        <v>4704835</v>
      </c>
      <c r="D221" s="11" t="str">
        <f t="shared" si="32"/>
        <v>N/A</v>
      </c>
      <c r="E221" s="45">
        <v>5076923</v>
      </c>
      <c r="F221" s="11" t="str">
        <f t="shared" si="33"/>
        <v>N/A</v>
      </c>
      <c r="G221" s="45">
        <v>5469258</v>
      </c>
      <c r="H221" s="11" t="str">
        <f t="shared" si="34"/>
        <v>N/A</v>
      </c>
      <c r="I221" s="12">
        <v>7.9089999999999998</v>
      </c>
      <c r="J221" s="12">
        <v>7.7279999999999998</v>
      </c>
      <c r="K221" s="43" t="s">
        <v>739</v>
      </c>
      <c r="L221" s="9" t="str">
        <f t="shared" si="35"/>
        <v>Yes</v>
      </c>
    </row>
    <row r="222" spans="1:12" x14ac:dyDescent="0.25">
      <c r="A222" s="44" t="s">
        <v>517</v>
      </c>
      <c r="B222" s="35" t="s">
        <v>213</v>
      </c>
      <c r="C222" s="36">
        <v>7710</v>
      </c>
      <c r="D222" s="11" t="str">
        <f t="shared" si="32"/>
        <v>N/A</v>
      </c>
      <c r="E222" s="36">
        <v>8236</v>
      </c>
      <c r="F222" s="11" t="str">
        <f t="shared" si="33"/>
        <v>N/A</v>
      </c>
      <c r="G222" s="36">
        <v>8628</v>
      </c>
      <c r="H222" s="11" t="str">
        <f t="shared" si="34"/>
        <v>N/A</v>
      </c>
      <c r="I222" s="12">
        <v>6.8220000000000001</v>
      </c>
      <c r="J222" s="12">
        <v>4.76</v>
      </c>
      <c r="K222" s="43" t="s">
        <v>739</v>
      </c>
      <c r="L222" s="9" t="str">
        <f t="shared" si="35"/>
        <v>Yes</v>
      </c>
    </row>
    <row r="223" spans="1:12" ht="25" x14ac:dyDescent="0.25">
      <c r="A223" s="44" t="s">
        <v>1384</v>
      </c>
      <c r="B223" s="35" t="s">
        <v>213</v>
      </c>
      <c r="C223" s="45">
        <v>610.22503243000006</v>
      </c>
      <c r="D223" s="11" t="str">
        <f t="shared" si="32"/>
        <v>N/A</v>
      </c>
      <c r="E223" s="45">
        <v>616.43067023000003</v>
      </c>
      <c r="F223" s="11" t="str">
        <f t="shared" si="33"/>
        <v>N/A</v>
      </c>
      <c r="G223" s="45">
        <v>633.89638387000002</v>
      </c>
      <c r="H223" s="11" t="str">
        <f t="shared" si="34"/>
        <v>N/A</v>
      </c>
      <c r="I223" s="12">
        <v>1.0169999999999999</v>
      </c>
      <c r="J223" s="12">
        <v>2.8330000000000002</v>
      </c>
      <c r="K223" s="43" t="s">
        <v>739</v>
      </c>
      <c r="L223" s="9" t="str">
        <f t="shared" si="35"/>
        <v>Yes</v>
      </c>
    </row>
    <row r="224" spans="1:12" ht="25" x14ac:dyDescent="0.25">
      <c r="A224" s="44" t="s">
        <v>1385</v>
      </c>
      <c r="B224" s="35" t="s">
        <v>213</v>
      </c>
      <c r="C224" s="45">
        <v>53010254</v>
      </c>
      <c r="D224" s="11" t="str">
        <f t="shared" si="32"/>
        <v>N/A</v>
      </c>
      <c r="E224" s="45">
        <v>54516230</v>
      </c>
      <c r="F224" s="11" t="str">
        <f t="shared" si="33"/>
        <v>N/A</v>
      </c>
      <c r="G224" s="45">
        <v>54844604</v>
      </c>
      <c r="H224" s="11" t="str">
        <f t="shared" si="34"/>
        <v>N/A</v>
      </c>
      <c r="I224" s="12">
        <v>2.8410000000000002</v>
      </c>
      <c r="J224" s="12">
        <v>0.60229999999999995</v>
      </c>
      <c r="K224" s="43" t="s">
        <v>739</v>
      </c>
      <c r="L224" s="9" t="str">
        <f t="shared" si="35"/>
        <v>Yes</v>
      </c>
    </row>
    <row r="225" spans="1:12" x14ac:dyDescent="0.25">
      <c r="A225" s="44" t="s">
        <v>518</v>
      </c>
      <c r="B225" s="35" t="s">
        <v>213</v>
      </c>
      <c r="C225" s="36">
        <v>18581</v>
      </c>
      <c r="D225" s="11" t="str">
        <f t="shared" si="32"/>
        <v>N/A</v>
      </c>
      <c r="E225" s="36">
        <v>19359</v>
      </c>
      <c r="F225" s="11" t="str">
        <f t="shared" si="33"/>
        <v>N/A</v>
      </c>
      <c r="G225" s="36">
        <v>19181</v>
      </c>
      <c r="H225" s="11" t="str">
        <f t="shared" si="34"/>
        <v>N/A</v>
      </c>
      <c r="I225" s="12">
        <v>4.1870000000000003</v>
      </c>
      <c r="J225" s="12">
        <v>-0.91900000000000004</v>
      </c>
      <c r="K225" s="43" t="s">
        <v>739</v>
      </c>
      <c r="L225" s="9" t="str">
        <f t="shared" si="35"/>
        <v>Yes</v>
      </c>
    </row>
    <row r="226" spans="1:12" x14ac:dyDescent="0.25">
      <c r="A226" s="44" t="s">
        <v>1386</v>
      </c>
      <c r="B226" s="35" t="s">
        <v>213</v>
      </c>
      <c r="C226" s="45">
        <v>2852.9279370999998</v>
      </c>
      <c r="D226" s="11" t="str">
        <f t="shared" si="32"/>
        <v>N/A</v>
      </c>
      <c r="E226" s="45">
        <v>2816.0664290999998</v>
      </c>
      <c r="F226" s="11" t="str">
        <f t="shared" si="33"/>
        <v>N/A</v>
      </c>
      <c r="G226" s="45">
        <v>2859.3193264000001</v>
      </c>
      <c r="H226" s="11" t="str">
        <f t="shared" si="34"/>
        <v>N/A</v>
      </c>
      <c r="I226" s="12">
        <v>-1.29</v>
      </c>
      <c r="J226" s="12">
        <v>1.536</v>
      </c>
      <c r="K226" s="43" t="s">
        <v>739</v>
      </c>
      <c r="L226" s="9" t="str">
        <f t="shared" si="35"/>
        <v>Yes</v>
      </c>
    </row>
    <row r="227" spans="1:12" ht="25" x14ac:dyDescent="0.25">
      <c r="A227" s="44" t="s">
        <v>1387</v>
      </c>
      <c r="B227" s="35" t="s">
        <v>213</v>
      </c>
      <c r="C227" s="45">
        <v>170132023</v>
      </c>
      <c r="D227" s="11" t="str">
        <f t="shared" si="32"/>
        <v>N/A</v>
      </c>
      <c r="E227" s="45">
        <v>187412165</v>
      </c>
      <c r="F227" s="11" t="str">
        <f t="shared" si="33"/>
        <v>N/A</v>
      </c>
      <c r="G227" s="45">
        <v>214749725</v>
      </c>
      <c r="H227" s="11" t="str">
        <f t="shared" si="34"/>
        <v>N/A</v>
      </c>
      <c r="I227" s="12">
        <v>10.16</v>
      </c>
      <c r="J227" s="12">
        <v>14.59</v>
      </c>
      <c r="K227" s="43" t="s">
        <v>739</v>
      </c>
      <c r="L227" s="9" t="str">
        <f t="shared" si="35"/>
        <v>Yes</v>
      </c>
    </row>
    <row r="228" spans="1:12" ht="25" x14ac:dyDescent="0.25">
      <c r="A228" s="44" t="s">
        <v>519</v>
      </c>
      <c r="B228" s="35" t="s">
        <v>213</v>
      </c>
      <c r="C228" s="36">
        <v>5091</v>
      </c>
      <c r="D228" s="11" t="str">
        <f t="shared" si="32"/>
        <v>N/A</v>
      </c>
      <c r="E228" s="36">
        <v>5481</v>
      </c>
      <c r="F228" s="11" t="str">
        <f t="shared" si="33"/>
        <v>N/A</v>
      </c>
      <c r="G228" s="36">
        <v>5837</v>
      </c>
      <c r="H228" s="11" t="str">
        <f t="shared" si="34"/>
        <v>N/A</v>
      </c>
      <c r="I228" s="12">
        <v>7.6609999999999996</v>
      </c>
      <c r="J228" s="12">
        <v>6.4950000000000001</v>
      </c>
      <c r="K228" s="43" t="s">
        <v>739</v>
      </c>
      <c r="L228" s="9" t="str">
        <f t="shared" si="35"/>
        <v>Yes</v>
      </c>
    </row>
    <row r="229" spans="1:12" ht="25" x14ac:dyDescent="0.25">
      <c r="A229" s="44" t="s">
        <v>1388</v>
      </c>
      <c r="B229" s="35" t="s">
        <v>213</v>
      </c>
      <c r="C229" s="45">
        <v>33418.193479000001</v>
      </c>
      <c r="D229" s="11" t="str">
        <f t="shared" si="32"/>
        <v>N/A</v>
      </c>
      <c r="E229" s="45">
        <v>34193.060573000002</v>
      </c>
      <c r="F229" s="11" t="str">
        <f t="shared" si="33"/>
        <v>N/A</v>
      </c>
      <c r="G229" s="45">
        <v>36791.112729</v>
      </c>
      <c r="H229" s="11" t="str">
        <f t="shared" si="34"/>
        <v>N/A</v>
      </c>
      <c r="I229" s="12">
        <v>2.319</v>
      </c>
      <c r="J229" s="12">
        <v>7.5979999999999999</v>
      </c>
      <c r="K229" s="43" t="s">
        <v>739</v>
      </c>
      <c r="L229" s="9" t="str">
        <f t="shared" si="35"/>
        <v>Yes</v>
      </c>
    </row>
    <row r="230" spans="1:12" x14ac:dyDescent="0.25">
      <c r="A230" s="4" t="s">
        <v>1389</v>
      </c>
      <c r="B230" s="35" t="s">
        <v>213</v>
      </c>
      <c r="C230" s="14">
        <v>256215227</v>
      </c>
      <c r="D230" s="11" t="str">
        <f t="shared" ref="D230:D253" si="36">IF($B230="N/A","N/A",IF(C230&gt;10,"No",IF(C230&lt;-10,"No","Yes")))</f>
        <v>N/A</v>
      </c>
      <c r="E230" s="14">
        <v>290891073</v>
      </c>
      <c r="F230" s="11" t="str">
        <f t="shared" ref="F230:F253" si="37">IF($B230="N/A","N/A",IF(E230&gt;10,"No",IF(E230&lt;-10,"No","Yes")))</f>
        <v>N/A</v>
      </c>
      <c r="G230" s="14">
        <v>330937416</v>
      </c>
      <c r="H230" s="11" t="str">
        <f t="shared" ref="H230:H253" si="38">IF($B230="N/A","N/A",IF(G230&gt;10,"No",IF(G230&lt;-10,"No","Yes")))</f>
        <v>N/A</v>
      </c>
      <c r="I230" s="12">
        <v>13.53</v>
      </c>
      <c r="J230" s="12">
        <v>13.77</v>
      </c>
      <c r="K230" s="43" t="s">
        <v>739</v>
      </c>
      <c r="L230" s="9" t="str">
        <f t="shared" ref="L230:L253" si="39">IF(J230="Div by 0", "N/A", IF(K230="N/A","N/A", IF(J230&gt;VALUE(MID(K230,1,2)), "No", IF(J230&lt;-1*VALUE(MID(K230,1,2)), "No", "Yes"))))</f>
        <v>Yes</v>
      </c>
    </row>
    <row r="231" spans="1:12" x14ac:dyDescent="0.25">
      <c r="A231" s="4" t="s">
        <v>1566</v>
      </c>
      <c r="B231" s="35" t="s">
        <v>213</v>
      </c>
      <c r="C231" s="1">
        <v>7143</v>
      </c>
      <c r="D231" s="1" t="str">
        <f t="shared" si="36"/>
        <v>N/A</v>
      </c>
      <c r="E231" s="1">
        <v>7868</v>
      </c>
      <c r="F231" s="1" t="str">
        <f t="shared" si="37"/>
        <v>N/A</v>
      </c>
      <c r="G231" s="1">
        <v>8688</v>
      </c>
      <c r="H231" s="11" t="str">
        <f t="shared" si="38"/>
        <v>N/A</v>
      </c>
      <c r="I231" s="12">
        <v>10.15</v>
      </c>
      <c r="J231" s="12">
        <v>10.42</v>
      </c>
      <c r="K231" s="43" t="s">
        <v>739</v>
      </c>
      <c r="L231" s="9" t="str">
        <f t="shared" si="39"/>
        <v>Yes</v>
      </c>
    </row>
    <row r="232" spans="1:12" x14ac:dyDescent="0.25">
      <c r="A232" s="4" t="s">
        <v>1567</v>
      </c>
      <c r="B232" s="35" t="s">
        <v>213</v>
      </c>
      <c r="C232" s="14">
        <v>35869.414391999999</v>
      </c>
      <c r="D232" s="11" t="str">
        <f t="shared" si="36"/>
        <v>N/A</v>
      </c>
      <c r="E232" s="14">
        <v>36971.412429999997</v>
      </c>
      <c r="F232" s="11" t="str">
        <f t="shared" si="37"/>
        <v>N/A</v>
      </c>
      <c r="G232" s="14">
        <v>38091.323204</v>
      </c>
      <c r="H232" s="11" t="str">
        <f t="shared" si="38"/>
        <v>N/A</v>
      </c>
      <c r="I232" s="12">
        <v>3.0720000000000001</v>
      </c>
      <c r="J232" s="12">
        <v>3.0289999999999999</v>
      </c>
      <c r="K232" s="43" t="s">
        <v>739</v>
      </c>
      <c r="L232" s="9" t="str">
        <f t="shared" si="39"/>
        <v>Yes</v>
      </c>
    </row>
    <row r="233" spans="1:12" x14ac:dyDescent="0.25">
      <c r="A233" s="48" t="s">
        <v>1568</v>
      </c>
      <c r="B233" s="35" t="s">
        <v>213</v>
      </c>
      <c r="C233" s="14">
        <v>30474.028352000001</v>
      </c>
      <c r="D233" s="11" t="str">
        <f t="shared" si="36"/>
        <v>N/A</v>
      </c>
      <c r="E233" s="14">
        <v>31220.141892</v>
      </c>
      <c r="F233" s="11" t="str">
        <f t="shared" si="37"/>
        <v>N/A</v>
      </c>
      <c r="G233" s="14">
        <v>31553.398463000001</v>
      </c>
      <c r="H233" s="11" t="str">
        <f t="shared" si="38"/>
        <v>N/A</v>
      </c>
      <c r="I233" s="12">
        <v>2.448</v>
      </c>
      <c r="J233" s="12">
        <v>1.0669999999999999</v>
      </c>
      <c r="K233" s="43" t="s">
        <v>739</v>
      </c>
      <c r="L233" s="9" t="str">
        <f t="shared" si="39"/>
        <v>Yes</v>
      </c>
    </row>
    <row r="234" spans="1:12" x14ac:dyDescent="0.25">
      <c r="A234" s="48" t="s">
        <v>1569</v>
      </c>
      <c r="B234" s="35" t="s">
        <v>213</v>
      </c>
      <c r="C234" s="14">
        <v>40197.286830999998</v>
      </c>
      <c r="D234" s="11" t="str">
        <f t="shared" si="36"/>
        <v>N/A</v>
      </c>
      <c r="E234" s="14">
        <v>41144.180052999996</v>
      </c>
      <c r="F234" s="11" t="str">
        <f t="shared" si="37"/>
        <v>N/A</v>
      </c>
      <c r="G234" s="14">
        <v>42811.727987999999</v>
      </c>
      <c r="H234" s="11" t="str">
        <f t="shared" si="38"/>
        <v>N/A</v>
      </c>
      <c r="I234" s="12">
        <v>2.3559999999999999</v>
      </c>
      <c r="J234" s="12">
        <v>4.0529999999999999</v>
      </c>
      <c r="K234" s="43" t="s">
        <v>739</v>
      </c>
      <c r="L234" s="9" t="str">
        <f t="shared" si="39"/>
        <v>Yes</v>
      </c>
    </row>
    <row r="235" spans="1:12" x14ac:dyDescent="0.25">
      <c r="A235" s="48" t="s">
        <v>1570</v>
      </c>
      <c r="B235" s="35" t="s">
        <v>213</v>
      </c>
      <c r="C235" s="14">
        <v>11078.866667</v>
      </c>
      <c r="D235" s="11" t="str">
        <f t="shared" si="36"/>
        <v>N/A</v>
      </c>
      <c r="E235" s="14">
        <v>15409.228916</v>
      </c>
      <c r="F235" s="11" t="str">
        <f t="shared" si="37"/>
        <v>N/A</v>
      </c>
      <c r="G235" s="14">
        <v>24274.856</v>
      </c>
      <c r="H235" s="11" t="str">
        <f t="shared" si="38"/>
        <v>N/A</v>
      </c>
      <c r="I235" s="12">
        <v>39.090000000000003</v>
      </c>
      <c r="J235" s="12">
        <v>57.53</v>
      </c>
      <c r="K235" s="43" t="s">
        <v>739</v>
      </c>
      <c r="L235" s="9" t="str">
        <f t="shared" si="39"/>
        <v>No</v>
      </c>
    </row>
    <row r="236" spans="1:12" x14ac:dyDescent="0.25">
      <c r="A236" s="48" t="s">
        <v>1571</v>
      </c>
      <c r="B236" s="35" t="s">
        <v>213</v>
      </c>
      <c r="C236" s="14">
        <v>7260.5483870999997</v>
      </c>
      <c r="D236" s="11" t="str">
        <f t="shared" si="36"/>
        <v>N/A</v>
      </c>
      <c r="E236" s="14">
        <v>6282.4375</v>
      </c>
      <c r="F236" s="11" t="str">
        <f t="shared" si="37"/>
        <v>N/A</v>
      </c>
      <c r="G236" s="14">
        <v>8391.6990291000002</v>
      </c>
      <c r="H236" s="11" t="str">
        <f t="shared" si="38"/>
        <v>N/A</v>
      </c>
      <c r="I236" s="12">
        <v>-13.5</v>
      </c>
      <c r="J236" s="12">
        <v>33.57</v>
      </c>
      <c r="K236" s="43" t="s">
        <v>739</v>
      </c>
      <c r="L236" s="9" t="str">
        <f t="shared" si="39"/>
        <v>No</v>
      </c>
    </row>
    <row r="237" spans="1:12" x14ac:dyDescent="0.25">
      <c r="A237" s="44" t="s">
        <v>1572</v>
      </c>
      <c r="B237" s="35" t="s">
        <v>213</v>
      </c>
      <c r="C237" s="11">
        <v>5.4068579214000003</v>
      </c>
      <c r="D237" s="11" t="str">
        <f t="shared" si="36"/>
        <v>N/A</v>
      </c>
      <c r="E237" s="11">
        <v>5.5351929367999997</v>
      </c>
      <c r="F237" s="11" t="str">
        <f t="shared" si="37"/>
        <v>N/A</v>
      </c>
      <c r="G237" s="11">
        <v>5.8145604947000002</v>
      </c>
      <c r="H237" s="11" t="str">
        <f t="shared" si="38"/>
        <v>N/A</v>
      </c>
      <c r="I237" s="12">
        <v>2.3740000000000001</v>
      </c>
      <c r="J237" s="12">
        <v>5.0469999999999997</v>
      </c>
      <c r="K237" s="43" t="s">
        <v>739</v>
      </c>
      <c r="L237" s="9" t="str">
        <f t="shared" si="39"/>
        <v>Yes</v>
      </c>
    </row>
    <row r="238" spans="1:12" x14ac:dyDescent="0.25">
      <c r="A238" s="47" t="s">
        <v>1573</v>
      </c>
      <c r="B238" s="35" t="s">
        <v>213</v>
      </c>
      <c r="C238" s="11">
        <v>36.079623998000002</v>
      </c>
      <c r="D238" s="11" t="str">
        <f t="shared" si="36"/>
        <v>N/A</v>
      </c>
      <c r="E238" s="11">
        <v>37.664077149999997</v>
      </c>
      <c r="F238" s="11" t="str">
        <f t="shared" si="37"/>
        <v>N/A</v>
      </c>
      <c r="G238" s="11">
        <v>39.260563380000001</v>
      </c>
      <c r="H238" s="11" t="str">
        <f t="shared" si="38"/>
        <v>N/A</v>
      </c>
      <c r="I238" s="12">
        <v>4.3920000000000003</v>
      </c>
      <c r="J238" s="12">
        <v>4.2389999999999999</v>
      </c>
      <c r="K238" s="43" t="s">
        <v>739</v>
      </c>
      <c r="L238" s="9" t="str">
        <f t="shared" si="39"/>
        <v>Yes</v>
      </c>
    </row>
    <row r="239" spans="1:12" x14ac:dyDescent="0.25">
      <c r="A239" s="47" t="s">
        <v>1574</v>
      </c>
      <c r="B239" s="35" t="s">
        <v>213</v>
      </c>
      <c r="C239" s="11">
        <v>25.320065177</v>
      </c>
      <c r="D239" s="11" t="str">
        <f t="shared" si="36"/>
        <v>N/A</v>
      </c>
      <c r="E239" s="11">
        <v>26.887570062999998</v>
      </c>
      <c r="F239" s="11" t="str">
        <f t="shared" si="37"/>
        <v>N/A</v>
      </c>
      <c r="G239" s="11">
        <v>27.566618467000001</v>
      </c>
      <c r="H239" s="11" t="str">
        <f t="shared" si="38"/>
        <v>N/A</v>
      </c>
      <c r="I239" s="12">
        <v>6.1909999999999998</v>
      </c>
      <c r="J239" s="12">
        <v>2.5259999999999998</v>
      </c>
      <c r="K239" s="43" t="s">
        <v>739</v>
      </c>
      <c r="L239" s="9" t="str">
        <f t="shared" si="39"/>
        <v>Yes</v>
      </c>
    </row>
    <row r="240" spans="1:12" x14ac:dyDescent="0.25">
      <c r="A240" s="47" t="s">
        <v>1575</v>
      </c>
      <c r="B240" s="35" t="s">
        <v>213</v>
      </c>
      <c r="C240" s="11">
        <v>0.15215489369999999</v>
      </c>
      <c r="D240" s="11" t="str">
        <f t="shared" si="36"/>
        <v>N/A</v>
      </c>
      <c r="E240" s="11">
        <v>9.7990602299999993E-2</v>
      </c>
      <c r="F240" s="11" t="str">
        <f t="shared" si="37"/>
        <v>N/A</v>
      </c>
      <c r="G240" s="11">
        <v>0.14213267230000001</v>
      </c>
      <c r="H240" s="11" t="str">
        <f t="shared" si="38"/>
        <v>N/A</v>
      </c>
      <c r="I240" s="12">
        <v>-35.6</v>
      </c>
      <c r="J240" s="12">
        <v>45.05</v>
      </c>
      <c r="K240" s="43" t="s">
        <v>739</v>
      </c>
      <c r="L240" s="9" t="str">
        <f t="shared" si="39"/>
        <v>No</v>
      </c>
    </row>
    <row r="241" spans="1:12" x14ac:dyDescent="0.25">
      <c r="A241" s="47" t="s">
        <v>1576</v>
      </c>
      <c r="B241" s="35" t="s">
        <v>213</v>
      </c>
      <c r="C241" s="11">
        <v>0.21509106680000001</v>
      </c>
      <c r="D241" s="11" t="str">
        <f t="shared" si="36"/>
        <v>N/A</v>
      </c>
      <c r="E241" s="11">
        <v>0.25173856950000001</v>
      </c>
      <c r="F241" s="11" t="str">
        <f t="shared" si="37"/>
        <v>N/A</v>
      </c>
      <c r="G241" s="11">
        <v>0.30155755940000001</v>
      </c>
      <c r="H241" s="11" t="str">
        <f t="shared" si="38"/>
        <v>N/A</v>
      </c>
      <c r="I241" s="12">
        <v>17.04</v>
      </c>
      <c r="J241" s="12">
        <v>19.79</v>
      </c>
      <c r="K241" s="43" t="s">
        <v>739</v>
      </c>
      <c r="L241" s="9" t="str">
        <f t="shared" si="39"/>
        <v>Yes</v>
      </c>
    </row>
    <row r="242" spans="1:12" x14ac:dyDescent="0.25">
      <c r="A242" s="4" t="s">
        <v>1401</v>
      </c>
      <c r="B242" s="35" t="s">
        <v>213</v>
      </c>
      <c r="C242" s="14">
        <v>170132023</v>
      </c>
      <c r="D242" s="11" t="str">
        <f t="shared" si="36"/>
        <v>N/A</v>
      </c>
      <c r="E242" s="14">
        <v>187412165</v>
      </c>
      <c r="F242" s="11" t="str">
        <f t="shared" si="37"/>
        <v>N/A</v>
      </c>
      <c r="G242" s="14">
        <v>214749725</v>
      </c>
      <c r="H242" s="11" t="str">
        <f t="shared" si="38"/>
        <v>N/A</v>
      </c>
      <c r="I242" s="12">
        <v>10.16</v>
      </c>
      <c r="J242" s="12">
        <v>14.59</v>
      </c>
      <c r="K242" s="43" t="s">
        <v>739</v>
      </c>
      <c r="L242" s="9" t="str">
        <f t="shared" si="39"/>
        <v>Yes</v>
      </c>
    </row>
    <row r="243" spans="1:12" x14ac:dyDescent="0.25">
      <c r="A243" s="4" t="s">
        <v>1577</v>
      </c>
      <c r="B243" s="35" t="s">
        <v>213</v>
      </c>
      <c r="C243" s="1">
        <v>5091</v>
      </c>
      <c r="D243" s="1" t="str">
        <f t="shared" si="36"/>
        <v>N/A</v>
      </c>
      <c r="E243" s="1">
        <v>5481</v>
      </c>
      <c r="F243" s="1" t="str">
        <f t="shared" si="37"/>
        <v>N/A</v>
      </c>
      <c r="G243" s="1">
        <v>5838</v>
      </c>
      <c r="H243" s="11" t="str">
        <f t="shared" si="38"/>
        <v>N/A</v>
      </c>
      <c r="I243" s="12">
        <v>7.6609999999999996</v>
      </c>
      <c r="J243" s="12">
        <v>6.5129999999999999</v>
      </c>
      <c r="K243" s="43" t="s">
        <v>739</v>
      </c>
      <c r="L243" s="9" t="str">
        <f t="shared" si="39"/>
        <v>Yes</v>
      </c>
    </row>
    <row r="244" spans="1:12" ht="25" x14ac:dyDescent="0.25">
      <c r="A244" s="4" t="s">
        <v>1578</v>
      </c>
      <c r="B244" s="35" t="s">
        <v>213</v>
      </c>
      <c r="C244" s="14">
        <v>33418.193479000001</v>
      </c>
      <c r="D244" s="11" t="str">
        <f t="shared" si="36"/>
        <v>N/A</v>
      </c>
      <c r="E244" s="14">
        <v>34193.060573000002</v>
      </c>
      <c r="F244" s="11" t="str">
        <f t="shared" si="37"/>
        <v>N/A</v>
      </c>
      <c r="G244" s="14">
        <v>36784.810723000002</v>
      </c>
      <c r="H244" s="11" t="str">
        <f t="shared" si="38"/>
        <v>N/A</v>
      </c>
      <c r="I244" s="12">
        <v>2.319</v>
      </c>
      <c r="J244" s="12">
        <v>7.58</v>
      </c>
      <c r="K244" s="43" t="s">
        <v>739</v>
      </c>
      <c r="L244" s="9" t="str">
        <f t="shared" si="39"/>
        <v>Yes</v>
      </c>
    </row>
    <row r="245" spans="1:12" ht="25" x14ac:dyDescent="0.25">
      <c r="A245" s="48" t="s">
        <v>1579</v>
      </c>
      <c r="B245" s="35" t="s">
        <v>213</v>
      </c>
      <c r="C245" s="14">
        <v>24250.482001</v>
      </c>
      <c r="D245" s="11" t="str">
        <f t="shared" si="36"/>
        <v>N/A</v>
      </c>
      <c r="E245" s="14">
        <v>24030.514886000001</v>
      </c>
      <c r="F245" s="11" t="str">
        <f t="shared" si="37"/>
        <v>N/A</v>
      </c>
      <c r="G245" s="14">
        <v>25859.474558000002</v>
      </c>
      <c r="H245" s="11" t="str">
        <f t="shared" si="38"/>
        <v>N/A</v>
      </c>
      <c r="I245" s="12">
        <v>-0.90700000000000003</v>
      </c>
      <c r="J245" s="12">
        <v>7.6109999999999998</v>
      </c>
      <c r="K245" s="43" t="s">
        <v>739</v>
      </c>
      <c r="L245" s="9" t="str">
        <f t="shared" si="39"/>
        <v>Yes</v>
      </c>
    </row>
    <row r="246" spans="1:12" ht="25" x14ac:dyDescent="0.25">
      <c r="A246" s="48" t="s">
        <v>1580</v>
      </c>
      <c r="B246" s="35" t="s">
        <v>213</v>
      </c>
      <c r="C246" s="14">
        <v>38237.327427999997</v>
      </c>
      <c r="D246" s="11" t="str">
        <f t="shared" si="36"/>
        <v>N/A</v>
      </c>
      <c r="E246" s="14">
        <v>39235.843682999999</v>
      </c>
      <c r="F246" s="11" t="str">
        <f t="shared" si="37"/>
        <v>N/A</v>
      </c>
      <c r="G246" s="14">
        <v>42364.788329000003</v>
      </c>
      <c r="H246" s="11" t="str">
        <f t="shared" si="38"/>
        <v>N/A</v>
      </c>
      <c r="I246" s="12">
        <v>2.6110000000000002</v>
      </c>
      <c r="J246" s="12">
        <v>7.9749999999999996</v>
      </c>
      <c r="K246" s="43" t="s">
        <v>739</v>
      </c>
      <c r="L246" s="9" t="str">
        <f t="shared" si="39"/>
        <v>Yes</v>
      </c>
    </row>
    <row r="247" spans="1:12" ht="25" x14ac:dyDescent="0.25">
      <c r="A247" s="48" t="s">
        <v>1581</v>
      </c>
      <c r="B247" s="35" t="s">
        <v>213</v>
      </c>
      <c r="C247" s="14">
        <v>16689.153846000001</v>
      </c>
      <c r="D247" s="11" t="str">
        <f t="shared" si="36"/>
        <v>N/A</v>
      </c>
      <c r="E247" s="14">
        <v>15828.964911999999</v>
      </c>
      <c r="F247" s="11" t="str">
        <f t="shared" si="37"/>
        <v>N/A</v>
      </c>
      <c r="G247" s="14">
        <v>22271.074074</v>
      </c>
      <c r="H247" s="11" t="str">
        <f t="shared" si="38"/>
        <v>N/A</v>
      </c>
      <c r="I247" s="12">
        <v>-5.15</v>
      </c>
      <c r="J247" s="12">
        <v>40.700000000000003</v>
      </c>
      <c r="K247" s="43" t="s">
        <v>739</v>
      </c>
      <c r="L247" s="9" t="str">
        <f t="shared" si="39"/>
        <v>No</v>
      </c>
    </row>
    <row r="248" spans="1:12" ht="25" x14ac:dyDescent="0.25">
      <c r="A248" s="48" t="s">
        <v>1582</v>
      </c>
      <c r="B248" s="35" t="s">
        <v>213</v>
      </c>
      <c r="C248" s="14">
        <v>601.46153846000004</v>
      </c>
      <c r="D248" s="11" t="str">
        <f t="shared" si="36"/>
        <v>N/A</v>
      </c>
      <c r="E248" s="14">
        <v>2296.7142856999999</v>
      </c>
      <c r="F248" s="11" t="str">
        <f t="shared" si="37"/>
        <v>N/A</v>
      </c>
      <c r="G248" s="14">
        <v>4752.7333332999997</v>
      </c>
      <c r="H248" s="11" t="str">
        <f t="shared" si="38"/>
        <v>N/A</v>
      </c>
      <c r="I248" s="12">
        <v>281.89999999999998</v>
      </c>
      <c r="J248" s="12">
        <v>106.9</v>
      </c>
      <c r="K248" s="43" t="s">
        <v>739</v>
      </c>
      <c r="L248" s="9" t="str">
        <f t="shared" si="39"/>
        <v>No</v>
      </c>
    </row>
    <row r="249" spans="1:12" ht="25" x14ac:dyDescent="0.25">
      <c r="A249" s="44" t="s">
        <v>1583</v>
      </c>
      <c r="B249" s="35" t="s">
        <v>213</v>
      </c>
      <c r="C249" s="11">
        <v>3.8536068428000001</v>
      </c>
      <c r="D249" s="11" t="str">
        <f t="shared" si="36"/>
        <v>N/A</v>
      </c>
      <c r="E249" s="11">
        <v>3.8559217700000001</v>
      </c>
      <c r="F249" s="11" t="str">
        <f t="shared" si="37"/>
        <v>N/A</v>
      </c>
      <c r="G249" s="11">
        <v>3.9071597799000002</v>
      </c>
      <c r="H249" s="11" t="str">
        <f t="shared" si="38"/>
        <v>N/A</v>
      </c>
      <c r="I249" s="12">
        <v>6.0100000000000001E-2</v>
      </c>
      <c r="J249" s="12">
        <v>1.329</v>
      </c>
      <c r="K249" s="43" t="s">
        <v>739</v>
      </c>
      <c r="L249" s="9" t="str">
        <f t="shared" si="39"/>
        <v>Yes</v>
      </c>
    </row>
    <row r="250" spans="1:12" ht="25" x14ac:dyDescent="0.25">
      <c r="A250" s="47" t="s">
        <v>1584</v>
      </c>
      <c r="B250" s="35" t="s">
        <v>213</v>
      </c>
      <c r="C250" s="11">
        <v>22.656897982</v>
      </c>
      <c r="D250" s="11" t="str">
        <f t="shared" si="36"/>
        <v>N/A</v>
      </c>
      <c r="E250" s="11">
        <v>22.944012858000001</v>
      </c>
      <c r="F250" s="11" t="str">
        <f t="shared" si="37"/>
        <v>N/A</v>
      </c>
      <c r="G250" s="11">
        <v>22.736418511</v>
      </c>
      <c r="H250" s="11" t="str">
        <f t="shared" si="38"/>
        <v>N/A</v>
      </c>
      <c r="I250" s="12">
        <v>1.2669999999999999</v>
      </c>
      <c r="J250" s="12">
        <v>-0.90500000000000003</v>
      </c>
      <c r="K250" s="43" t="s">
        <v>739</v>
      </c>
      <c r="L250" s="9" t="str">
        <f t="shared" si="39"/>
        <v>Yes</v>
      </c>
    </row>
    <row r="251" spans="1:12" ht="25" x14ac:dyDescent="0.25">
      <c r="A251" s="47" t="s">
        <v>1585</v>
      </c>
      <c r="B251" s="35" t="s">
        <v>213</v>
      </c>
      <c r="C251" s="11">
        <v>19.710195531</v>
      </c>
      <c r="D251" s="11" t="str">
        <f t="shared" si="36"/>
        <v>N/A</v>
      </c>
      <c r="E251" s="11">
        <v>20.353885042000002</v>
      </c>
      <c r="F251" s="11" t="str">
        <f t="shared" si="37"/>
        <v>N/A</v>
      </c>
      <c r="G251" s="11">
        <v>20.176616402000001</v>
      </c>
      <c r="H251" s="11" t="str">
        <f t="shared" si="38"/>
        <v>N/A</v>
      </c>
      <c r="I251" s="12">
        <v>3.266</v>
      </c>
      <c r="J251" s="12">
        <v>-0.871</v>
      </c>
      <c r="K251" s="43" t="s">
        <v>739</v>
      </c>
      <c r="L251" s="9" t="str">
        <f t="shared" si="39"/>
        <v>Yes</v>
      </c>
    </row>
    <row r="252" spans="1:12" ht="25" x14ac:dyDescent="0.25">
      <c r="A252" s="47" t="s">
        <v>1586</v>
      </c>
      <c r="B252" s="35" t="s">
        <v>213</v>
      </c>
      <c r="C252" s="11">
        <v>6.5933787300000005E-2</v>
      </c>
      <c r="D252" s="11" t="str">
        <f t="shared" si="36"/>
        <v>N/A</v>
      </c>
      <c r="E252" s="11">
        <v>6.7294751E-2</v>
      </c>
      <c r="F252" s="11" t="str">
        <f t="shared" si="37"/>
        <v>N/A</v>
      </c>
      <c r="G252" s="11">
        <v>0.1228026289</v>
      </c>
      <c r="H252" s="11" t="str">
        <f t="shared" si="38"/>
        <v>N/A</v>
      </c>
      <c r="I252" s="12">
        <v>2.0640000000000001</v>
      </c>
      <c r="J252" s="12">
        <v>82.48</v>
      </c>
      <c r="K252" s="43" t="s">
        <v>739</v>
      </c>
      <c r="L252" s="9" t="str">
        <f t="shared" si="39"/>
        <v>No</v>
      </c>
    </row>
    <row r="253" spans="1:12" ht="25" x14ac:dyDescent="0.25">
      <c r="A253" s="47" t="s">
        <v>1587</v>
      </c>
      <c r="B253" s="35" t="s">
        <v>213</v>
      </c>
      <c r="C253" s="11">
        <v>4.5099739799999997E-2</v>
      </c>
      <c r="D253" s="11" t="str">
        <f t="shared" si="36"/>
        <v>N/A</v>
      </c>
      <c r="E253" s="11">
        <v>2.2027124799999999E-2</v>
      </c>
      <c r="F253" s="11" t="str">
        <f t="shared" si="37"/>
        <v>N/A</v>
      </c>
      <c r="G253" s="11">
        <v>4.39161494E-2</v>
      </c>
      <c r="H253" s="11" t="str">
        <f t="shared" si="38"/>
        <v>N/A</v>
      </c>
      <c r="I253" s="12">
        <v>-51.2</v>
      </c>
      <c r="J253" s="12">
        <v>99.37</v>
      </c>
      <c r="K253" s="43" t="s">
        <v>739</v>
      </c>
      <c r="L253" s="9" t="str">
        <f t="shared" si="39"/>
        <v>No</v>
      </c>
    </row>
    <row r="254" spans="1:12" x14ac:dyDescent="0.25">
      <c r="A254" s="137" t="s">
        <v>1646</v>
      </c>
      <c r="B254" s="138"/>
      <c r="C254" s="138"/>
      <c r="D254" s="138"/>
      <c r="E254" s="138"/>
      <c r="F254" s="138"/>
      <c r="G254" s="138"/>
      <c r="H254" s="138"/>
      <c r="I254" s="138"/>
      <c r="J254" s="138"/>
      <c r="K254" s="138"/>
      <c r="L254" s="139"/>
    </row>
    <row r="255" spans="1:12" x14ac:dyDescent="0.25">
      <c r="A255" s="132" t="s">
        <v>1644</v>
      </c>
      <c r="B255" s="133"/>
      <c r="C255" s="133"/>
      <c r="D255" s="133"/>
      <c r="E255" s="133"/>
      <c r="F255" s="133"/>
      <c r="G255" s="133"/>
      <c r="H255" s="133"/>
      <c r="I255" s="133"/>
      <c r="J255" s="133"/>
      <c r="K255" s="133"/>
      <c r="L255" s="134"/>
    </row>
    <row r="256" spans="1:12" x14ac:dyDescent="0.25">
      <c r="A256" s="143" t="s">
        <v>1742</v>
      </c>
      <c r="B256" s="144"/>
      <c r="C256" s="144"/>
      <c r="D256" s="144"/>
      <c r="E256" s="144"/>
      <c r="F256" s="144"/>
      <c r="G256" s="144"/>
      <c r="H256" s="144"/>
      <c r="I256" s="144"/>
      <c r="J256" s="144"/>
      <c r="K256" s="144"/>
      <c r="L256" s="145"/>
    </row>
    <row r="258" spans="1:1" x14ac:dyDescent="0.25">
      <c r="A258" s="2"/>
    </row>
    <row r="259" spans="1:1" x14ac:dyDescent="0.25">
      <c r="A259" s="2"/>
    </row>
  </sheetData>
  <mergeCells count="6">
    <mergeCell ref="A256:L256"/>
    <mergeCell ref="A2:L2"/>
    <mergeCell ref="A254:L254"/>
    <mergeCell ref="A255:L255"/>
    <mergeCell ref="A1:L1"/>
    <mergeCell ref="A4:L4"/>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20"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1589</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26" t="s">
        <v>341</v>
      </c>
      <c r="B6" s="9" t="s">
        <v>213</v>
      </c>
      <c r="C6" s="27">
        <v>7</v>
      </c>
      <c r="D6" s="9" t="s">
        <v>213</v>
      </c>
      <c r="E6" s="27">
        <v>7</v>
      </c>
      <c r="F6" s="9" t="s">
        <v>213</v>
      </c>
      <c r="G6" s="27">
        <v>7</v>
      </c>
      <c r="H6" s="9" t="s">
        <v>213</v>
      </c>
      <c r="I6" s="10" t="s">
        <v>213</v>
      </c>
      <c r="J6" s="10" t="s">
        <v>213</v>
      </c>
      <c r="K6" s="9" t="s">
        <v>213</v>
      </c>
    </row>
    <row r="7" spans="1:11" s="28" customFormat="1" x14ac:dyDescent="0.25">
      <c r="A7" s="29" t="s">
        <v>301</v>
      </c>
      <c r="B7" s="30" t="s">
        <v>213</v>
      </c>
      <c r="C7" s="31">
        <v>19067</v>
      </c>
      <c r="D7" s="32" t="str">
        <f>IF($B7="N/A","N/A",IF(C7&gt;15,"No",IF(C7&lt;-15,"No","Yes")))</f>
        <v>N/A</v>
      </c>
      <c r="E7" s="31">
        <v>19377</v>
      </c>
      <c r="F7" s="32" t="str">
        <f>IF($B7="N/A","N/A",IF(E7&gt;15,"No",IF(E7&lt;-15,"No","Yes")))</f>
        <v>N/A</v>
      </c>
      <c r="G7" s="31">
        <v>19451</v>
      </c>
      <c r="H7" s="32" t="str">
        <f>IF($B7="N/A","N/A",IF(G7&gt;15,"No",IF(G7&lt;-15,"No","Yes")))</f>
        <v>N/A</v>
      </c>
      <c r="I7" s="33">
        <v>1.6259999999999999</v>
      </c>
      <c r="J7" s="33">
        <v>0.38190000000000002</v>
      </c>
      <c r="K7" s="32" t="str">
        <f t="shared" ref="K7:K24" si="0">IF(J7="Div by 0", "N/A", IF(J7="N/A","N/A", IF(J7&gt;30, "No", IF(J7&lt;-30, "No", "Yes"))))</f>
        <v>Yes</v>
      </c>
    </row>
    <row r="8" spans="1:11" x14ac:dyDescent="0.25">
      <c r="A8" s="26" t="s">
        <v>361</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26" t="s">
        <v>302</v>
      </c>
      <c r="B9" s="35" t="s">
        <v>213</v>
      </c>
      <c r="C9" s="9">
        <v>0</v>
      </c>
      <c r="D9" s="9" t="str">
        <f>IF($B9="N/A","N/A",IF(C9&gt;15,"No",IF(C9&lt;-15,"No","Yes")))</f>
        <v>N/A</v>
      </c>
      <c r="E9" s="9">
        <v>0</v>
      </c>
      <c r="F9" s="9" t="str">
        <f>IF($B9="N/A","N/A",IF(E9&gt;15,"No",IF(E9&lt;-15,"No","Yes")))</f>
        <v>N/A</v>
      </c>
      <c r="G9" s="9">
        <v>0</v>
      </c>
      <c r="H9" s="9" t="str">
        <f>IF($B9="N/A","N/A",IF(G9&gt;15,"No",IF(G9&lt;-15,"No","Yes")))</f>
        <v>N/A</v>
      </c>
      <c r="I9" s="10" t="s">
        <v>1746</v>
      </c>
      <c r="J9" s="10" t="s">
        <v>1746</v>
      </c>
      <c r="K9" s="9" t="str">
        <f t="shared" si="0"/>
        <v>N/A</v>
      </c>
    </row>
    <row r="10" spans="1:11" x14ac:dyDescent="0.25">
      <c r="A10" s="26" t="s">
        <v>303</v>
      </c>
      <c r="B10" s="35" t="s">
        <v>213</v>
      </c>
      <c r="C10" s="9">
        <v>0</v>
      </c>
      <c r="D10" s="9" t="str">
        <f>IF($B10="N/A","N/A",IF(C10&gt;15,"No",IF(C10&lt;-15,"No","Yes")))</f>
        <v>N/A</v>
      </c>
      <c r="E10" s="9">
        <v>0</v>
      </c>
      <c r="F10" s="9" t="str">
        <f>IF($B10="N/A","N/A",IF(E10&gt;15,"No",IF(E10&lt;-15,"No","Yes")))</f>
        <v>N/A</v>
      </c>
      <c r="G10" s="9">
        <v>0</v>
      </c>
      <c r="H10" s="9" t="str">
        <f>IF($B10="N/A","N/A",IF(G10&gt;15,"No",IF(G10&lt;-15,"No","Yes")))</f>
        <v>N/A</v>
      </c>
      <c r="I10" s="10" t="s">
        <v>1746</v>
      </c>
      <c r="J10" s="10" t="s">
        <v>1746</v>
      </c>
      <c r="K10" s="9" t="str">
        <f t="shared" si="0"/>
        <v>N/A</v>
      </c>
    </row>
    <row r="11" spans="1:11" x14ac:dyDescent="0.25">
      <c r="A11" s="26" t="s">
        <v>817</v>
      </c>
      <c r="B11" s="35" t="s">
        <v>214</v>
      </c>
      <c r="C11" s="9">
        <v>100</v>
      </c>
      <c r="D11" s="9" t="str">
        <f>IF(OR($B11="N/A",$C11="N/A"),"N/A",IF(C11&gt;100,"No",IF(C11&lt;95,"No","Yes")))</f>
        <v>Yes</v>
      </c>
      <c r="E11" s="9">
        <v>100</v>
      </c>
      <c r="F11" s="9" t="str">
        <f>IF(OR($B11="N/A",$E11="N/A"),"N/A",IF(E11&gt;100,"No",IF(E11&lt;95,"No","Yes")))</f>
        <v>Yes</v>
      </c>
      <c r="G11" s="9">
        <v>100</v>
      </c>
      <c r="H11" s="9" t="str">
        <f>IF($B11="N/A","N/A",IF(G11&gt;100,"No",IF(G11&lt;95,"No","Yes")))</f>
        <v>Yes</v>
      </c>
      <c r="I11" s="10">
        <v>0</v>
      </c>
      <c r="J11" s="10">
        <v>0</v>
      </c>
      <c r="K11" s="9" t="str">
        <f t="shared" si="0"/>
        <v>Yes</v>
      </c>
    </row>
    <row r="12" spans="1:11" x14ac:dyDescent="0.25">
      <c r="A12" s="26" t="s">
        <v>304</v>
      </c>
      <c r="B12" s="35" t="s">
        <v>213</v>
      </c>
      <c r="C12" s="9">
        <v>99.994755335999997</v>
      </c>
      <c r="D12" s="9" t="str">
        <f t="shared" ref="D12:D13" si="1">IF(OR($B12="N/A",$C12="N/A"),"N/A",IF(C12&gt;100,"No",IF(C12&lt;95,"No","Yes")))</f>
        <v>N/A</v>
      </c>
      <c r="E12" s="9">
        <v>99.989678484999999</v>
      </c>
      <c r="F12" s="9" t="str">
        <f t="shared" ref="F12:F13" si="2">IF(OR($B12="N/A",$E12="N/A"),"N/A",IF(E12&gt;100,"No",IF(E12&lt;95,"No","Yes")))</f>
        <v>N/A</v>
      </c>
      <c r="G12" s="9">
        <v>99.994858875999995</v>
      </c>
      <c r="H12" s="9" t="str">
        <f t="shared" ref="H12:H13" si="3">IF($B12="N/A","N/A",IF(G12&gt;100,"No",IF(G12&lt;95,"No","Yes")))</f>
        <v>N/A</v>
      </c>
      <c r="I12" s="10">
        <v>-5.0000000000000001E-3</v>
      </c>
      <c r="J12" s="10">
        <v>5.1999999999999998E-3</v>
      </c>
      <c r="K12" s="9" t="str">
        <f t="shared" si="0"/>
        <v>Yes</v>
      </c>
    </row>
    <row r="13" spans="1:11" x14ac:dyDescent="0.25">
      <c r="A13" s="26" t="s">
        <v>818</v>
      </c>
      <c r="B13" s="35" t="s">
        <v>214</v>
      </c>
      <c r="C13" s="9">
        <v>0</v>
      </c>
      <c r="D13" s="9" t="str">
        <f t="shared" si="1"/>
        <v>No</v>
      </c>
      <c r="E13" s="9">
        <v>0</v>
      </c>
      <c r="F13" s="9" t="str">
        <f t="shared" si="2"/>
        <v>No</v>
      </c>
      <c r="G13" s="9">
        <v>0</v>
      </c>
      <c r="H13" s="9" t="str">
        <f t="shared" si="3"/>
        <v>No</v>
      </c>
      <c r="I13" s="10" t="s">
        <v>1746</v>
      </c>
      <c r="J13" s="10" t="s">
        <v>1746</v>
      </c>
      <c r="K13" s="9" t="str">
        <f t="shared" si="0"/>
        <v>N/A</v>
      </c>
    </row>
    <row r="14" spans="1:11" x14ac:dyDescent="0.25">
      <c r="A14" s="29" t="s">
        <v>305</v>
      </c>
      <c r="B14" s="35" t="s">
        <v>213</v>
      </c>
      <c r="C14" s="36">
        <v>19067</v>
      </c>
      <c r="D14" s="9" t="str">
        <f>IF($B14="N/A","N/A",IF(C14&gt;15,"No",IF(C14&lt;-15,"No","Yes")))</f>
        <v>N/A</v>
      </c>
      <c r="E14" s="36">
        <v>19377</v>
      </c>
      <c r="F14" s="9" t="str">
        <f>IF($B14="N/A","N/A",IF(E14&gt;15,"No",IF(E14&lt;-15,"No","Yes")))</f>
        <v>N/A</v>
      </c>
      <c r="G14" s="36">
        <v>19451</v>
      </c>
      <c r="H14" s="9" t="str">
        <f>IF($B14="N/A","N/A",IF(G14&gt;15,"No",IF(G14&lt;-15,"No","Yes")))</f>
        <v>N/A</v>
      </c>
      <c r="I14" s="10">
        <v>1.6259999999999999</v>
      </c>
      <c r="J14" s="10">
        <v>0.38190000000000002</v>
      </c>
      <c r="K14" s="9" t="str">
        <f t="shared" si="0"/>
        <v>Yes</v>
      </c>
    </row>
    <row r="15" spans="1:11" x14ac:dyDescent="0.25">
      <c r="A15" s="26" t="s">
        <v>435</v>
      </c>
      <c r="B15" s="35" t="s">
        <v>215</v>
      </c>
      <c r="C15" s="9">
        <v>10.814496249999999</v>
      </c>
      <c r="D15" s="9" t="str">
        <f>IF($B15="N/A","N/A",IF(C15&gt;20,"No",IF(C15&lt;5,"No","Yes")))</f>
        <v>Yes</v>
      </c>
      <c r="E15" s="9">
        <v>9.2842029210000003</v>
      </c>
      <c r="F15" s="9" t="str">
        <f>IF($B15="N/A","N/A",IF(E15&gt;20,"No",IF(E15&lt;5,"No","Yes")))</f>
        <v>Yes</v>
      </c>
      <c r="G15" s="9">
        <v>10.811783456000001</v>
      </c>
      <c r="H15" s="9" t="str">
        <f>IF($B15="N/A","N/A",IF(G15&gt;20,"No",IF(G15&lt;5,"No","Yes")))</f>
        <v>Yes</v>
      </c>
      <c r="I15" s="10">
        <v>-14.2</v>
      </c>
      <c r="J15" s="10">
        <v>16.45</v>
      </c>
      <c r="K15" s="9" t="str">
        <f t="shared" si="0"/>
        <v>Yes</v>
      </c>
    </row>
    <row r="16" spans="1:11" x14ac:dyDescent="0.25">
      <c r="A16" s="26" t="s">
        <v>436</v>
      </c>
      <c r="B16" s="35" t="s">
        <v>213</v>
      </c>
      <c r="C16" s="9" t="s">
        <v>213</v>
      </c>
      <c r="D16" s="9" t="str">
        <f>IF($B16="N/A","N/A",IF(C16&gt;15,"No",IF(C16&lt;-15,"No","Yes")))</f>
        <v>N/A</v>
      </c>
      <c r="E16" s="9">
        <v>90.715797078999998</v>
      </c>
      <c r="F16" s="9" t="str">
        <f>IF($B16="N/A","N/A",IF(E16&gt;15,"No",IF(E16&lt;-15,"No","Yes")))</f>
        <v>N/A</v>
      </c>
      <c r="G16" s="9">
        <v>89.188216543999999</v>
      </c>
      <c r="H16" s="9" t="str">
        <f>IF($B16="N/A","N/A",IF(G16&gt;15,"No",IF(G16&lt;-15,"No","Yes")))</f>
        <v>N/A</v>
      </c>
      <c r="I16" s="10" t="s">
        <v>213</v>
      </c>
      <c r="J16" s="10">
        <v>-1.68</v>
      </c>
      <c r="K16" s="9" t="str">
        <f t="shared" si="0"/>
        <v>Yes</v>
      </c>
    </row>
    <row r="17" spans="1:11" x14ac:dyDescent="0.25">
      <c r="A17" s="26" t="s">
        <v>437</v>
      </c>
      <c r="B17" s="35" t="s">
        <v>213</v>
      </c>
      <c r="C17" s="9">
        <v>5.0506110033000002</v>
      </c>
      <c r="D17" s="9" t="str">
        <f>IF($B17="N/A","N/A",IF(C17&gt;15,"No",IF(C17&lt;-15,"No","Yes")))</f>
        <v>N/A</v>
      </c>
      <c r="E17" s="9">
        <v>6.2858027557999998</v>
      </c>
      <c r="F17" s="9" t="str">
        <f>IF($B17="N/A","N/A",IF(E17&gt;15,"No",IF(E17&lt;-15,"No","Yes")))</f>
        <v>N/A</v>
      </c>
      <c r="G17" s="9">
        <v>13.983856871</v>
      </c>
      <c r="H17" s="9" t="str">
        <f>IF($B17="N/A","N/A",IF(G17&gt;15,"No",IF(G17&lt;-15,"No","Yes")))</f>
        <v>N/A</v>
      </c>
      <c r="I17" s="10">
        <v>24.46</v>
      </c>
      <c r="J17" s="10">
        <v>122.5</v>
      </c>
      <c r="K17" s="9" t="str">
        <f t="shared" si="0"/>
        <v>No</v>
      </c>
    </row>
    <row r="18" spans="1:11" x14ac:dyDescent="0.25">
      <c r="A18" s="26" t="s">
        <v>819</v>
      </c>
      <c r="B18" s="35" t="s">
        <v>213</v>
      </c>
      <c r="C18" s="82">
        <v>13809.84216</v>
      </c>
      <c r="D18" s="9" t="str">
        <f>IF($B18="N/A","N/A",IF(C18&gt;15,"No",IF(C18&lt;-15,"No","Yes")))</f>
        <v>N/A</v>
      </c>
      <c r="E18" s="82">
        <v>10990.33087</v>
      </c>
      <c r="F18" s="9" t="str">
        <f>IF($B18="N/A","N/A",IF(E18&gt;15,"No",IF(E18&lt;-15,"No","Yes")))</f>
        <v>N/A</v>
      </c>
      <c r="G18" s="82">
        <v>13722.848529000001</v>
      </c>
      <c r="H18" s="9" t="str">
        <f>IF($B18="N/A","N/A",IF(G18&gt;15,"No",IF(G18&lt;-15,"No","Yes")))</f>
        <v>N/A</v>
      </c>
      <c r="I18" s="10">
        <v>-20.399999999999999</v>
      </c>
      <c r="J18" s="10">
        <v>24.86</v>
      </c>
      <c r="K18" s="9" t="str">
        <f t="shared" si="0"/>
        <v>Yes</v>
      </c>
    </row>
    <row r="19" spans="1:11" x14ac:dyDescent="0.25">
      <c r="A19" s="3" t="s">
        <v>306</v>
      </c>
      <c r="B19" s="35" t="s">
        <v>213</v>
      </c>
      <c r="C19" s="36">
        <v>133</v>
      </c>
      <c r="D19" s="35" t="s">
        <v>213</v>
      </c>
      <c r="E19" s="36">
        <v>161</v>
      </c>
      <c r="F19" s="35" t="s">
        <v>213</v>
      </c>
      <c r="G19" s="36">
        <v>157</v>
      </c>
      <c r="H19" s="9" t="str">
        <f>IF($B19="N/A","N/A",IF(G19&gt;15,"No",IF(G19&lt;-15,"No","Yes")))</f>
        <v>N/A</v>
      </c>
      <c r="I19" s="10">
        <v>21.05</v>
      </c>
      <c r="J19" s="10">
        <v>-2.48</v>
      </c>
      <c r="K19" s="9" t="str">
        <f t="shared" si="0"/>
        <v>Yes</v>
      </c>
    </row>
    <row r="20" spans="1:11" x14ac:dyDescent="0.25">
      <c r="A20" s="3" t="s">
        <v>346</v>
      </c>
      <c r="B20" s="35" t="s">
        <v>213</v>
      </c>
      <c r="C20" s="8" t="s">
        <v>213</v>
      </c>
      <c r="D20" s="35" t="s">
        <v>213</v>
      </c>
      <c r="E20" s="8">
        <v>0.83088197350000004</v>
      </c>
      <c r="F20" s="35" t="s">
        <v>213</v>
      </c>
      <c r="G20" s="8">
        <v>0.80715644440000001</v>
      </c>
      <c r="H20" s="9" t="str">
        <f>IF($B20="N/A","N/A",IF(G20&gt;15,"No",IF(G20&lt;-15,"No","Yes")))</f>
        <v>N/A</v>
      </c>
      <c r="I20" s="10" t="s">
        <v>213</v>
      </c>
      <c r="J20" s="10">
        <v>-2.86</v>
      </c>
      <c r="K20" s="9" t="str">
        <f t="shared" si="0"/>
        <v>Yes</v>
      </c>
    </row>
    <row r="21" spans="1:11" ht="25" x14ac:dyDescent="0.25">
      <c r="A21" s="3" t="s">
        <v>820</v>
      </c>
      <c r="B21" s="35" t="s">
        <v>213</v>
      </c>
      <c r="C21" s="37">
        <v>7880.6917292999997</v>
      </c>
      <c r="D21" s="9" t="str">
        <f>IF($B21="N/A","N/A",IF(C21&gt;60,"No",IF(C21&lt;15,"No","Yes")))</f>
        <v>N/A</v>
      </c>
      <c r="E21" s="37">
        <v>6607.0683230000004</v>
      </c>
      <c r="F21" s="9" t="str">
        <f>IF($B21="N/A","N/A",IF(E21&gt;60,"No",IF(E21&lt;15,"No","Yes")))</f>
        <v>N/A</v>
      </c>
      <c r="G21" s="37">
        <v>8018.0509554</v>
      </c>
      <c r="H21" s="9" t="str">
        <f>IF($B21="N/A","N/A",IF(G21&gt;60,"No",IF(G21&lt;15,"No","Yes")))</f>
        <v>N/A</v>
      </c>
      <c r="I21" s="10">
        <v>-16.2</v>
      </c>
      <c r="J21" s="10">
        <v>21.36</v>
      </c>
      <c r="K21" s="9" t="str">
        <f t="shared" si="0"/>
        <v>Yes</v>
      </c>
    </row>
    <row r="22" spans="1:11" x14ac:dyDescent="0.25">
      <c r="A22" s="3" t="s">
        <v>821</v>
      </c>
      <c r="B22" s="35" t="s">
        <v>217</v>
      </c>
      <c r="C22" s="36">
        <v>0</v>
      </c>
      <c r="D22" s="9" t="str">
        <f>IF($B22="N/A","N/A",IF(C22="N/A","N/A",IF(C22=0,"Yes","No")))</f>
        <v>Yes</v>
      </c>
      <c r="E22" s="36">
        <v>11</v>
      </c>
      <c r="F22" s="9" t="str">
        <f>IF($B22="N/A","N/A",IF(E22="N/A","N/A",IF(E22=0,"Yes","No")))</f>
        <v>No</v>
      </c>
      <c r="G22" s="36">
        <v>0</v>
      </c>
      <c r="H22" s="9" t="str">
        <f>IF($B22="N/A","N/A",IF(G22=0,"Yes","No"))</f>
        <v>Yes</v>
      </c>
      <c r="I22" s="10" t="s">
        <v>1746</v>
      </c>
      <c r="J22" s="10">
        <v>-100</v>
      </c>
      <c r="K22" s="9" t="str">
        <f t="shared" si="0"/>
        <v>No</v>
      </c>
    </row>
    <row r="23" spans="1:11" x14ac:dyDescent="0.25">
      <c r="A23" s="3" t="s">
        <v>822</v>
      </c>
      <c r="B23" s="35" t="s">
        <v>217</v>
      </c>
      <c r="C23" s="9">
        <v>0</v>
      </c>
      <c r="D23" s="9" t="str">
        <f>IF($B23="N/A","N/A",IF(C23="N/A","N/A",IF(C23=0,"Yes","No")))</f>
        <v>Yes</v>
      </c>
      <c r="E23" s="9">
        <v>0</v>
      </c>
      <c r="F23" s="9" t="str">
        <f t="shared" ref="F23:F24" si="4">IF($B23="N/A","N/A",IF(E23="N/A","N/A",IF(E23=0,"Yes","No")))</f>
        <v>Yes</v>
      </c>
      <c r="G23" s="9">
        <v>0</v>
      </c>
      <c r="H23" s="9" t="str">
        <f t="shared" ref="H23:H24" si="5">IF($B23="N/A","N/A",IF(G23=0,"Yes","No"))</f>
        <v>Yes</v>
      </c>
      <c r="I23" s="10" t="s">
        <v>1746</v>
      </c>
      <c r="J23" s="10" t="s">
        <v>1746</v>
      </c>
      <c r="K23" s="9" t="str">
        <f t="shared" si="0"/>
        <v>N/A</v>
      </c>
    </row>
    <row r="24" spans="1:11" x14ac:dyDescent="0.25">
      <c r="A24" s="3" t="s">
        <v>823</v>
      </c>
      <c r="B24" s="35" t="s">
        <v>217</v>
      </c>
      <c r="C24" s="82">
        <v>0</v>
      </c>
      <c r="D24" s="9" t="str">
        <f>IF($B24="N/A","N/A",IF(C24="N/A","N/A",IF(C24=0,"Yes","No")))</f>
        <v>Yes</v>
      </c>
      <c r="E24" s="82">
        <v>0</v>
      </c>
      <c r="F24" s="9" t="str">
        <f t="shared" si="4"/>
        <v>Yes</v>
      </c>
      <c r="G24" s="82">
        <v>0</v>
      </c>
      <c r="H24" s="9" t="str">
        <f t="shared" si="5"/>
        <v>Yes</v>
      </c>
      <c r="I24" s="10" t="s">
        <v>1746</v>
      </c>
      <c r="J24" s="10" t="s">
        <v>1746</v>
      </c>
      <c r="K24" s="9" t="str">
        <f t="shared" si="0"/>
        <v>N/A</v>
      </c>
    </row>
    <row r="25" spans="1:11" s="101" customFormat="1" x14ac:dyDescent="0.25">
      <c r="A25" s="137" t="s">
        <v>1646</v>
      </c>
      <c r="B25" s="138"/>
      <c r="C25" s="138"/>
      <c r="D25" s="138"/>
      <c r="E25" s="138"/>
      <c r="F25" s="138"/>
      <c r="G25" s="138"/>
      <c r="H25" s="138"/>
      <c r="I25" s="138"/>
      <c r="J25" s="138"/>
      <c r="K25" s="139"/>
    </row>
    <row r="26" spans="1:11" ht="16.5" customHeight="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B28" s="35"/>
      <c r="C28" s="8"/>
      <c r="D28" s="9"/>
      <c r="E28" s="8"/>
      <c r="F28" s="9"/>
      <c r="G28" s="8"/>
      <c r="H28" s="9"/>
      <c r="I28" s="10"/>
      <c r="J28" s="10"/>
      <c r="K28" s="9"/>
    </row>
    <row r="29" spans="1:11" x14ac:dyDescent="0.25">
      <c r="B29" s="35"/>
      <c r="C29" s="8"/>
      <c r="D29" s="9"/>
      <c r="E29" s="8"/>
      <c r="F29" s="9"/>
      <c r="G29" s="8"/>
      <c r="H29" s="9"/>
      <c r="I29" s="10"/>
      <c r="J29" s="10"/>
      <c r="K29" s="9"/>
    </row>
    <row r="30" spans="1:11" x14ac:dyDescent="0.25">
      <c r="B30" s="35"/>
      <c r="C30" s="8"/>
      <c r="D30" s="9"/>
      <c r="E30" s="8"/>
      <c r="F30" s="9"/>
      <c r="G30" s="8"/>
      <c r="H30" s="9"/>
      <c r="I30" s="10"/>
      <c r="J30" s="10"/>
      <c r="K30" s="9"/>
    </row>
    <row r="31" spans="1:11" x14ac:dyDescent="0.25">
      <c r="B31" s="35"/>
      <c r="C31" s="8"/>
      <c r="D31" s="9"/>
      <c r="E31" s="8"/>
      <c r="F31" s="9"/>
      <c r="G31" s="8"/>
      <c r="H31" s="9"/>
      <c r="I31" s="10"/>
      <c r="J31" s="10"/>
      <c r="K31" s="9"/>
    </row>
    <row r="32" spans="1:11" x14ac:dyDescent="0.25">
      <c r="B32" s="35"/>
      <c r="C32" s="8"/>
      <c r="D32" s="9"/>
      <c r="E32" s="8"/>
      <c r="F32" s="9"/>
      <c r="G32" s="8"/>
      <c r="H32" s="9"/>
      <c r="I32" s="10"/>
      <c r="J32" s="10"/>
      <c r="K32" s="9"/>
    </row>
    <row r="33" spans="2:11" x14ac:dyDescent="0.25">
      <c r="B33" s="35"/>
      <c r="C33" s="8"/>
      <c r="D33" s="9"/>
      <c r="E33" s="8"/>
      <c r="F33" s="9"/>
      <c r="G33" s="8"/>
      <c r="H33" s="9"/>
      <c r="I33" s="10"/>
      <c r="J33" s="10"/>
      <c r="K33" s="9"/>
    </row>
    <row r="34" spans="2:11" x14ac:dyDescent="0.25">
      <c r="B34" s="35"/>
      <c r="C34" s="8"/>
      <c r="D34" s="9"/>
      <c r="E34" s="8"/>
      <c r="F34" s="9"/>
      <c r="G34" s="8"/>
      <c r="H34" s="9"/>
      <c r="I34" s="10"/>
      <c r="J34" s="10"/>
      <c r="K34" s="9"/>
    </row>
    <row r="35" spans="2:11" x14ac:dyDescent="0.25">
      <c r="B35" s="35"/>
      <c r="C35" s="8"/>
      <c r="D35" s="9"/>
      <c r="E35" s="8"/>
      <c r="F35" s="9"/>
      <c r="G35" s="8"/>
      <c r="H35" s="9"/>
      <c r="I35" s="10"/>
      <c r="J35" s="10"/>
      <c r="K35" s="9"/>
    </row>
    <row r="36" spans="2:11" x14ac:dyDescent="0.25">
      <c r="B36" s="35"/>
      <c r="C36" s="8"/>
      <c r="D36" s="9"/>
      <c r="E36" s="8"/>
      <c r="F36" s="9"/>
      <c r="G36" s="8"/>
      <c r="H36" s="9"/>
      <c r="I36" s="10"/>
      <c r="J36" s="10"/>
      <c r="K36" s="9"/>
    </row>
    <row r="37" spans="2:11" x14ac:dyDescent="0.25">
      <c r="B37" s="35"/>
      <c r="C37" s="8"/>
      <c r="D37" s="9"/>
      <c r="E37" s="8"/>
      <c r="F37" s="9"/>
      <c r="G37" s="8"/>
      <c r="H37" s="9"/>
      <c r="I37" s="10"/>
      <c r="J37" s="10"/>
      <c r="K37" s="9"/>
    </row>
    <row r="38" spans="2:11" x14ac:dyDescent="0.25">
      <c r="B38" s="35"/>
      <c r="C38" s="8"/>
      <c r="D38" s="9"/>
      <c r="E38" s="8"/>
      <c r="F38" s="9"/>
      <c r="G38" s="8"/>
      <c r="H38" s="9"/>
      <c r="I38" s="10"/>
      <c r="J38" s="10"/>
      <c r="K38" s="9"/>
    </row>
    <row r="39" spans="2:11" x14ac:dyDescent="0.25">
      <c r="B39" s="35"/>
      <c r="C39" s="8"/>
      <c r="D39" s="9"/>
      <c r="E39" s="8"/>
      <c r="F39" s="9"/>
      <c r="G39" s="8"/>
      <c r="H39" s="9"/>
      <c r="I39" s="10"/>
      <c r="J39" s="10"/>
      <c r="K39" s="9"/>
    </row>
    <row r="40" spans="2:11" x14ac:dyDescent="0.25">
      <c r="B40" s="35"/>
      <c r="C40" s="8"/>
      <c r="D40" s="9"/>
      <c r="E40" s="8"/>
      <c r="F40" s="9"/>
      <c r="G40" s="8"/>
      <c r="H40" s="9"/>
      <c r="I40" s="10"/>
      <c r="J40" s="10"/>
      <c r="K40" s="9"/>
    </row>
  </sheetData>
  <mergeCells count="6">
    <mergeCell ref="A1:K1"/>
    <mergeCell ref="A4:K4"/>
    <mergeCell ref="A2:K2"/>
    <mergeCell ref="A26:K26"/>
    <mergeCell ref="A27:K27"/>
    <mergeCell ref="A25:K25"/>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1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11.5429687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1590</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17005</v>
      </c>
      <c r="D6" s="9" t="str">
        <f>IF($B6="N/A","N/A",IF(C6&gt;15,"No",IF(C6&lt;-15,"No","Yes")))</f>
        <v>N/A</v>
      </c>
      <c r="E6" s="36">
        <v>17578</v>
      </c>
      <c r="F6" s="9" t="str">
        <f>IF($B6="N/A","N/A",IF(E6&gt;15,"No",IF(E6&lt;-15,"No","Yes")))</f>
        <v>N/A</v>
      </c>
      <c r="G6" s="36">
        <v>17348</v>
      </c>
      <c r="H6" s="9" t="str">
        <f>IF($B6="N/A","N/A",IF(G6&gt;15,"No",IF(G6&lt;-15,"No","Yes")))</f>
        <v>N/A</v>
      </c>
      <c r="I6" s="10">
        <v>3.37</v>
      </c>
      <c r="J6" s="10">
        <v>-1.31</v>
      </c>
      <c r="K6" s="9" t="str">
        <f t="shared" ref="K6:K36" si="0">IF(J6="Div by 0", "N/A", IF(J6="N/A","N/A", IF(J6&gt;30, "No", IF(J6&lt;-30, "No", "Yes"))))</f>
        <v>Yes</v>
      </c>
    </row>
    <row r="7" spans="1:11" x14ac:dyDescent="0.25">
      <c r="A7" s="96" t="s">
        <v>307</v>
      </c>
      <c r="B7" s="35" t="s">
        <v>214</v>
      </c>
      <c r="C7" s="97">
        <v>100</v>
      </c>
      <c r="D7" s="9" t="str">
        <f>IF($B7="N/A","N/A",IF(C7&gt;100,"No",IF(C7&lt;95,"No","Yes")))</f>
        <v>Yes</v>
      </c>
      <c r="E7" s="97">
        <v>100</v>
      </c>
      <c r="F7" s="9" t="str">
        <f>IF($B7="N/A","N/A",IF(E7&gt;100,"No",IF(E7&lt;95,"No","Yes")))</f>
        <v>Yes</v>
      </c>
      <c r="G7" s="9">
        <v>100</v>
      </c>
      <c r="H7" s="9" t="str">
        <f>IF($B7="N/A","N/A",IF(G7&gt;100,"No",IF(G7&lt;95,"No","Yes")))</f>
        <v>Yes</v>
      </c>
      <c r="I7" s="10">
        <v>0</v>
      </c>
      <c r="J7" s="10">
        <v>0</v>
      </c>
      <c r="K7" s="9" t="str">
        <f t="shared" si="0"/>
        <v>Yes</v>
      </c>
    </row>
    <row r="8" spans="1:11" x14ac:dyDescent="0.25">
      <c r="A8" s="96" t="s">
        <v>308</v>
      </c>
      <c r="B8" s="35" t="s">
        <v>217</v>
      </c>
      <c r="C8" s="97">
        <v>0</v>
      </c>
      <c r="D8" s="9" t="str">
        <f>IF($B8="N/A","N/A",IF(C8=0,"Yes","No"))</f>
        <v>Yes</v>
      </c>
      <c r="E8" s="97">
        <v>0</v>
      </c>
      <c r="F8" s="9" t="str">
        <f>IF($B8="N/A","N/A",IF(E8=0,"Yes","No"))</f>
        <v>Yes</v>
      </c>
      <c r="G8" s="97">
        <v>0</v>
      </c>
      <c r="H8" s="9" t="str">
        <f>IF($B8="N/A","N/A",IF(G8=0,"Yes","No"))</f>
        <v>Yes</v>
      </c>
      <c r="I8" s="10" t="s">
        <v>1746</v>
      </c>
      <c r="J8" s="10" t="s">
        <v>1746</v>
      </c>
      <c r="K8" s="9" t="str">
        <f t="shared" si="0"/>
        <v>N/A</v>
      </c>
    </row>
    <row r="9" spans="1:11" x14ac:dyDescent="0.25">
      <c r="A9" s="96" t="s">
        <v>824</v>
      </c>
      <c r="B9" s="35" t="s">
        <v>218</v>
      </c>
      <c r="C9" s="82">
        <v>9301.8456924000002</v>
      </c>
      <c r="D9" s="9" t="str">
        <f>IF($B9="N/A","N/A",IF(C9&gt;7000,"No",IF(C9&lt;2000,"No","Yes")))</f>
        <v>No</v>
      </c>
      <c r="E9" s="82">
        <v>9724.9580726000004</v>
      </c>
      <c r="F9" s="9" t="str">
        <f>IF($B9="N/A","N/A",IF(E9&gt;7000,"No",IF(E9&lt;2000,"No","Yes")))</f>
        <v>No</v>
      </c>
      <c r="G9" s="82">
        <v>10137.208036</v>
      </c>
      <c r="H9" s="9" t="str">
        <f>IF($B9="N/A","N/A",IF(G9&gt;7000,"No",IF(G9&lt;2000,"No","Yes")))</f>
        <v>No</v>
      </c>
      <c r="I9" s="10">
        <v>4.5490000000000004</v>
      </c>
      <c r="J9" s="10">
        <v>4.2389999999999999</v>
      </c>
      <c r="K9" s="9" t="str">
        <f t="shared" si="0"/>
        <v>Yes</v>
      </c>
    </row>
    <row r="10" spans="1:11" x14ac:dyDescent="0.25">
      <c r="A10" s="96" t="s">
        <v>825</v>
      </c>
      <c r="B10" s="35" t="s">
        <v>213</v>
      </c>
      <c r="C10" s="82">
        <v>2408.1061986</v>
      </c>
      <c r="D10" s="9" t="str">
        <f>IF($B10="N/A","N/A",IF(C10&gt;15,"No",IF(C10&lt;-15,"No","Yes")))</f>
        <v>N/A</v>
      </c>
      <c r="E10" s="82">
        <v>2497.5412673999999</v>
      </c>
      <c r="F10" s="9" t="str">
        <f>IF($B10="N/A","N/A",IF(E10&gt;15,"No",IF(E10&lt;-15,"No","Yes")))</f>
        <v>N/A</v>
      </c>
      <c r="G10" s="82">
        <v>2590.9052536999998</v>
      </c>
      <c r="H10" s="9" t="str">
        <f>IF($B10="N/A","N/A",IF(G10&gt;15,"No",IF(G10&lt;-15,"No","Yes")))</f>
        <v>N/A</v>
      </c>
      <c r="I10" s="10">
        <v>3.714</v>
      </c>
      <c r="J10" s="10">
        <v>3.738</v>
      </c>
      <c r="K10" s="9" t="str">
        <f t="shared" si="0"/>
        <v>Yes</v>
      </c>
    </row>
    <row r="11" spans="1:11" x14ac:dyDescent="0.25">
      <c r="A11" s="96" t="s">
        <v>309</v>
      </c>
      <c r="B11" s="35" t="s">
        <v>219</v>
      </c>
      <c r="C11" s="9">
        <v>3.5460158776999999</v>
      </c>
      <c r="D11" s="9" t="str">
        <f>IF($B11="N/A","N/A",IF(C11&gt;10,"No",IF(C11&lt;=0,"No","Yes")))</f>
        <v>Yes</v>
      </c>
      <c r="E11" s="9">
        <v>3.2199340084000001</v>
      </c>
      <c r="F11" s="9" t="str">
        <f>IF($B11="N/A","N/A",IF(E11&gt;10,"No",IF(E11&lt;=0,"No","Yes")))</f>
        <v>Yes</v>
      </c>
      <c r="G11" s="9">
        <v>2.334563062</v>
      </c>
      <c r="H11" s="9" t="str">
        <f>IF($B11="N/A","N/A",IF(G11&gt;10,"No",IF(G11&lt;=0,"No","Yes")))</f>
        <v>Yes</v>
      </c>
      <c r="I11" s="10">
        <v>-9.1999999999999993</v>
      </c>
      <c r="J11" s="10">
        <v>-27.5</v>
      </c>
      <c r="K11" s="9" t="str">
        <f t="shared" si="0"/>
        <v>Yes</v>
      </c>
    </row>
    <row r="12" spans="1:11" x14ac:dyDescent="0.25">
      <c r="A12" s="96" t="s">
        <v>826</v>
      </c>
      <c r="B12" s="35" t="s">
        <v>213</v>
      </c>
      <c r="C12" s="82">
        <v>3855.4510779000002</v>
      </c>
      <c r="D12" s="9" t="str">
        <f>IF($B12="N/A","N/A",IF(C12&gt;15,"No",IF(C12&lt;-15,"No","Yes")))</f>
        <v>N/A</v>
      </c>
      <c r="E12" s="82">
        <v>3884.6572437999998</v>
      </c>
      <c r="F12" s="9" t="str">
        <f>IF($B12="N/A","N/A",IF(E12&gt;15,"No",IF(E12&lt;-15,"No","Yes")))</f>
        <v>N/A</v>
      </c>
      <c r="G12" s="82">
        <v>4885.4444444000001</v>
      </c>
      <c r="H12" s="9" t="str">
        <f>IF($B12="N/A","N/A",IF(G12&gt;15,"No",IF(G12&lt;-15,"No","Yes")))</f>
        <v>N/A</v>
      </c>
      <c r="I12" s="10">
        <v>0.75749999999999995</v>
      </c>
      <c r="J12" s="10">
        <v>25.76</v>
      </c>
      <c r="K12" s="9" t="str">
        <f t="shared" si="0"/>
        <v>Yes</v>
      </c>
    </row>
    <row r="13" spans="1:11" x14ac:dyDescent="0.25">
      <c r="A13" s="96" t="s">
        <v>310</v>
      </c>
      <c r="B13" s="35" t="s">
        <v>214</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5">
      <c r="A14" s="96" t="s">
        <v>827</v>
      </c>
      <c r="B14" s="35" t="s">
        <v>220</v>
      </c>
      <c r="C14" s="8">
        <v>1.1503087326999999</v>
      </c>
      <c r="D14" s="9" t="str">
        <f>IF($B14="N/A","N/A",IF(C14&gt;1,"Yes","No"))</f>
        <v>Yes</v>
      </c>
      <c r="E14" s="8">
        <v>1.1001820457</v>
      </c>
      <c r="F14" s="9" t="str">
        <f>IF($B14="N/A","N/A",IF(E14&gt;1,"Yes","No"))</f>
        <v>Yes</v>
      </c>
      <c r="G14" s="8">
        <v>1.1064676042999999</v>
      </c>
      <c r="H14" s="9" t="str">
        <f>IF($B14="N/A","N/A",IF(G14&gt;1,"Yes","No"))</f>
        <v>Yes</v>
      </c>
      <c r="I14" s="10">
        <v>-4.3600000000000003</v>
      </c>
      <c r="J14" s="10">
        <v>0.57130000000000003</v>
      </c>
      <c r="K14" s="9" t="str">
        <f t="shared" si="0"/>
        <v>Yes</v>
      </c>
    </row>
    <row r="15" spans="1:11" x14ac:dyDescent="0.25">
      <c r="A15" s="96" t="s">
        <v>311</v>
      </c>
      <c r="B15" s="35" t="s">
        <v>214</v>
      </c>
      <c r="C15" s="8">
        <v>79.394295795000005</v>
      </c>
      <c r="D15" s="9" t="str">
        <f>IF($B15="N/A","N/A",IF(C15&gt;100,"No",IF(C15&lt;95,"No","Yes")))</f>
        <v>No</v>
      </c>
      <c r="E15" s="8">
        <v>79.616566161999998</v>
      </c>
      <c r="F15" s="9" t="str">
        <f>IF($B15="N/A","N/A",IF(E15&gt;100,"No",IF(E15&lt;95,"No","Yes")))</f>
        <v>No</v>
      </c>
      <c r="G15" s="8">
        <v>83.865575281999995</v>
      </c>
      <c r="H15" s="9" t="str">
        <f>IF($B15="N/A","N/A",IF(G15&gt;100,"No",IF(G15&lt;95,"No","Yes")))</f>
        <v>No</v>
      </c>
      <c r="I15" s="10">
        <v>0.28000000000000003</v>
      </c>
      <c r="J15" s="10">
        <v>5.3369999999999997</v>
      </c>
      <c r="K15" s="9" t="str">
        <f t="shared" si="0"/>
        <v>Yes</v>
      </c>
    </row>
    <row r="16" spans="1:11" x14ac:dyDescent="0.25">
      <c r="A16" s="96" t="s">
        <v>828</v>
      </c>
      <c r="B16" s="35" t="s">
        <v>221</v>
      </c>
      <c r="C16" s="8">
        <v>6.7197244648999996</v>
      </c>
      <c r="D16" s="9" t="str">
        <f>IF($B16="N/A","N/A",IF(C16&gt;3,"Yes","No"))</f>
        <v>Yes</v>
      </c>
      <c r="E16" s="8">
        <v>6.9059664166000001</v>
      </c>
      <c r="F16" s="9" t="str">
        <f>IF($B16="N/A","N/A",IF(E16&gt;3,"Yes","No"))</f>
        <v>Yes</v>
      </c>
      <c r="G16" s="8">
        <v>7.1096982610000001</v>
      </c>
      <c r="H16" s="9" t="str">
        <f>IF($B16="N/A","N/A",IF(G16&gt;3,"Yes","No"))</f>
        <v>Yes</v>
      </c>
      <c r="I16" s="10">
        <v>2.7719999999999998</v>
      </c>
      <c r="J16" s="10">
        <v>2.95</v>
      </c>
      <c r="K16" s="9" t="str">
        <f t="shared" si="0"/>
        <v>Yes</v>
      </c>
    </row>
    <row r="17" spans="1:11" x14ac:dyDescent="0.25">
      <c r="A17" s="96" t="s">
        <v>829</v>
      </c>
      <c r="B17" s="35" t="s">
        <v>222</v>
      </c>
      <c r="C17" s="8">
        <v>4.0205870243000001</v>
      </c>
      <c r="D17" s="9" t="str">
        <f>IF($B17="N/A","N/A",IF(C17&gt;=8,"No",IF(C17&lt;2,"No","Yes")))</f>
        <v>Yes</v>
      </c>
      <c r="E17" s="8">
        <v>3.9935715098000002</v>
      </c>
      <c r="F17" s="9" t="str">
        <f>IF($B17="N/A","N/A",IF(E17&gt;=8,"No",IF(E17&lt;2,"No","Yes")))</f>
        <v>Yes</v>
      </c>
      <c r="G17" s="8">
        <v>4.0637144668999996</v>
      </c>
      <c r="H17" s="9" t="str">
        <f>IF($B17="N/A","N/A",IF(G17&gt;=8,"No",IF(G17&lt;2,"No","Yes")))</f>
        <v>Yes</v>
      </c>
      <c r="I17" s="10">
        <v>-0.67200000000000004</v>
      </c>
      <c r="J17" s="10">
        <v>1.756</v>
      </c>
      <c r="K17" s="9" t="str">
        <f t="shared" si="0"/>
        <v>Yes</v>
      </c>
    </row>
    <row r="18" spans="1:11" x14ac:dyDescent="0.25">
      <c r="A18" s="96" t="s">
        <v>830</v>
      </c>
      <c r="B18" s="35" t="s">
        <v>222</v>
      </c>
      <c r="C18" s="8">
        <v>3.886981402</v>
      </c>
      <c r="D18" s="9" t="str">
        <f>IF($B18="N/A","N/A",IF(C18&gt;=8,"No",IF(C18&lt;2,"No","Yes")))</f>
        <v>Yes</v>
      </c>
      <c r="E18" s="8">
        <v>3.8997489444000002</v>
      </c>
      <c r="F18" s="9" t="str">
        <f>IF($B18="N/A","N/A",IF(E18&gt;=8,"No",IF(E18&lt;2,"No","Yes")))</f>
        <v>Yes</v>
      </c>
      <c r="G18" s="8">
        <v>3.9126124049</v>
      </c>
      <c r="H18" s="9" t="str">
        <f>IF($B18="N/A","N/A",IF(G18&gt;=8,"No",IF(G18&lt;2,"No","Yes")))</f>
        <v>Yes</v>
      </c>
      <c r="I18" s="10">
        <v>0.32850000000000001</v>
      </c>
      <c r="J18" s="10">
        <v>0.32990000000000003</v>
      </c>
      <c r="K18" s="9" t="str">
        <f t="shared" si="0"/>
        <v>Yes</v>
      </c>
    </row>
    <row r="19" spans="1:11" x14ac:dyDescent="0.25">
      <c r="A19" s="96" t="s">
        <v>312</v>
      </c>
      <c r="B19" s="35" t="s">
        <v>223</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5">
      <c r="A20" s="96" t="s">
        <v>31</v>
      </c>
      <c r="B20" s="51" t="s">
        <v>214</v>
      </c>
      <c r="C20" s="8">
        <v>99.647162598999998</v>
      </c>
      <c r="D20" s="9" t="str">
        <f>IF($B20="N/A","N/A",IF(C20&gt;100,"No",IF(C20&lt;95,"No","Yes")))</f>
        <v>Yes</v>
      </c>
      <c r="E20" s="8">
        <v>99.635908521999994</v>
      </c>
      <c r="F20" s="9" t="str">
        <f>IF($B20="N/A","N/A",IF(E20&gt;100,"No",IF(E20&lt;95,"No","Yes")))</f>
        <v>Yes</v>
      </c>
      <c r="G20" s="8">
        <v>99.642610098999995</v>
      </c>
      <c r="H20" s="9" t="str">
        <f>IF($B20="N/A","N/A",IF(G20&gt;100,"No",IF(G20&lt;95,"No","Yes")))</f>
        <v>Yes</v>
      </c>
      <c r="I20" s="10">
        <v>-1.0999999999999999E-2</v>
      </c>
      <c r="J20" s="10">
        <v>6.7000000000000002E-3</v>
      </c>
      <c r="K20" s="9" t="str">
        <f t="shared" si="0"/>
        <v>Yes</v>
      </c>
    </row>
    <row r="21" spans="1:11" x14ac:dyDescent="0.25">
      <c r="A21" s="96" t="s">
        <v>313</v>
      </c>
      <c r="B21" s="35" t="s">
        <v>214</v>
      </c>
      <c r="C21" s="8">
        <v>98.770949720999994</v>
      </c>
      <c r="D21" s="9" t="str">
        <f>IF($B21="N/A","N/A",IF(C21&gt;100,"No",IF(C21&lt;95,"No","Yes")))</f>
        <v>Yes</v>
      </c>
      <c r="E21" s="8">
        <v>98.873591989999994</v>
      </c>
      <c r="F21" s="9" t="str">
        <f>IF($B21="N/A","N/A",IF(E21&gt;100,"No",IF(E21&lt;95,"No","Yes")))</f>
        <v>Yes</v>
      </c>
      <c r="G21" s="8">
        <v>99.146875721000001</v>
      </c>
      <c r="H21" s="9" t="str">
        <f>IF($B21="N/A","N/A",IF(G21&gt;100,"No",IF(G21&lt;95,"No","Yes")))</f>
        <v>Yes</v>
      </c>
      <c r="I21" s="10">
        <v>0.10390000000000001</v>
      </c>
      <c r="J21" s="10">
        <v>0.27639999999999998</v>
      </c>
      <c r="K21" s="9" t="str">
        <f t="shared" si="0"/>
        <v>Yes</v>
      </c>
    </row>
    <row r="22" spans="1:11" x14ac:dyDescent="0.25">
      <c r="A22" s="96" t="s">
        <v>1708</v>
      </c>
      <c r="B22" s="35" t="s">
        <v>224</v>
      </c>
      <c r="C22" s="8">
        <v>1.2290502793</v>
      </c>
      <c r="D22" s="9" t="str">
        <f>IF($B22="N/A","N/A",IF(C22&gt;5,"No",IF(C22&lt;=0,"No","Yes")))</f>
        <v>Yes</v>
      </c>
      <c r="E22" s="8">
        <v>1.12640801</v>
      </c>
      <c r="F22" s="9" t="str">
        <f>IF($B22="N/A","N/A",IF(E22&gt;5,"No",IF(E22&lt;=0,"No","Yes")))</f>
        <v>Yes</v>
      </c>
      <c r="G22" s="8">
        <v>0.85312427950000003</v>
      </c>
      <c r="H22" s="9" t="str">
        <f>IF($B22="N/A","N/A",IF(G22&gt;5,"No",IF(G22&lt;=0,"No","Yes")))</f>
        <v>Yes</v>
      </c>
      <c r="I22" s="10">
        <v>-8.35</v>
      </c>
      <c r="J22" s="10">
        <v>-24.3</v>
      </c>
      <c r="K22" s="9" t="str">
        <f t="shared" si="0"/>
        <v>Yes</v>
      </c>
    </row>
    <row r="23" spans="1:11" x14ac:dyDescent="0.25">
      <c r="A23" s="96" t="s">
        <v>314</v>
      </c>
      <c r="B23" s="35" t="s">
        <v>223</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5">
      <c r="A24" s="96" t="s">
        <v>831</v>
      </c>
      <c r="B24" s="35" t="s">
        <v>225</v>
      </c>
      <c r="C24" s="8">
        <v>1.9120846810000001</v>
      </c>
      <c r="D24" s="9" t="str">
        <f>IF($B24="N/A","N/A",IF(C24&gt;=2,"Yes","No"))</f>
        <v>No</v>
      </c>
      <c r="E24" s="8">
        <v>1.9217203322</v>
      </c>
      <c r="F24" s="9" t="str">
        <f>IF($B24="N/A","N/A",IF(E24&gt;=2,"Yes","No"))</f>
        <v>No</v>
      </c>
      <c r="G24" s="8">
        <v>1.9364768272999999</v>
      </c>
      <c r="H24" s="9" t="str">
        <f>IF($B24="N/A","N/A",IF(G24&gt;=2,"Yes","No"))</f>
        <v>No</v>
      </c>
      <c r="I24" s="10">
        <v>0.50390000000000001</v>
      </c>
      <c r="J24" s="10">
        <v>0.76790000000000003</v>
      </c>
      <c r="K24" s="9" t="str">
        <f t="shared" si="0"/>
        <v>Yes</v>
      </c>
    </row>
    <row r="25" spans="1:11" x14ac:dyDescent="0.25">
      <c r="A25" s="96" t="s">
        <v>832</v>
      </c>
      <c r="B25" s="35" t="s">
        <v>226</v>
      </c>
      <c r="C25" s="8">
        <v>4.2810937959000004</v>
      </c>
      <c r="D25" s="9" t="str">
        <f>IF($B25="N/A","N/A",IF(C25&gt;30,"No",IF(C25&lt;5,"No","Yes")))</f>
        <v>No</v>
      </c>
      <c r="E25" s="8">
        <v>4.2610080782999997</v>
      </c>
      <c r="F25" s="9" t="str">
        <f>IF($B25="N/A","N/A",IF(E25&gt;30,"No",IF(E25&lt;5,"No","Yes")))</f>
        <v>No</v>
      </c>
      <c r="G25" s="8">
        <v>4.3751441087999998</v>
      </c>
      <c r="H25" s="9" t="str">
        <f>IF($B25="N/A","N/A",IF(G25&gt;30,"No",IF(G25&lt;5,"No","Yes")))</f>
        <v>No</v>
      </c>
      <c r="I25" s="10">
        <v>-0.46899999999999997</v>
      </c>
      <c r="J25" s="10">
        <v>2.6789999999999998</v>
      </c>
      <c r="K25" s="9" t="str">
        <f t="shared" si="0"/>
        <v>Yes</v>
      </c>
    </row>
    <row r="26" spans="1:11" x14ac:dyDescent="0.25">
      <c r="A26" s="96" t="s">
        <v>833</v>
      </c>
      <c r="B26" s="35" t="s">
        <v>227</v>
      </c>
      <c r="C26" s="8">
        <v>16.742134665999998</v>
      </c>
      <c r="D26" s="9" t="str">
        <f>IF($B26="N/A","N/A",IF(C26&gt;75,"No",IF(C26&lt;15,"No","Yes")))</f>
        <v>Yes</v>
      </c>
      <c r="E26" s="8">
        <v>16.014336102000001</v>
      </c>
      <c r="F26" s="9" t="str">
        <f>IF($B26="N/A","N/A",IF(E26&gt;75,"No",IF(E26&lt;15,"No","Yes")))</f>
        <v>Yes</v>
      </c>
      <c r="G26" s="8">
        <v>16.952962878000001</v>
      </c>
      <c r="H26" s="9" t="str">
        <f>IF($B26="N/A","N/A",IF(G26&gt;75,"No",IF(G26&lt;15,"No","Yes")))</f>
        <v>Yes</v>
      </c>
      <c r="I26" s="10">
        <v>-4.3499999999999996</v>
      </c>
      <c r="J26" s="10">
        <v>5.8609999999999998</v>
      </c>
      <c r="K26" s="9" t="str">
        <f t="shared" si="0"/>
        <v>Yes</v>
      </c>
    </row>
    <row r="27" spans="1:11" x14ac:dyDescent="0.25">
      <c r="A27" s="96" t="s">
        <v>834</v>
      </c>
      <c r="B27" s="35" t="s">
        <v>228</v>
      </c>
      <c r="C27" s="8">
        <v>78.976771537999994</v>
      </c>
      <c r="D27" s="9" t="str">
        <f>IF($B27="N/A","N/A",IF(C27&gt;70,"No",IF(C27&lt;25,"No","Yes")))</f>
        <v>No</v>
      </c>
      <c r="E27" s="8">
        <v>79.724655819999995</v>
      </c>
      <c r="F27" s="9" t="str">
        <f>IF($B27="N/A","N/A",IF(E27&gt;70,"No",IF(E27&lt;25,"No","Yes")))</f>
        <v>No</v>
      </c>
      <c r="G27" s="8">
        <v>78.671893014000005</v>
      </c>
      <c r="H27" s="9" t="str">
        <f>IF($B27="N/A","N/A",IF(G27&gt;70,"No",IF(G27&lt;25,"No","Yes")))</f>
        <v>No</v>
      </c>
      <c r="I27" s="10">
        <v>0.94699999999999995</v>
      </c>
      <c r="J27" s="10">
        <v>-1.32</v>
      </c>
      <c r="K27" s="9" t="str">
        <f t="shared" si="0"/>
        <v>Yes</v>
      </c>
    </row>
    <row r="28" spans="1:11" x14ac:dyDescent="0.25">
      <c r="A28" s="96" t="s">
        <v>318</v>
      </c>
      <c r="B28" s="35" t="s">
        <v>229</v>
      </c>
      <c r="C28" s="8">
        <v>62.405174948999999</v>
      </c>
      <c r="D28" s="9" t="str">
        <f>IF($B28="N/A","N/A",IF(C28&gt;70,"No",IF(C28&lt;35,"No","Yes")))</f>
        <v>Yes</v>
      </c>
      <c r="E28" s="8">
        <v>63.892365456999997</v>
      </c>
      <c r="F28" s="9" t="str">
        <f>IF($B28="N/A","N/A",IF(E28&gt;70,"No",IF(E28&lt;35,"No","Yes")))</f>
        <v>Yes</v>
      </c>
      <c r="G28" s="8">
        <v>66.094074245000002</v>
      </c>
      <c r="H28" s="9" t="str">
        <f>IF($B28="N/A","N/A",IF(G28&gt;70,"No",IF(G28&lt;35,"No","Yes")))</f>
        <v>Yes</v>
      </c>
      <c r="I28" s="10">
        <v>2.383</v>
      </c>
      <c r="J28" s="10">
        <v>3.4460000000000002</v>
      </c>
      <c r="K28" s="9" t="str">
        <f t="shared" si="0"/>
        <v>Yes</v>
      </c>
    </row>
    <row r="29" spans="1:11" x14ac:dyDescent="0.25">
      <c r="A29" s="96" t="s">
        <v>835</v>
      </c>
      <c r="B29" s="35" t="s">
        <v>220</v>
      </c>
      <c r="C29" s="8">
        <v>1.5580474933999999</v>
      </c>
      <c r="D29" s="9" t="str">
        <f>IF($B29="N/A","N/A",IF(C29&gt;1,"Yes","No"))</f>
        <v>Yes</v>
      </c>
      <c r="E29" s="8">
        <v>1.5718101683000001</v>
      </c>
      <c r="F29" s="9" t="str">
        <f>IF($B29="N/A","N/A",IF(E29&gt;1,"Yes","No"))</f>
        <v>Yes</v>
      </c>
      <c r="G29" s="8">
        <v>1.5606139891999999</v>
      </c>
      <c r="H29" s="9" t="str">
        <f>IF($B29="N/A","N/A",IF(G29&gt;1,"Yes","No"))</f>
        <v>Yes</v>
      </c>
      <c r="I29" s="10">
        <v>0.88329999999999997</v>
      </c>
      <c r="J29" s="10">
        <v>-0.71199999999999997</v>
      </c>
      <c r="K29" s="9" t="str">
        <f t="shared" si="0"/>
        <v>Yes</v>
      </c>
    </row>
    <row r="30" spans="1:11" x14ac:dyDescent="0.25">
      <c r="A30" s="96" t="s">
        <v>319</v>
      </c>
      <c r="B30" s="35" t="s">
        <v>213</v>
      </c>
      <c r="C30" s="8">
        <v>0</v>
      </c>
      <c r="D30" s="9" t="str">
        <f>IF($B30="N/A","N/A",IF(C30&gt;15,"No",IF(C30&lt;-15,"No","Yes")))</f>
        <v>N/A</v>
      </c>
      <c r="E30" s="8">
        <v>0</v>
      </c>
      <c r="F30" s="9" t="str">
        <f>IF($B30="N/A","N/A",IF(E30&gt;15,"No",IF(E30&lt;-15,"No","Yes")))</f>
        <v>N/A</v>
      </c>
      <c r="G30" s="8">
        <v>0</v>
      </c>
      <c r="H30" s="9" t="str">
        <f>IF($B30="N/A","N/A",IF(G30&gt;15,"No",IF(G30&lt;-15,"No","Yes")))</f>
        <v>N/A</v>
      </c>
      <c r="I30" s="10" t="s">
        <v>1746</v>
      </c>
      <c r="J30" s="10" t="s">
        <v>1746</v>
      </c>
      <c r="K30" s="9" t="str">
        <f t="shared" si="0"/>
        <v>N/A</v>
      </c>
    </row>
    <row r="31" spans="1:11" x14ac:dyDescent="0.25">
      <c r="A31" s="96" t="s">
        <v>836</v>
      </c>
      <c r="B31" s="35" t="s">
        <v>213</v>
      </c>
      <c r="C31" s="8">
        <v>98.661892198000004</v>
      </c>
      <c r="D31" s="9" t="str">
        <f>IF($B31="N/A","N/A",IF(C31&gt;15,"No",IF(C31&lt;-15,"No","Yes")))</f>
        <v>N/A</v>
      </c>
      <c r="E31" s="8">
        <v>99.732882200999995</v>
      </c>
      <c r="F31" s="9" t="str">
        <f>IF($B31="N/A","N/A",IF(E31&gt;15,"No",IF(E31&lt;-15,"No","Yes")))</f>
        <v>N/A</v>
      </c>
      <c r="G31" s="8">
        <v>99.991278562999995</v>
      </c>
      <c r="H31" s="9" t="str">
        <f>IF($B31="N/A","N/A",IF(G31&gt;15,"No",IF(G31&lt;-15,"No","Yes")))</f>
        <v>N/A</v>
      </c>
      <c r="I31" s="10">
        <v>1.0860000000000001</v>
      </c>
      <c r="J31" s="10">
        <v>0.2591</v>
      </c>
      <c r="K31" s="9" t="str">
        <f t="shared" si="0"/>
        <v>Yes</v>
      </c>
    </row>
    <row r="32" spans="1:11" x14ac:dyDescent="0.25">
      <c r="A32" s="96" t="s">
        <v>320</v>
      </c>
      <c r="B32" s="35" t="s">
        <v>213</v>
      </c>
      <c r="C32" s="8" t="s">
        <v>1746</v>
      </c>
      <c r="D32" s="9" t="str">
        <f>IF($B32="N/A","N/A",IF(C32&gt;15,"No",IF(C32&lt;-15,"No","Yes")))</f>
        <v>N/A</v>
      </c>
      <c r="E32" s="8" t="s">
        <v>1746</v>
      </c>
      <c r="F32" s="9" t="str">
        <f>IF($B32="N/A","N/A",IF(E32&gt;15,"No",IF(E32&lt;-15,"No","Yes")))</f>
        <v>N/A</v>
      </c>
      <c r="G32" s="8" t="s">
        <v>1746</v>
      </c>
      <c r="H32" s="9" t="str">
        <f>IF($B32="N/A","N/A",IF(G32&gt;15,"No",IF(G32&lt;-15,"No","Yes")))</f>
        <v>N/A</v>
      </c>
      <c r="I32" s="10" t="s">
        <v>1746</v>
      </c>
      <c r="J32" s="10" t="s">
        <v>1746</v>
      </c>
      <c r="K32" s="9" t="str">
        <f t="shared" si="0"/>
        <v>N/A</v>
      </c>
    </row>
    <row r="33" spans="1:11" x14ac:dyDescent="0.25">
      <c r="A33" s="96" t="s">
        <v>321</v>
      </c>
      <c r="B33" s="35" t="s">
        <v>213</v>
      </c>
      <c r="C33" s="8">
        <v>100</v>
      </c>
      <c r="D33" s="9" t="str">
        <f>IF($B33="N/A","N/A",IF(C33&gt;15,"No",IF(C33&lt;-15,"No","Yes")))</f>
        <v>N/A</v>
      </c>
      <c r="E33" s="8">
        <v>99.991072226</v>
      </c>
      <c r="F33" s="9" t="str">
        <f>IF($B33="N/A","N/A",IF(E33&gt;15,"No",IF(E33&lt;-15,"No","Yes")))</f>
        <v>N/A</v>
      </c>
      <c r="G33" s="8">
        <v>100</v>
      </c>
      <c r="H33" s="9" t="str">
        <f>IF($B33="N/A","N/A",IF(G33&gt;15,"No",IF(G33&lt;-15,"No","Yes")))</f>
        <v>N/A</v>
      </c>
      <c r="I33" s="10">
        <v>-8.9999999999999993E-3</v>
      </c>
      <c r="J33" s="10">
        <v>8.8999999999999999E-3</v>
      </c>
      <c r="K33" s="9" t="str">
        <f t="shared" si="0"/>
        <v>Yes</v>
      </c>
    </row>
    <row r="34" spans="1:11" x14ac:dyDescent="0.25">
      <c r="A34" s="96" t="s">
        <v>322</v>
      </c>
      <c r="B34" s="35" t="s">
        <v>230</v>
      </c>
      <c r="C34" s="8">
        <v>0</v>
      </c>
      <c r="D34" s="9" t="str">
        <f>IF($B34="N/A","N/A",IF(C34&gt;=90,"Yes","No"))</f>
        <v>No</v>
      </c>
      <c r="E34" s="8">
        <v>0</v>
      </c>
      <c r="F34" s="9" t="str">
        <f>IF($B34="N/A","N/A",IF(E34&gt;=90,"Yes","No"))</f>
        <v>No</v>
      </c>
      <c r="G34" s="8">
        <v>0</v>
      </c>
      <c r="H34" s="9" t="str">
        <f>IF($B34="N/A","N/A",IF(G34&gt;=90,"Yes","No"))</f>
        <v>No</v>
      </c>
      <c r="I34" s="10" t="s">
        <v>1746</v>
      </c>
      <c r="J34" s="10" t="s">
        <v>1746</v>
      </c>
      <c r="K34" s="9" t="str">
        <f t="shared" si="0"/>
        <v>N/A</v>
      </c>
    </row>
    <row r="35" spans="1:11" x14ac:dyDescent="0.25">
      <c r="A35" s="96" t="s">
        <v>323</v>
      </c>
      <c r="B35" s="35" t="s">
        <v>213</v>
      </c>
      <c r="C35" s="8">
        <v>26.856806821999999</v>
      </c>
      <c r="D35" s="9" t="str">
        <f>IF($B35="N/A","N/A",IF(C35&gt;15,"No",IF(C35&lt;-15,"No","Yes")))</f>
        <v>N/A</v>
      </c>
      <c r="E35" s="8">
        <v>27.141881898000001</v>
      </c>
      <c r="F35" s="9" t="str">
        <f>IF($B35="N/A","N/A",IF(E35&gt;15,"No",IF(E35&lt;-15,"No","Yes")))</f>
        <v>N/A</v>
      </c>
      <c r="G35" s="8">
        <v>26.037583583</v>
      </c>
      <c r="H35" s="9" t="str">
        <f>IF($B35="N/A","N/A",IF(G35&gt;15,"No",IF(G35&lt;-15,"No","Yes")))</f>
        <v>N/A</v>
      </c>
      <c r="I35" s="10">
        <v>1.0609999999999999</v>
      </c>
      <c r="J35" s="10">
        <v>-4.07</v>
      </c>
      <c r="K35" s="9" t="str">
        <f t="shared" si="0"/>
        <v>Yes</v>
      </c>
    </row>
    <row r="36" spans="1:11" ht="25" x14ac:dyDescent="0.25">
      <c r="A36" s="96" t="s">
        <v>369</v>
      </c>
      <c r="B36" s="35" t="s">
        <v>213</v>
      </c>
      <c r="C36" s="8">
        <v>29.626580418</v>
      </c>
      <c r="D36" s="9" t="str">
        <f>IF($B36="N/A","N/A",IF(C36&gt;15,"No",IF(C36&lt;-15,"No","Yes")))</f>
        <v>N/A</v>
      </c>
      <c r="E36" s="8">
        <v>28.694959609000001</v>
      </c>
      <c r="F36" s="9" t="str">
        <f>IF($B36="N/A","N/A",IF(E36&gt;15,"No",IF(E36&lt;-15,"No","Yes")))</f>
        <v>N/A</v>
      </c>
      <c r="G36" s="8">
        <v>28.308738760000001</v>
      </c>
      <c r="H36" s="9" t="str">
        <f>IF($B36="N/A","N/A",IF(G36&gt;15,"No",IF(G36&lt;-15,"No","Yes")))</f>
        <v>N/A</v>
      </c>
      <c r="I36" s="10">
        <v>-3.14</v>
      </c>
      <c r="J36" s="10">
        <v>-1.35</v>
      </c>
      <c r="K36" s="9" t="str">
        <f t="shared" si="0"/>
        <v>Yes</v>
      </c>
    </row>
    <row r="37" spans="1:11" x14ac:dyDescent="0.25">
      <c r="A37" s="96" t="s">
        <v>374</v>
      </c>
      <c r="B37" s="35" t="s">
        <v>231</v>
      </c>
      <c r="C37" s="8">
        <v>93.260805645000005</v>
      </c>
      <c r="D37" s="9" t="str">
        <f>IF($B37="N/A","N/A",IF(C37&gt;90,"No",IF(C37&lt;75,"No","Yes")))</f>
        <v>No</v>
      </c>
      <c r="E37" s="8">
        <v>93.702355217000004</v>
      </c>
      <c r="F37" s="9" t="str">
        <f>IF($B37="N/A","N/A",IF(E37&gt;90,"No",IF(E37&lt;75,"No","Yes")))</f>
        <v>No</v>
      </c>
      <c r="G37" s="8">
        <v>92.506340789000006</v>
      </c>
      <c r="H37" s="9" t="str">
        <f>IF($B37="N/A","N/A",IF(G37&gt;90,"No",IF(G37&lt;75,"No","Yes")))</f>
        <v>No</v>
      </c>
      <c r="I37" s="10">
        <v>0.47349999999999998</v>
      </c>
      <c r="J37" s="10">
        <v>-1.28</v>
      </c>
      <c r="K37" s="9" t="str">
        <f>IF(J37="Div by 0", "N/A", IF(J37="N/A","N/A", IF(J37&gt;30, "No", IF(J37&lt;-30, "No", "Yes"))))</f>
        <v>Yes</v>
      </c>
    </row>
    <row r="38" spans="1:11" x14ac:dyDescent="0.25">
      <c r="A38" s="96" t="s">
        <v>375</v>
      </c>
      <c r="B38" s="35" t="s">
        <v>232</v>
      </c>
      <c r="C38" s="8">
        <v>4.4575124962999997</v>
      </c>
      <c r="D38" s="9" t="str">
        <f>IF($B38="N/A","N/A",IF(C38&gt;10,"No",IF(C38&lt;1,"No","Yes")))</f>
        <v>Yes</v>
      </c>
      <c r="E38" s="8">
        <v>3.8514051655000001</v>
      </c>
      <c r="F38" s="9" t="str">
        <f>IF($B38="N/A","N/A",IF(E38&gt;10,"No",IF(E38&lt;1,"No","Yes")))</f>
        <v>Yes</v>
      </c>
      <c r="G38" s="8">
        <v>4.5019598801000003</v>
      </c>
      <c r="H38" s="9" t="str">
        <f>IF($B38="N/A","N/A",IF(G38&gt;10,"No",IF(G38&lt;1,"No","Yes")))</f>
        <v>Yes</v>
      </c>
      <c r="I38" s="10">
        <v>-13.6</v>
      </c>
      <c r="J38" s="10">
        <v>16.89</v>
      </c>
      <c r="K38" s="9" t="str">
        <f>IF(J38="Div by 0", "N/A", IF(J38="N/A","N/A", IF(J38&gt;30, "No", IF(J38&lt;-30, "No", "Yes"))))</f>
        <v>Yes</v>
      </c>
    </row>
    <row r="39" spans="1:11" x14ac:dyDescent="0.25">
      <c r="A39" s="96" t="s">
        <v>376</v>
      </c>
      <c r="B39" s="35" t="s">
        <v>233</v>
      </c>
      <c r="C39" s="8">
        <v>0.84092913849999995</v>
      </c>
      <c r="D39" s="9" t="str">
        <f>IF($B39="N/A","N/A",IF(C39&gt;2,"No",IF(C39&lt;=0,"No","Yes")))</f>
        <v>Yes</v>
      </c>
      <c r="E39" s="8">
        <v>0.65422687450000006</v>
      </c>
      <c r="F39" s="9" t="str">
        <f>IF($B39="N/A","N/A",IF(E39&gt;2,"No",IF(E39&lt;=0,"No","Yes")))</f>
        <v>Yes</v>
      </c>
      <c r="G39" s="8">
        <v>1.2162785334999999</v>
      </c>
      <c r="H39" s="9" t="str">
        <f>IF($B39="N/A","N/A",IF(G39&gt;2,"No",IF(G39&lt;=0,"No","Yes")))</f>
        <v>Yes</v>
      </c>
      <c r="I39" s="10">
        <v>-22.2</v>
      </c>
      <c r="J39" s="10">
        <v>85.91</v>
      </c>
      <c r="K39" s="9" t="str">
        <f>IF(J39="Div by 0", "N/A", IF(J39="N/A","N/A", IF(J39&gt;30, "No", IF(J39&lt;-30, "No", "Yes"))))</f>
        <v>No</v>
      </c>
    </row>
    <row r="40" spans="1:11" x14ac:dyDescent="0.25">
      <c r="A40" s="96" t="s">
        <v>377</v>
      </c>
      <c r="B40" s="35" t="s">
        <v>234</v>
      </c>
      <c r="C40" s="8">
        <v>0.54689797120000005</v>
      </c>
      <c r="D40" s="9" t="str">
        <f>IF($B40="N/A","N/A",IF(C40&gt;3,"No",IF(C40&lt;=0,"No","Yes")))</f>
        <v>Yes</v>
      </c>
      <c r="E40" s="8">
        <v>0.58027079299999995</v>
      </c>
      <c r="F40" s="9" t="str">
        <f>IF($B40="N/A","N/A",IF(E40&gt;3,"No",IF(E40&lt;=0,"No","Yes")))</f>
        <v>Yes</v>
      </c>
      <c r="G40" s="8">
        <v>0.61102144339999998</v>
      </c>
      <c r="H40" s="9" t="str">
        <f>IF($B40="N/A","N/A",IF(G40&gt;3,"No",IF(G40&lt;=0,"No","Yes")))</f>
        <v>Yes</v>
      </c>
      <c r="I40" s="10">
        <v>6.1020000000000003</v>
      </c>
      <c r="J40" s="10">
        <v>5.2990000000000004</v>
      </c>
      <c r="K40" s="9" t="str">
        <f>IF(J40="Div by 0", "N/A", IF(J40="N/A","N/A", IF(J40&gt;30, "No", IF(J40&lt;-30, "No", "Yes"))))</f>
        <v>Yes</v>
      </c>
    </row>
    <row r="41" spans="1:11" s="101" customFormat="1" x14ac:dyDescent="0.25">
      <c r="A41" s="140" t="s">
        <v>1646</v>
      </c>
      <c r="B41" s="141"/>
      <c r="C41" s="141"/>
      <c r="D41" s="141"/>
      <c r="E41" s="141"/>
      <c r="F41" s="141"/>
      <c r="G41" s="141"/>
      <c r="H41" s="141"/>
      <c r="I41" s="141"/>
      <c r="J41" s="141"/>
      <c r="K41" s="142"/>
    </row>
    <row r="42" spans="1:11" ht="16.5" customHeight="1" x14ac:dyDescent="0.25">
      <c r="A42" s="132" t="s">
        <v>1644</v>
      </c>
      <c r="B42" s="133"/>
      <c r="C42" s="133"/>
      <c r="D42" s="133"/>
      <c r="E42" s="133"/>
      <c r="F42" s="133"/>
      <c r="G42" s="133"/>
      <c r="H42" s="133"/>
      <c r="I42" s="133"/>
      <c r="J42" s="133"/>
      <c r="K42" s="134"/>
    </row>
    <row r="43" spans="1:11" x14ac:dyDescent="0.25">
      <c r="A43" s="135" t="s">
        <v>1742</v>
      </c>
      <c r="B43" s="135"/>
      <c r="C43" s="135"/>
      <c r="D43" s="135"/>
      <c r="E43" s="135"/>
      <c r="F43" s="135"/>
      <c r="G43" s="135"/>
      <c r="H43" s="135"/>
      <c r="I43" s="135"/>
      <c r="J43" s="135"/>
      <c r="K43" s="136"/>
    </row>
  </sheetData>
  <mergeCells count="6">
    <mergeCell ref="A43:K43"/>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2"/>
  <sheetViews>
    <sheetView showGridLines="0" zoomScaleNormal="100" workbookViewId="0">
      <pane xSplit="2" ySplit="5" topLeftCell="C22"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1588</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6" t="s">
        <v>301</v>
      </c>
      <c r="B6" s="35" t="s">
        <v>213</v>
      </c>
      <c r="C6" s="36">
        <v>2062</v>
      </c>
      <c r="D6" s="9" t="str">
        <f>IF($B6="N/A","N/A",IF(C6&gt;15,"No",IF(C6&lt;-15,"No","Yes")))</f>
        <v>N/A</v>
      </c>
      <c r="E6" s="36">
        <v>1799</v>
      </c>
      <c r="F6" s="9" t="str">
        <f>IF($B6="N/A","N/A",IF(E6&gt;15,"No",IF(E6&lt;-15,"No","Yes")))</f>
        <v>N/A</v>
      </c>
      <c r="G6" s="36">
        <v>2103</v>
      </c>
      <c r="H6" s="9" t="str">
        <f>IF($B6="N/A","N/A",IF(G6&gt;15,"No",IF(G6&lt;-15,"No","Yes")))</f>
        <v>N/A</v>
      </c>
      <c r="I6" s="10">
        <v>-12.8</v>
      </c>
      <c r="J6" s="10">
        <v>16.899999999999999</v>
      </c>
      <c r="K6" s="9" t="str">
        <f t="shared" ref="K6:K31" si="0">IF(J6="Div by 0", "N/A", IF(J6="N/A","N/A", IF(J6&gt;30, "No", IF(J6&lt;-30, "No", "Yes"))))</f>
        <v>Yes</v>
      </c>
    </row>
    <row r="7" spans="1:11" x14ac:dyDescent="0.25">
      <c r="A7" s="96" t="s">
        <v>307</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96" t="s">
        <v>308</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96" t="s">
        <v>824</v>
      </c>
      <c r="B9" s="35" t="s">
        <v>213</v>
      </c>
      <c r="C9" s="82">
        <v>1149.272066</v>
      </c>
      <c r="D9" s="9" t="str">
        <f>IF($B9="N/A","N/A",IF(C9&gt;15,"No",IF(C9&lt;-15,"No","Yes")))</f>
        <v>N/A</v>
      </c>
      <c r="E9" s="82">
        <v>1350.0583658</v>
      </c>
      <c r="F9" s="9" t="str">
        <f>IF($B9="N/A","N/A",IF(E9&gt;15,"No",IF(E9&lt;-15,"No","Yes")))</f>
        <v>N/A</v>
      </c>
      <c r="G9" s="82">
        <v>1123.8625773000001</v>
      </c>
      <c r="H9" s="9" t="str">
        <f>IF($B9="N/A","N/A",IF(G9&gt;15,"No",IF(G9&lt;-15,"No","Yes")))</f>
        <v>N/A</v>
      </c>
      <c r="I9" s="10">
        <v>17.47</v>
      </c>
      <c r="J9" s="10">
        <v>-16.8</v>
      </c>
      <c r="K9" s="9" t="str">
        <f t="shared" si="0"/>
        <v>Yes</v>
      </c>
    </row>
    <row r="10" spans="1:11" x14ac:dyDescent="0.25">
      <c r="A10" s="96" t="s">
        <v>309</v>
      </c>
      <c r="B10" s="35" t="s">
        <v>213</v>
      </c>
      <c r="C10" s="8">
        <v>0.19398642099999999</v>
      </c>
      <c r="D10" s="9" t="str">
        <f>IF($B10="N/A","N/A",IF(C10&gt;15,"No",IF(C10&lt;-15,"No","Yes")))</f>
        <v>N/A</v>
      </c>
      <c r="E10" s="8">
        <v>0.1111728738</v>
      </c>
      <c r="F10" s="9" t="str">
        <f>IF($B10="N/A","N/A",IF(E10&gt;15,"No",IF(E10&lt;-15,"No","Yes")))</f>
        <v>N/A</v>
      </c>
      <c r="G10" s="8">
        <v>0.33285782219999999</v>
      </c>
      <c r="H10" s="9" t="str">
        <f>IF($B10="N/A","N/A",IF(G10&gt;15,"No",IF(G10&lt;-15,"No","Yes")))</f>
        <v>N/A</v>
      </c>
      <c r="I10" s="10">
        <v>-42.7</v>
      </c>
      <c r="J10" s="10">
        <v>199.4</v>
      </c>
      <c r="K10" s="9" t="str">
        <f t="shared" si="0"/>
        <v>No</v>
      </c>
    </row>
    <row r="11" spans="1:11" x14ac:dyDescent="0.25">
      <c r="A11" s="96" t="s">
        <v>826</v>
      </c>
      <c r="B11" s="35" t="s">
        <v>213</v>
      </c>
      <c r="C11" s="82">
        <v>640.75</v>
      </c>
      <c r="D11" s="9" t="str">
        <f>IF($B11="N/A","N/A",IF(C11&gt;15,"No",IF(C11&lt;-15,"No","Yes")))</f>
        <v>N/A</v>
      </c>
      <c r="E11" s="82">
        <v>800</v>
      </c>
      <c r="F11" s="9" t="str">
        <f>IF($B11="N/A","N/A",IF(E11&gt;15,"No",IF(E11&lt;-15,"No","Yes")))</f>
        <v>N/A</v>
      </c>
      <c r="G11" s="82">
        <v>357.85714286000001</v>
      </c>
      <c r="H11" s="9" t="str">
        <f>IF($B11="N/A","N/A",IF(G11&gt;15,"No",IF(G11&lt;-15,"No","Yes")))</f>
        <v>N/A</v>
      </c>
      <c r="I11" s="10">
        <v>24.85</v>
      </c>
      <c r="J11" s="10">
        <v>-55.3</v>
      </c>
      <c r="K11" s="9" t="str">
        <f t="shared" si="0"/>
        <v>No</v>
      </c>
    </row>
    <row r="12" spans="1:11" x14ac:dyDescent="0.25">
      <c r="A12" s="96" t="s">
        <v>310</v>
      </c>
      <c r="B12" s="35" t="s">
        <v>214</v>
      </c>
      <c r="C12" s="8">
        <v>88.991270611000004</v>
      </c>
      <c r="D12" s="9" t="str">
        <f>IF($B12="N/A","N/A",IF(C12&gt;100,"No",IF(C12&lt;95,"No","Yes")))</f>
        <v>No</v>
      </c>
      <c r="E12" s="8">
        <v>92.273485269999995</v>
      </c>
      <c r="F12" s="9" t="str">
        <f>IF($B12="N/A","N/A",IF(E12&gt;100,"No",IF(E12&lt;95,"No","Yes")))</f>
        <v>No</v>
      </c>
      <c r="G12" s="8">
        <v>81.740370898999998</v>
      </c>
      <c r="H12" s="9" t="str">
        <f>IF($B12="N/A","N/A",IF(G12&gt;100,"No",IF(G12&lt;95,"No","Yes")))</f>
        <v>No</v>
      </c>
      <c r="I12" s="10">
        <v>3.6880000000000002</v>
      </c>
      <c r="J12" s="10">
        <v>-11.4</v>
      </c>
      <c r="K12" s="9" t="str">
        <f t="shared" si="0"/>
        <v>Yes</v>
      </c>
    </row>
    <row r="13" spans="1:11" x14ac:dyDescent="0.25">
      <c r="A13" s="96" t="s">
        <v>827</v>
      </c>
      <c r="B13" s="35" t="s">
        <v>220</v>
      </c>
      <c r="C13" s="8">
        <v>1.2980926430999999</v>
      </c>
      <c r="D13" s="9" t="str">
        <f>IF($B13="N/A","N/A",IF(C13&gt;1,"Yes","No"))</f>
        <v>Yes</v>
      </c>
      <c r="E13" s="8">
        <v>1.2271084337</v>
      </c>
      <c r="F13" s="9" t="str">
        <f>IF($B13="N/A","N/A",IF(E13&gt;1,"Yes","No"))</f>
        <v>Yes</v>
      </c>
      <c r="G13" s="8">
        <v>1.2286212914000001</v>
      </c>
      <c r="H13" s="9" t="str">
        <f>IF($B13="N/A","N/A",IF(G13&gt;1,"Yes","No"))</f>
        <v>Yes</v>
      </c>
      <c r="I13" s="10">
        <v>-5.47</v>
      </c>
      <c r="J13" s="10">
        <v>0.12330000000000001</v>
      </c>
      <c r="K13" s="9" t="str">
        <f t="shared" si="0"/>
        <v>Yes</v>
      </c>
    </row>
    <row r="14" spans="1:11" x14ac:dyDescent="0.25">
      <c r="A14" s="96" t="s">
        <v>311</v>
      </c>
      <c r="B14" s="35" t="s">
        <v>214</v>
      </c>
      <c r="C14" s="8">
        <v>82.250242482999994</v>
      </c>
      <c r="D14" s="9" t="str">
        <f>IF($B14="N/A","N/A",IF(C14&gt;100,"No",IF(C14&lt;95,"No","Yes")))</f>
        <v>No</v>
      </c>
      <c r="E14" s="8">
        <v>75.931072818000004</v>
      </c>
      <c r="F14" s="9" t="str">
        <f>IF($B14="N/A","N/A",IF(E14&gt;100,"No",IF(E14&lt;95,"No","Yes")))</f>
        <v>No</v>
      </c>
      <c r="G14" s="8">
        <v>81.169757489000006</v>
      </c>
      <c r="H14" s="9" t="str">
        <f>IF($B14="N/A","N/A",IF(G14&gt;100,"No",IF(G14&lt;95,"No","Yes")))</f>
        <v>No</v>
      </c>
      <c r="I14" s="10">
        <v>-7.68</v>
      </c>
      <c r="J14" s="10">
        <v>6.899</v>
      </c>
      <c r="K14" s="9" t="str">
        <f t="shared" si="0"/>
        <v>Yes</v>
      </c>
    </row>
    <row r="15" spans="1:11" x14ac:dyDescent="0.25">
      <c r="A15" s="96" t="s">
        <v>828</v>
      </c>
      <c r="B15" s="35" t="s">
        <v>221</v>
      </c>
      <c r="C15" s="8">
        <v>9.1037735849000008</v>
      </c>
      <c r="D15" s="9" t="str">
        <f>IF($B15="N/A","N/A",IF(C15&gt;3,"Yes","No"))</f>
        <v>Yes</v>
      </c>
      <c r="E15" s="8">
        <v>9.7730600292999998</v>
      </c>
      <c r="F15" s="9" t="str">
        <f>IF($B15="N/A","N/A",IF(E15&gt;3,"Yes","No"))</f>
        <v>Yes</v>
      </c>
      <c r="G15" s="8">
        <v>9.3298183948000002</v>
      </c>
      <c r="H15" s="9" t="str">
        <f>IF($B15="N/A","N/A",IF(G15&gt;3,"Yes","No"))</f>
        <v>Yes</v>
      </c>
      <c r="I15" s="10">
        <v>7.3520000000000003</v>
      </c>
      <c r="J15" s="10">
        <v>-4.54</v>
      </c>
      <c r="K15" s="9" t="str">
        <f t="shared" si="0"/>
        <v>Yes</v>
      </c>
    </row>
    <row r="16" spans="1:11" x14ac:dyDescent="0.25">
      <c r="A16" s="96" t="s">
        <v>829</v>
      </c>
      <c r="B16" s="35" t="s">
        <v>222</v>
      </c>
      <c r="C16" s="8">
        <v>6.0164888457999997</v>
      </c>
      <c r="D16" s="9" t="str">
        <f>IF($B16="N/A","N/A",IF(C16&gt;=8,"No",IF(C16&lt;2,"No","Yes")))</f>
        <v>Yes</v>
      </c>
      <c r="E16" s="8">
        <v>6.7848804891999999</v>
      </c>
      <c r="F16" s="9" t="str">
        <f>IF($B16="N/A","N/A",IF(E16&gt;=8,"No",IF(E16&lt;2,"No","Yes")))</f>
        <v>Yes</v>
      </c>
      <c r="G16" s="8">
        <v>5.8725630052</v>
      </c>
      <c r="H16" s="9" t="str">
        <f>IF($B16="N/A","N/A",IF(G16&gt;=8,"No",IF(G16&lt;2,"No","Yes")))</f>
        <v>Yes</v>
      </c>
      <c r="I16" s="10">
        <v>12.77</v>
      </c>
      <c r="J16" s="10">
        <v>-13.4</v>
      </c>
      <c r="K16" s="9" t="str">
        <f t="shared" si="0"/>
        <v>Yes</v>
      </c>
    </row>
    <row r="17" spans="1:11" x14ac:dyDescent="0.25">
      <c r="A17" s="96" t="s">
        <v>312</v>
      </c>
      <c r="B17" s="35" t="s">
        <v>223</v>
      </c>
      <c r="C17" s="8">
        <v>99.951503395000003</v>
      </c>
      <c r="D17" s="9" t="str">
        <f>IF(OR($B17="N/A",$C17="N/A"),"N/A",IF(C17&gt;100,"No",IF(C17&lt;98,"No","Yes")))</f>
        <v>Yes</v>
      </c>
      <c r="E17" s="8">
        <v>99.944413562999998</v>
      </c>
      <c r="F17" s="9" t="str">
        <f>IF(OR($B17="N/A",$E17="N/A"),"N/A",IF(E17&gt;100,"No",IF(E17&lt;98,"No","Yes")))</f>
        <v>Yes</v>
      </c>
      <c r="G17" s="8">
        <v>99.334284355999998</v>
      </c>
      <c r="H17" s="9" t="str">
        <f>IF($B17="N/A","N/A",IF(G17&gt;100,"No",IF(G17&lt;98,"No","Yes")))</f>
        <v>Yes</v>
      </c>
      <c r="I17" s="10">
        <v>-7.0000000000000001E-3</v>
      </c>
      <c r="J17" s="10">
        <v>-0.61</v>
      </c>
      <c r="K17" s="9" t="str">
        <f t="shared" si="0"/>
        <v>Yes</v>
      </c>
    </row>
    <row r="18" spans="1:11" x14ac:dyDescent="0.25">
      <c r="A18" s="96" t="s">
        <v>31</v>
      </c>
      <c r="B18" s="35" t="s">
        <v>214</v>
      </c>
      <c r="C18" s="8">
        <v>99.854510184000006</v>
      </c>
      <c r="D18" s="9" t="str">
        <f>IF($B18="N/A","N/A",IF(C18&gt;100,"No",IF(C18&lt;95,"No","Yes")))</f>
        <v>Yes</v>
      </c>
      <c r="E18" s="8">
        <v>99.888827125999995</v>
      </c>
      <c r="F18" s="9" t="str">
        <f>IF($B18="N/A","N/A",IF(E18&gt;100,"No",IF(E18&lt;95,"No","Yes")))</f>
        <v>Yes</v>
      </c>
      <c r="G18" s="8">
        <v>97.289586305</v>
      </c>
      <c r="H18" s="9" t="str">
        <f>IF($B18="N/A","N/A",IF(G18&gt;100,"No",IF(G18&lt;95,"No","Yes")))</f>
        <v>Yes</v>
      </c>
      <c r="I18" s="10">
        <v>3.44E-2</v>
      </c>
      <c r="J18" s="10">
        <v>-2.6</v>
      </c>
      <c r="K18" s="9" t="str">
        <f t="shared" si="0"/>
        <v>Yes</v>
      </c>
    </row>
    <row r="19" spans="1:11" x14ac:dyDescent="0.25">
      <c r="A19" s="96" t="s">
        <v>313</v>
      </c>
      <c r="B19" s="35" t="s">
        <v>214</v>
      </c>
      <c r="C19" s="8">
        <v>100</v>
      </c>
      <c r="D19" s="9" t="str">
        <f>IF($B19="N/A","N/A",IF(C19&gt;100,"No",IF(C19&lt;95,"No","Yes")))</f>
        <v>Yes</v>
      </c>
      <c r="E19" s="8">
        <v>100</v>
      </c>
      <c r="F19" s="9" t="str">
        <f>IF($B19="N/A","N/A",IF(E19&gt;100,"No",IF(E19&lt;95,"No","Yes")))</f>
        <v>Yes</v>
      </c>
      <c r="G19" s="8">
        <v>99.952448883000002</v>
      </c>
      <c r="H19" s="9" t="str">
        <f>IF($B19="N/A","N/A",IF(G19&gt;100,"No",IF(G19&lt;95,"No","Yes")))</f>
        <v>Yes</v>
      </c>
      <c r="I19" s="10">
        <v>0</v>
      </c>
      <c r="J19" s="10">
        <v>-4.8000000000000001E-2</v>
      </c>
      <c r="K19" s="9" t="str">
        <f t="shared" si="0"/>
        <v>Yes</v>
      </c>
    </row>
    <row r="20" spans="1:11" x14ac:dyDescent="0.25">
      <c r="A20" s="96" t="s">
        <v>314</v>
      </c>
      <c r="B20" s="35" t="s">
        <v>223</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5">
      <c r="A21" s="96" t="s">
        <v>831</v>
      </c>
      <c r="B21" s="35" t="s">
        <v>225</v>
      </c>
      <c r="C21" s="8">
        <v>1.9709020369000001</v>
      </c>
      <c r="D21" s="9" t="str">
        <f>IF($B21="N/A","N/A",IF(C21&gt;=2,"Yes","No"))</f>
        <v>No</v>
      </c>
      <c r="E21" s="8">
        <v>1.9855475264</v>
      </c>
      <c r="F21" s="9" t="str">
        <f>IF($B21="N/A","N/A",IF(E21&gt;=2,"Yes","No"))</f>
        <v>No</v>
      </c>
      <c r="G21" s="8">
        <v>1.9443651926000001</v>
      </c>
      <c r="H21" s="9" t="str">
        <f>IF($B21="N/A","N/A",IF(G21&gt;=2,"Yes","No"))</f>
        <v>No</v>
      </c>
      <c r="I21" s="10">
        <v>0.74309999999999998</v>
      </c>
      <c r="J21" s="10">
        <v>-2.0699999999999998</v>
      </c>
      <c r="K21" s="9" t="str">
        <f t="shared" si="0"/>
        <v>Yes</v>
      </c>
    </row>
    <row r="22" spans="1:11" x14ac:dyDescent="0.25">
      <c r="A22" s="96" t="s">
        <v>832</v>
      </c>
      <c r="B22" s="35" t="s">
        <v>226</v>
      </c>
      <c r="C22" s="8">
        <v>7.3714839961000003</v>
      </c>
      <c r="D22" s="9" t="str">
        <f>IF($B22="N/A","N/A",IF(C22&gt;30,"No",IF(C22&lt;5,"No","Yes")))</f>
        <v>Yes</v>
      </c>
      <c r="E22" s="8">
        <v>7.6709282935000003</v>
      </c>
      <c r="F22" s="9" t="str">
        <f>IF($B22="N/A","N/A",IF(E22&gt;30,"No",IF(E22&lt;5,"No","Yes")))</f>
        <v>Yes</v>
      </c>
      <c r="G22" s="8">
        <v>7.1802187351000004</v>
      </c>
      <c r="H22" s="9" t="str">
        <f>IF($B22="N/A","N/A",IF(G22&gt;30,"No",IF(G22&lt;5,"No","Yes")))</f>
        <v>Yes</v>
      </c>
      <c r="I22" s="10">
        <v>4.0620000000000003</v>
      </c>
      <c r="J22" s="10">
        <v>-6.4</v>
      </c>
      <c r="K22" s="9" t="str">
        <f t="shared" si="0"/>
        <v>Yes</v>
      </c>
    </row>
    <row r="23" spans="1:11" x14ac:dyDescent="0.25">
      <c r="A23" s="96" t="s">
        <v>833</v>
      </c>
      <c r="B23" s="35" t="s">
        <v>227</v>
      </c>
      <c r="C23" s="8">
        <v>38.215324926999998</v>
      </c>
      <c r="D23" s="9" t="str">
        <f>IF($B23="N/A","N/A",IF(C23&gt;75,"No",IF(C23&lt;15,"No","Yes")))</f>
        <v>Yes</v>
      </c>
      <c r="E23" s="8">
        <v>38.243468593999999</v>
      </c>
      <c r="F23" s="9" t="str">
        <f>IF($B23="N/A","N/A",IF(E23&gt;75,"No",IF(E23&lt;15,"No","Yes")))</f>
        <v>Yes</v>
      </c>
      <c r="G23" s="8">
        <v>39.752734189000002</v>
      </c>
      <c r="H23" s="9" t="str">
        <f>IF($B23="N/A","N/A",IF(G23&gt;75,"No",IF(G23&lt;15,"No","Yes")))</f>
        <v>Yes</v>
      </c>
      <c r="I23" s="10">
        <v>7.3599999999999999E-2</v>
      </c>
      <c r="J23" s="10">
        <v>3.9460000000000002</v>
      </c>
      <c r="K23" s="9" t="str">
        <f t="shared" si="0"/>
        <v>Yes</v>
      </c>
    </row>
    <row r="24" spans="1:11" x14ac:dyDescent="0.25">
      <c r="A24" s="96" t="s">
        <v>834</v>
      </c>
      <c r="B24" s="35" t="s">
        <v>228</v>
      </c>
      <c r="C24" s="8">
        <v>54.413191077</v>
      </c>
      <c r="D24" s="9" t="str">
        <f>IF($B24="N/A","N/A",IF(C24&gt;70,"No",IF(C24&lt;25,"No","Yes")))</f>
        <v>Yes</v>
      </c>
      <c r="E24" s="8">
        <v>54.085603112999998</v>
      </c>
      <c r="F24" s="9" t="str">
        <f>IF($B24="N/A","N/A",IF(E24&gt;70,"No",IF(E24&lt;25,"No","Yes")))</f>
        <v>Yes</v>
      </c>
      <c r="G24" s="8">
        <v>53.067047076000001</v>
      </c>
      <c r="H24" s="9" t="str">
        <f>IF($B24="N/A","N/A",IF(G24&gt;70,"No",IF(G24&lt;25,"No","Yes")))</f>
        <v>Yes</v>
      </c>
      <c r="I24" s="10">
        <v>-0.60199999999999998</v>
      </c>
      <c r="J24" s="10">
        <v>-1.88</v>
      </c>
      <c r="K24" s="9" t="str">
        <f t="shared" si="0"/>
        <v>Yes</v>
      </c>
    </row>
    <row r="25" spans="1:11" x14ac:dyDescent="0.25">
      <c r="A25" s="96" t="s">
        <v>318</v>
      </c>
      <c r="B25" s="35" t="s">
        <v>229</v>
      </c>
      <c r="C25" s="8">
        <v>46.362754606999999</v>
      </c>
      <c r="D25" s="9" t="str">
        <f>IF($B25="N/A","N/A",IF(C25&gt;70,"No",IF(C25&lt;35,"No","Yes")))</f>
        <v>Yes</v>
      </c>
      <c r="E25" s="8">
        <v>48.971650916999998</v>
      </c>
      <c r="F25" s="9" t="str">
        <f>IF($B25="N/A","N/A",IF(E25&gt;70,"No",IF(E25&lt;35,"No","Yes")))</f>
        <v>Yes</v>
      </c>
      <c r="G25" s="8">
        <v>45.458868283000001</v>
      </c>
      <c r="H25" s="9" t="str">
        <f>IF($B25="N/A","N/A",IF(G25&gt;70,"No",IF(G25&lt;35,"No","Yes")))</f>
        <v>Yes</v>
      </c>
      <c r="I25" s="10">
        <v>5.6269999999999998</v>
      </c>
      <c r="J25" s="10">
        <v>-7.17</v>
      </c>
      <c r="K25" s="9" t="str">
        <f t="shared" si="0"/>
        <v>Yes</v>
      </c>
    </row>
    <row r="26" spans="1:11" x14ac:dyDescent="0.25">
      <c r="A26" s="96" t="s">
        <v>835</v>
      </c>
      <c r="B26" s="35" t="s">
        <v>220</v>
      </c>
      <c r="C26" s="8">
        <v>1.5742677824</v>
      </c>
      <c r="D26" s="9" t="str">
        <f>IF($B26="N/A","N/A",IF(C26&gt;1,"Yes","No"))</f>
        <v>Yes</v>
      </c>
      <c r="E26" s="8">
        <v>1.5970488082000001</v>
      </c>
      <c r="F26" s="9" t="str">
        <f>IF($B26="N/A","N/A",IF(E26&gt;1,"Yes","No"))</f>
        <v>Yes</v>
      </c>
      <c r="G26" s="8">
        <v>1.6338912134000001</v>
      </c>
      <c r="H26" s="9" t="str">
        <f>IF($B26="N/A","N/A",IF(G26&gt;1,"Yes","No"))</f>
        <v>Yes</v>
      </c>
      <c r="I26" s="10">
        <v>1.4470000000000001</v>
      </c>
      <c r="J26" s="10">
        <v>2.3069999999999999</v>
      </c>
      <c r="K26" s="9" t="str">
        <f t="shared" si="0"/>
        <v>Yes</v>
      </c>
    </row>
    <row r="27" spans="1:11" x14ac:dyDescent="0.25">
      <c r="A27" s="96" t="s">
        <v>319</v>
      </c>
      <c r="B27" s="35" t="s">
        <v>213</v>
      </c>
      <c r="C27" s="8">
        <v>0</v>
      </c>
      <c r="D27" s="9" t="str">
        <f>IF($B27="N/A","N/A",IF(C27&gt;15,"No",IF(C27&lt;-15,"No","Yes")))</f>
        <v>N/A</v>
      </c>
      <c r="E27" s="8">
        <v>0</v>
      </c>
      <c r="F27" s="9" t="str">
        <f>IF($B27="N/A","N/A",IF(E27&gt;15,"No",IF(E27&lt;-15,"No","Yes")))</f>
        <v>N/A</v>
      </c>
      <c r="G27" s="8">
        <v>0</v>
      </c>
      <c r="H27" s="9" t="str">
        <f>IF($B27="N/A","N/A",IF(G27&gt;15,"No",IF(G27&lt;-15,"No","Yes")))</f>
        <v>N/A</v>
      </c>
      <c r="I27" s="10" t="s">
        <v>1746</v>
      </c>
      <c r="J27" s="10" t="s">
        <v>1746</v>
      </c>
      <c r="K27" s="9" t="str">
        <f t="shared" si="0"/>
        <v>N/A</v>
      </c>
    </row>
    <row r="28" spans="1:11" x14ac:dyDescent="0.25">
      <c r="A28" s="96" t="s">
        <v>836</v>
      </c>
      <c r="B28" s="35" t="s">
        <v>213</v>
      </c>
      <c r="C28" s="8">
        <v>98.221757322000002</v>
      </c>
      <c r="D28" s="9" t="str">
        <f>IF($B28="N/A","N/A",IF(C28&gt;15,"No",IF(C28&lt;-15,"No","Yes")))</f>
        <v>N/A</v>
      </c>
      <c r="E28" s="8">
        <v>98.978433597999995</v>
      </c>
      <c r="F28" s="9" t="str">
        <f>IF($B28="N/A","N/A",IF(E28&gt;15,"No",IF(E28&lt;-15,"No","Yes")))</f>
        <v>N/A</v>
      </c>
      <c r="G28" s="8">
        <v>95.920502092000007</v>
      </c>
      <c r="H28" s="9" t="str">
        <f>IF($B28="N/A","N/A",IF(G28&gt;15,"No",IF(G28&lt;-15,"No","Yes")))</f>
        <v>N/A</v>
      </c>
      <c r="I28" s="10">
        <v>0.77039999999999997</v>
      </c>
      <c r="J28" s="10">
        <v>-3.09</v>
      </c>
      <c r="K28" s="9" t="str">
        <f t="shared" si="0"/>
        <v>Yes</v>
      </c>
    </row>
    <row r="29" spans="1:11" x14ac:dyDescent="0.25">
      <c r="A29" s="96" t="s">
        <v>320</v>
      </c>
      <c r="B29" s="35" t="s">
        <v>213</v>
      </c>
      <c r="C29" s="8" t="s">
        <v>1746</v>
      </c>
      <c r="D29" s="9" t="str">
        <f>IF($B29="N/A","N/A",IF(C29&gt;15,"No",IF(C29&lt;-15,"No","Yes")))</f>
        <v>N/A</v>
      </c>
      <c r="E29" s="8" t="s">
        <v>1746</v>
      </c>
      <c r="F29" s="9" t="str">
        <f>IF($B29="N/A","N/A",IF(E29&gt;15,"No",IF(E29&lt;-15,"No","Yes")))</f>
        <v>N/A</v>
      </c>
      <c r="G29" s="8" t="s">
        <v>1746</v>
      </c>
      <c r="H29" s="9" t="str">
        <f>IF($B29="N/A","N/A",IF(G29&gt;15,"No",IF(G29&lt;-15,"No","Yes")))</f>
        <v>N/A</v>
      </c>
      <c r="I29" s="10" t="s">
        <v>1746</v>
      </c>
      <c r="J29" s="10" t="s">
        <v>1746</v>
      </c>
      <c r="K29" s="9" t="str">
        <f t="shared" si="0"/>
        <v>N/A</v>
      </c>
    </row>
    <row r="30" spans="1:11" x14ac:dyDescent="0.25">
      <c r="A30" s="96" t="s">
        <v>321</v>
      </c>
      <c r="B30" s="35" t="s">
        <v>213</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5">
      <c r="A31" s="96" t="s">
        <v>322</v>
      </c>
      <c r="B31" s="35" t="s">
        <v>230</v>
      </c>
      <c r="C31" s="8">
        <v>0</v>
      </c>
      <c r="D31" s="9" t="str">
        <f>IF($B31="N/A","N/A",IF(C31&gt;=90,"Yes","No"))</f>
        <v>No</v>
      </c>
      <c r="E31" s="8">
        <v>0</v>
      </c>
      <c r="F31" s="9" t="str">
        <f>IF($B31="N/A","N/A",IF(E31&gt;=90,"Yes","No"))</f>
        <v>No</v>
      </c>
      <c r="G31" s="8">
        <v>0</v>
      </c>
      <c r="H31" s="9" t="str">
        <f>IF($B31="N/A","N/A",IF(G31&gt;=90,"Yes","No"))</f>
        <v>No</v>
      </c>
      <c r="I31" s="10" t="s">
        <v>1746</v>
      </c>
      <c r="J31" s="10" t="s">
        <v>1746</v>
      </c>
      <c r="K31" s="9" t="str">
        <f t="shared" si="0"/>
        <v>N/A</v>
      </c>
    </row>
    <row r="32" spans="1:11" x14ac:dyDescent="0.25">
      <c r="A32" s="140" t="s">
        <v>1646</v>
      </c>
      <c r="B32" s="141"/>
      <c r="C32" s="141"/>
      <c r="D32" s="141"/>
      <c r="E32" s="141"/>
      <c r="F32" s="141"/>
      <c r="G32" s="141"/>
      <c r="H32" s="141"/>
      <c r="I32" s="141"/>
      <c r="J32" s="141"/>
      <c r="K32" s="142"/>
    </row>
    <row r="33" spans="1:11" x14ac:dyDescent="0.25">
      <c r="A33" s="132" t="s">
        <v>1644</v>
      </c>
      <c r="B33" s="133"/>
      <c r="C33" s="133"/>
      <c r="D33" s="133"/>
      <c r="E33" s="133"/>
      <c r="F33" s="133"/>
      <c r="G33" s="133"/>
      <c r="H33" s="133"/>
      <c r="I33" s="133"/>
      <c r="J33" s="133"/>
      <c r="K33" s="134"/>
    </row>
    <row r="34" spans="1:11" x14ac:dyDescent="0.25">
      <c r="A34" s="135" t="s">
        <v>1742</v>
      </c>
      <c r="B34" s="135"/>
      <c r="C34" s="135"/>
      <c r="D34" s="135"/>
      <c r="E34" s="135"/>
      <c r="F34" s="135"/>
      <c r="G34" s="135"/>
      <c r="H34" s="135"/>
      <c r="I34" s="135"/>
      <c r="J34" s="135"/>
      <c r="K34" s="136"/>
    </row>
    <row r="35" spans="1:11" x14ac:dyDescent="0.25">
      <c r="C35" s="8"/>
      <c r="D35" s="8"/>
    </row>
    <row r="36" spans="1:11" x14ac:dyDescent="0.25">
      <c r="C36" s="8"/>
      <c r="D36" s="8"/>
    </row>
    <row r="37" spans="1:11" x14ac:dyDescent="0.25">
      <c r="C37" s="8"/>
      <c r="D37" s="8"/>
    </row>
    <row r="38" spans="1:11" x14ac:dyDescent="0.25">
      <c r="C38" s="8"/>
      <c r="D38" s="8"/>
    </row>
    <row r="39" spans="1:11" x14ac:dyDescent="0.25">
      <c r="C39" s="8"/>
      <c r="D39" s="8"/>
    </row>
    <row r="40" spans="1:11" x14ac:dyDescent="0.25">
      <c r="C40" s="8"/>
      <c r="D40" s="8"/>
    </row>
    <row r="41" spans="1:11" x14ac:dyDescent="0.25">
      <c r="C41" s="8"/>
      <c r="D41" s="8"/>
    </row>
    <row r="42" spans="1:11" x14ac:dyDescent="0.25">
      <c r="C42" s="8"/>
      <c r="D42" s="8"/>
    </row>
  </sheetData>
  <mergeCells count="6">
    <mergeCell ref="A34:K34"/>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27"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38"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1737</v>
      </c>
      <c r="B1" s="124"/>
      <c r="C1" s="124"/>
      <c r="D1" s="124"/>
      <c r="E1" s="124"/>
      <c r="F1" s="124"/>
      <c r="G1" s="124"/>
      <c r="H1" s="124"/>
      <c r="I1" s="124"/>
      <c r="J1" s="124"/>
      <c r="K1" s="125"/>
    </row>
    <row r="2" spans="1:11" ht="13" x14ac:dyDescent="0.3">
      <c r="A2" s="129" t="s">
        <v>1591</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95" t="s">
        <v>301</v>
      </c>
      <c r="B6" s="91" t="s">
        <v>213</v>
      </c>
      <c r="C6" s="36">
        <v>0</v>
      </c>
      <c r="D6" s="9" t="str">
        <f>IF(OR($B6="N/A",$C6="N/A"),"N/A",IF(C6&lt;0,"No","Yes"))</f>
        <v>N/A</v>
      </c>
      <c r="E6" s="36">
        <v>0</v>
      </c>
      <c r="F6" s="9" t="str">
        <f>IF($B6="N/A","N/A",IF(E6&lt;0,"No","Yes"))</f>
        <v>N/A</v>
      </c>
      <c r="G6" s="36">
        <v>0</v>
      </c>
      <c r="H6" s="9" t="str">
        <f>IF($B6="N/A","N/A",IF(G6&lt;0,"No","Yes"))</f>
        <v>N/A</v>
      </c>
      <c r="I6" s="10" t="s">
        <v>1746</v>
      </c>
      <c r="J6" s="10" t="s">
        <v>1746</v>
      </c>
      <c r="K6" s="9" t="str">
        <f t="shared" ref="K6:K35" si="0">IF(J6="Div by 0", "N/A", IF(J6="N/A","N/A", IF(J6&gt;30, "No", IF(J6&lt;-30, "No", "Yes"))))</f>
        <v>N/A</v>
      </c>
    </row>
    <row r="7" spans="1:11" x14ac:dyDescent="0.25">
      <c r="A7" s="96" t="s">
        <v>438</v>
      </c>
      <c r="B7" s="91" t="s">
        <v>213</v>
      </c>
      <c r="C7" s="9" t="s">
        <v>1746</v>
      </c>
      <c r="D7" s="9" t="str">
        <f t="shared" ref="D7:D17" si="1">IF(OR($B7="N/A",$C7="N/A"),"N/A",IF(C7&lt;0,"No","Yes"))</f>
        <v>N/A</v>
      </c>
      <c r="E7" s="9" t="s">
        <v>1746</v>
      </c>
      <c r="F7" s="9" t="str">
        <f t="shared" ref="F7:F17" si="2">IF($B7="N/A","N/A",IF(E7&lt;0,"No","Yes"))</f>
        <v>N/A</v>
      </c>
      <c r="G7" s="9" t="s">
        <v>1746</v>
      </c>
      <c r="H7" s="9" t="str">
        <f t="shared" ref="H7:H17" si="3">IF($B7="N/A","N/A",IF(G7&lt;0,"No","Yes"))</f>
        <v>N/A</v>
      </c>
      <c r="I7" s="10" t="s">
        <v>1746</v>
      </c>
      <c r="J7" s="10" t="s">
        <v>1746</v>
      </c>
      <c r="K7" s="9" t="str">
        <f t="shared" si="0"/>
        <v>N/A</v>
      </c>
    </row>
    <row r="8" spans="1:11" x14ac:dyDescent="0.25">
      <c r="A8" s="96" t="s">
        <v>439</v>
      </c>
      <c r="B8" s="91" t="s">
        <v>213</v>
      </c>
      <c r="C8" s="9" t="s">
        <v>1746</v>
      </c>
      <c r="D8" s="9" t="str">
        <f t="shared" si="1"/>
        <v>N/A</v>
      </c>
      <c r="E8" s="9" t="s">
        <v>1746</v>
      </c>
      <c r="F8" s="9" t="str">
        <f t="shared" si="2"/>
        <v>N/A</v>
      </c>
      <c r="G8" s="9" t="s">
        <v>1746</v>
      </c>
      <c r="H8" s="9" t="str">
        <f t="shared" si="3"/>
        <v>N/A</v>
      </c>
      <c r="I8" s="10" t="s">
        <v>1746</v>
      </c>
      <c r="J8" s="10" t="s">
        <v>1746</v>
      </c>
      <c r="K8" s="9" t="str">
        <f t="shared" si="0"/>
        <v>N/A</v>
      </c>
    </row>
    <row r="9" spans="1:11" x14ac:dyDescent="0.25">
      <c r="A9" s="96" t="s">
        <v>440</v>
      </c>
      <c r="B9" s="91" t="s">
        <v>213</v>
      </c>
      <c r="C9" s="9" t="s">
        <v>1746</v>
      </c>
      <c r="D9" s="9" t="str">
        <f t="shared" si="1"/>
        <v>N/A</v>
      </c>
      <c r="E9" s="9" t="s">
        <v>1746</v>
      </c>
      <c r="F9" s="9" t="str">
        <f t="shared" si="2"/>
        <v>N/A</v>
      </c>
      <c r="G9" s="9" t="s">
        <v>1746</v>
      </c>
      <c r="H9" s="9" t="str">
        <f t="shared" si="3"/>
        <v>N/A</v>
      </c>
      <c r="I9" s="10" t="s">
        <v>1746</v>
      </c>
      <c r="J9" s="10" t="s">
        <v>1746</v>
      </c>
      <c r="K9" s="9" t="str">
        <f t="shared" si="0"/>
        <v>N/A</v>
      </c>
    </row>
    <row r="10" spans="1:11" x14ac:dyDescent="0.25">
      <c r="A10" s="96" t="s">
        <v>441</v>
      </c>
      <c r="B10" s="91" t="s">
        <v>213</v>
      </c>
      <c r="C10" s="9" t="s">
        <v>1746</v>
      </c>
      <c r="D10" s="9" t="str">
        <f t="shared" si="1"/>
        <v>N/A</v>
      </c>
      <c r="E10" s="9" t="s">
        <v>1746</v>
      </c>
      <c r="F10" s="9" t="str">
        <f t="shared" si="2"/>
        <v>N/A</v>
      </c>
      <c r="G10" s="9" t="s">
        <v>1746</v>
      </c>
      <c r="H10" s="9" t="str">
        <f t="shared" si="3"/>
        <v>N/A</v>
      </c>
      <c r="I10" s="10" t="s">
        <v>1746</v>
      </c>
      <c r="J10" s="10" t="s">
        <v>1746</v>
      </c>
      <c r="K10" s="9" t="str">
        <f t="shared" si="0"/>
        <v>N/A</v>
      </c>
    </row>
    <row r="11" spans="1:11" x14ac:dyDescent="0.25">
      <c r="A11" s="26" t="s">
        <v>324</v>
      </c>
      <c r="B11" s="91" t="s">
        <v>213</v>
      </c>
      <c r="C11" s="9" t="s">
        <v>1746</v>
      </c>
      <c r="D11" s="9" t="str">
        <f t="shared" si="1"/>
        <v>N/A</v>
      </c>
      <c r="E11" s="9" t="s">
        <v>1746</v>
      </c>
      <c r="F11" s="9" t="str">
        <f t="shared" si="2"/>
        <v>N/A</v>
      </c>
      <c r="G11" s="9" t="s">
        <v>1746</v>
      </c>
      <c r="H11" s="9" t="str">
        <f t="shared" si="3"/>
        <v>N/A</v>
      </c>
      <c r="I11" s="10" t="s">
        <v>1746</v>
      </c>
      <c r="J11" s="10" t="s">
        <v>1746</v>
      </c>
      <c r="K11" s="9" t="str">
        <f t="shared" si="0"/>
        <v>N/A</v>
      </c>
    </row>
    <row r="12" spans="1:11" x14ac:dyDescent="0.25">
      <c r="A12" s="26" t="s">
        <v>310</v>
      </c>
      <c r="B12" s="91" t="s">
        <v>213</v>
      </c>
      <c r="C12" s="9" t="s">
        <v>1746</v>
      </c>
      <c r="D12" s="9" t="str">
        <f t="shared" si="1"/>
        <v>N/A</v>
      </c>
      <c r="E12" s="9" t="s">
        <v>1746</v>
      </c>
      <c r="F12" s="9" t="str">
        <f t="shared" si="2"/>
        <v>N/A</v>
      </c>
      <c r="G12" s="9" t="s">
        <v>1746</v>
      </c>
      <c r="H12" s="9" t="str">
        <f t="shared" si="3"/>
        <v>N/A</v>
      </c>
      <c r="I12" s="10" t="s">
        <v>1746</v>
      </c>
      <c r="J12" s="10" t="s">
        <v>1746</v>
      </c>
      <c r="K12" s="9" t="str">
        <f t="shared" si="0"/>
        <v>N/A</v>
      </c>
    </row>
    <row r="13" spans="1:11" x14ac:dyDescent="0.25">
      <c r="A13" s="26" t="s">
        <v>827</v>
      </c>
      <c r="B13" s="91" t="s">
        <v>213</v>
      </c>
      <c r="C13" s="9" t="s">
        <v>1746</v>
      </c>
      <c r="D13" s="9" t="str">
        <f t="shared" si="1"/>
        <v>N/A</v>
      </c>
      <c r="E13" s="9" t="s">
        <v>1746</v>
      </c>
      <c r="F13" s="9" t="str">
        <f t="shared" si="2"/>
        <v>N/A</v>
      </c>
      <c r="G13" s="9" t="s">
        <v>1746</v>
      </c>
      <c r="H13" s="9" t="str">
        <f t="shared" si="3"/>
        <v>N/A</v>
      </c>
      <c r="I13" s="10" t="s">
        <v>1746</v>
      </c>
      <c r="J13" s="10" t="s">
        <v>1746</v>
      </c>
      <c r="K13" s="9" t="str">
        <f t="shared" si="0"/>
        <v>N/A</v>
      </c>
    </row>
    <row r="14" spans="1:11" x14ac:dyDescent="0.25">
      <c r="A14" s="26" t="s">
        <v>311</v>
      </c>
      <c r="B14" s="91" t="s">
        <v>213</v>
      </c>
      <c r="C14" s="9" t="s">
        <v>1746</v>
      </c>
      <c r="D14" s="9" t="str">
        <f t="shared" si="1"/>
        <v>N/A</v>
      </c>
      <c r="E14" s="9" t="s">
        <v>1746</v>
      </c>
      <c r="F14" s="9" t="str">
        <f t="shared" si="2"/>
        <v>N/A</v>
      </c>
      <c r="G14" s="9" t="s">
        <v>1746</v>
      </c>
      <c r="H14" s="9" t="str">
        <f t="shared" si="3"/>
        <v>N/A</v>
      </c>
      <c r="I14" s="10" t="s">
        <v>1746</v>
      </c>
      <c r="J14" s="10" t="s">
        <v>1746</v>
      </c>
      <c r="K14" s="9" t="str">
        <f t="shared" si="0"/>
        <v>N/A</v>
      </c>
    </row>
    <row r="15" spans="1:11" x14ac:dyDescent="0.25">
      <c r="A15" s="26" t="s">
        <v>828</v>
      </c>
      <c r="B15" s="91" t="s">
        <v>213</v>
      </c>
      <c r="C15" s="9" t="s">
        <v>1746</v>
      </c>
      <c r="D15" s="9" t="str">
        <f t="shared" si="1"/>
        <v>N/A</v>
      </c>
      <c r="E15" s="9" t="s">
        <v>1746</v>
      </c>
      <c r="F15" s="9" t="str">
        <f t="shared" si="2"/>
        <v>N/A</v>
      </c>
      <c r="G15" s="9" t="s">
        <v>1746</v>
      </c>
      <c r="H15" s="9" t="str">
        <f t="shared" si="3"/>
        <v>N/A</v>
      </c>
      <c r="I15" s="10" t="s">
        <v>1746</v>
      </c>
      <c r="J15" s="10" t="s">
        <v>1746</v>
      </c>
      <c r="K15" s="9" t="str">
        <f t="shared" si="0"/>
        <v>N/A</v>
      </c>
    </row>
    <row r="16" spans="1:11" x14ac:dyDescent="0.25">
      <c r="A16" s="26" t="s">
        <v>837</v>
      </c>
      <c r="B16" s="91" t="s">
        <v>213</v>
      </c>
      <c r="C16" s="9" t="s">
        <v>1746</v>
      </c>
      <c r="D16" s="9" t="str">
        <f t="shared" si="1"/>
        <v>N/A</v>
      </c>
      <c r="E16" s="9" t="s">
        <v>1746</v>
      </c>
      <c r="F16" s="9" t="str">
        <f t="shared" si="2"/>
        <v>N/A</v>
      </c>
      <c r="G16" s="9" t="s">
        <v>1746</v>
      </c>
      <c r="H16" s="9" t="str">
        <f t="shared" si="3"/>
        <v>N/A</v>
      </c>
      <c r="I16" s="10" t="s">
        <v>1746</v>
      </c>
      <c r="J16" s="10" t="s">
        <v>1746</v>
      </c>
      <c r="K16" s="9" t="str">
        <f t="shared" si="0"/>
        <v>N/A</v>
      </c>
    </row>
    <row r="17" spans="1:11" x14ac:dyDescent="0.25">
      <c r="A17" s="26" t="s">
        <v>830</v>
      </c>
      <c r="B17" s="91" t="s">
        <v>213</v>
      </c>
      <c r="C17" s="9" t="s">
        <v>1746</v>
      </c>
      <c r="D17" s="9" t="str">
        <f t="shared" si="1"/>
        <v>N/A</v>
      </c>
      <c r="E17" s="9" t="s">
        <v>1746</v>
      </c>
      <c r="F17" s="9" t="str">
        <f t="shared" si="2"/>
        <v>N/A</v>
      </c>
      <c r="G17" s="9" t="s">
        <v>1746</v>
      </c>
      <c r="H17" s="9" t="str">
        <f t="shared" si="3"/>
        <v>N/A</v>
      </c>
      <c r="I17" s="10" t="s">
        <v>1746</v>
      </c>
      <c r="J17" s="10" t="s">
        <v>1746</v>
      </c>
      <c r="K17" s="9" t="str">
        <f t="shared" si="0"/>
        <v>N/A</v>
      </c>
    </row>
    <row r="18" spans="1:11" x14ac:dyDescent="0.25">
      <c r="A18" s="96" t="s">
        <v>312</v>
      </c>
      <c r="B18" s="35" t="s">
        <v>223</v>
      </c>
      <c r="C18" s="9" t="s">
        <v>1746</v>
      </c>
      <c r="D18" s="9" t="str">
        <f>IF(OR($B18="N/A",$C18="N/A"),"N/A",IF(C18&gt;100,"No",IF(C18&lt;98,"No","Yes")))</f>
        <v>No</v>
      </c>
      <c r="E18" s="9" t="s">
        <v>1746</v>
      </c>
      <c r="F18" s="9" t="str">
        <f>IF(OR($B18="N/A",$E18="N/A"),"N/A",IF(E18&gt;100,"No",IF(E18&lt;98,"No","Yes")))</f>
        <v>No</v>
      </c>
      <c r="G18" s="9" t="s">
        <v>1746</v>
      </c>
      <c r="H18" s="9" t="str">
        <f>IF($B18="N/A","N/A",IF(G18&gt;100,"No",IF(G18&lt;98,"No","Yes")))</f>
        <v>No</v>
      </c>
      <c r="I18" s="10" t="s">
        <v>1746</v>
      </c>
      <c r="J18" s="10" t="s">
        <v>1746</v>
      </c>
      <c r="K18" s="9" t="str">
        <f t="shared" si="0"/>
        <v>N/A</v>
      </c>
    </row>
    <row r="19" spans="1:11" x14ac:dyDescent="0.25">
      <c r="A19" s="96" t="s">
        <v>31</v>
      </c>
      <c r="B19" s="35" t="s">
        <v>214</v>
      </c>
      <c r="C19" s="9" t="s">
        <v>1746</v>
      </c>
      <c r="D19" s="9" t="str">
        <f>IF(OR($B19="N/A",$C19="N/A"),"N/A",IF(C19&gt;100,"No",IF(C19&lt;95,"No","Yes")))</f>
        <v>No</v>
      </c>
      <c r="E19" s="9" t="s">
        <v>1746</v>
      </c>
      <c r="F19" s="9" t="str">
        <f>IF(OR($B19="N/A",$E19="N/A"),"N/A",IF(E19&gt;100,"No",IF(E19&lt;98,"No","Yes")))</f>
        <v>No</v>
      </c>
      <c r="G19" s="9" t="s">
        <v>1746</v>
      </c>
      <c r="H19" s="9" t="str">
        <f>IF($B19="N/A","N/A",IF(G19&gt;100,"No",IF(G19&lt;95,"No","Yes")))</f>
        <v>No</v>
      </c>
      <c r="I19" s="10" t="s">
        <v>1746</v>
      </c>
      <c r="J19" s="10" t="s">
        <v>1746</v>
      </c>
      <c r="K19" s="9" t="str">
        <f t="shared" si="0"/>
        <v>N/A</v>
      </c>
    </row>
    <row r="20" spans="1:11" x14ac:dyDescent="0.25">
      <c r="A20" s="26" t="s">
        <v>313</v>
      </c>
      <c r="B20" s="91" t="s">
        <v>213</v>
      </c>
      <c r="C20" s="9" t="s">
        <v>1746</v>
      </c>
      <c r="D20" s="9" t="str">
        <f t="shared" ref="D20:D35" si="4">IF(OR($B20="N/A",$C20="N/A"),"N/A",IF(C20&lt;0,"No","Yes"))</f>
        <v>N/A</v>
      </c>
      <c r="E20" s="9" t="s">
        <v>1746</v>
      </c>
      <c r="F20" s="9" t="str">
        <f t="shared" ref="F20:F34" si="5">IF($B20="N/A","N/A",IF(E20&lt;0,"No","Yes"))</f>
        <v>N/A</v>
      </c>
      <c r="G20" s="9" t="s">
        <v>1746</v>
      </c>
      <c r="H20" s="9" t="str">
        <f t="shared" ref="H20:H35" si="6">IF($B20="N/A","N/A",IF(G20&lt;0,"No","Yes"))</f>
        <v>N/A</v>
      </c>
      <c r="I20" s="10" t="s">
        <v>1746</v>
      </c>
      <c r="J20" s="10" t="s">
        <v>1746</v>
      </c>
      <c r="K20" s="9" t="str">
        <f t="shared" si="0"/>
        <v>N/A</v>
      </c>
    </row>
    <row r="21" spans="1:11" x14ac:dyDescent="0.25">
      <c r="A21" s="26" t="s">
        <v>838</v>
      </c>
      <c r="B21" s="91" t="s">
        <v>213</v>
      </c>
      <c r="C21" s="9" t="s">
        <v>1746</v>
      </c>
      <c r="D21" s="9" t="str">
        <f t="shared" si="4"/>
        <v>N/A</v>
      </c>
      <c r="E21" s="9" t="s">
        <v>1746</v>
      </c>
      <c r="F21" s="9" t="str">
        <f t="shared" si="5"/>
        <v>N/A</v>
      </c>
      <c r="G21" s="9" t="s">
        <v>1746</v>
      </c>
      <c r="H21" s="9" t="str">
        <f t="shared" si="6"/>
        <v>N/A</v>
      </c>
      <c r="I21" s="10" t="s">
        <v>1746</v>
      </c>
      <c r="J21" s="10" t="s">
        <v>1746</v>
      </c>
      <c r="K21" s="9" t="str">
        <f t="shared" si="0"/>
        <v>N/A</v>
      </c>
    </row>
    <row r="22" spans="1:11" x14ac:dyDescent="0.25">
      <c r="A22" s="26" t="s">
        <v>314</v>
      </c>
      <c r="B22" s="91" t="s">
        <v>213</v>
      </c>
      <c r="C22" s="9" t="s">
        <v>1746</v>
      </c>
      <c r="D22" s="9" t="str">
        <f t="shared" si="4"/>
        <v>N/A</v>
      </c>
      <c r="E22" s="9" t="s">
        <v>1746</v>
      </c>
      <c r="F22" s="9" t="str">
        <f t="shared" si="5"/>
        <v>N/A</v>
      </c>
      <c r="G22" s="9" t="s">
        <v>1746</v>
      </c>
      <c r="H22" s="9" t="str">
        <f t="shared" si="6"/>
        <v>N/A</v>
      </c>
      <c r="I22" s="10" t="s">
        <v>1746</v>
      </c>
      <c r="J22" s="10" t="s">
        <v>1746</v>
      </c>
      <c r="K22" s="9" t="str">
        <f t="shared" si="0"/>
        <v>N/A</v>
      </c>
    </row>
    <row r="23" spans="1:11" x14ac:dyDescent="0.25">
      <c r="A23" s="26" t="s">
        <v>831</v>
      </c>
      <c r="B23" s="91" t="s">
        <v>213</v>
      </c>
      <c r="C23" s="9" t="s">
        <v>1746</v>
      </c>
      <c r="D23" s="9" t="str">
        <f t="shared" si="4"/>
        <v>N/A</v>
      </c>
      <c r="E23" s="9" t="s">
        <v>1746</v>
      </c>
      <c r="F23" s="9" t="str">
        <f t="shared" si="5"/>
        <v>N/A</v>
      </c>
      <c r="G23" s="9" t="s">
        <v>1746</v>
      </c>
      <c r="H23" s="9" t="str">
        <f t="shared" si="6"/>
        <v>N/A</v>
      </c>
      <c r="I23" s="10" t="s">
        <v>1746</v>
      </c>
      <c r="J23" s="10" t="s">
        <v>1746</v>
      </c>
      <c r="K23" s="9" t="str">
        <f t="shared" si="0"/>
        <v>N/A</v>
      </c>
    </row>
    <row r="24" spans="1:11" x14ac:dyDescent="0.25">
      <c r="A24" s="26" t="s">
        <v>315</v>
      </c>
      <c r="B24" s="91" t="s">
        <v>213</v>
      </c>
      <c r="C24" s="9" t="s">
        <v>1746</v>
      </c>
      <c r="D24" s="9" t="str">
        <f t="shared" si="4"/>
        <v>N/A</v>
      </c>
      <c r="E24" s="9" t="s">
        <v>1746</v>
      </c>
      <c r="F24" s="9" t="str">
        <f t="shared" si="5"/>
        <v>N/A</v>
      </c>
      <c r="G24" s="9" t="s">
        <v>1746</v>
      </c>
      <c r="H24" s="9" t="str">
        <f t="shared" si="6"/>
        <v>N/A</v>
      </c>
      <c r="I24" s="10" t="s">
        <v>1746</v>
      </c>
      <c r="J24" s="10" t="s">
        <v>1746</v>
      </c>
      <c r="K24" s="9" t="str">
        <f t="shared" si="0"/>
        <v>N/A</v>
      </c>
    </row>
    <row r="25" spans="1:11" x14ac:dyDescent="0.25">
      <c r="A25" s="26" t="s">
        <v>316</v>
      </c>
      <c r="B25" s="91" t="s">
        <v>213</v>
      </c>
      <c r="C25" s="9" t="s">
        <v>1746</v>
      </c>
      <c r="D25" s="9" t="str">
        <f t="shared" si="4"/>
        <v>N/A</v>
      </c>
      <c r="E25" s="9" t="s">
        <v>1746</v>
      </c>
      <c r="F25" s="9" t="str">
        <f t="shared" si="5"/>
        <v>N/A</v>
      </c>
      <c r="G25" s="9" t="s">
        <v>1746</v>
      </c>
      <c r="H25" s="9" t="str">
        <f t="shared" si="6"/>
        <v>N/A</v>
      </c>
      <c r="I25" s="10" t="s">
        <v>1746</v>
      </c>
      <c r="J25" s="10" t="s">
        <v>1746</v>
      </c>
      <c r="K25" s="9" t="str">
        <f t="shared" si="0"/>
        <v>N/A</v>
      </c>
    </row>
    <row r="26" spans="1:11" x14ac:dyDescent="0.25">
      <c r="A26" s="26" t="s">
        <v>317</v>
      </c>
      <c r="B26" s="91" t="s">
        <v>213</v>
      </c>
      <c r="C26" s="9" t="s">
        <v>1746</v>
      </c>
      <c r="D26" s="9" t="str">
        <f t="shared" si="4"/>
        <v>N/A</v>
      </c>
      <c r="E26" s="9" t="s">
        <v>1746</v>
      </c>
      <c r="F26" s="9" t="str">
        <f t="shared" si="5"/>
        <v>N/A</v>
      </c>
      <c r="G26" s="9" t="s">
        <v>1746</v>
      </c>
      <c r="H26" s="9" t="str">
        <f t="shared" si="6"/>
        <v>N/A</v>
      </c>
      <c r="I26" s="10" t="s">
        <v>1746</v>
      </c>
      <c r="J26" s="10" t="s">
        <v>1746</v>
      </c>
      <c r="K26" s="9" t="str">
        <f t="shared" si="0"/>
        <v>N/A</v>
      </c>
    </row>
    <row r="27" spans="1:11" x14ac:dyDescent="0.25">
      <c r="A27" s="26" t="s">
        <v>318</v>
      </c>
      <c r="B27" s="91" t="s">
        <v>213</v>
      </c>
      <c r="C27" s="9" t="s">
        <v>1746</v>
      </c>
      <c r="D27" s="9" t="str">
        <f t="shared" si="4"/>
        <v>N/A</v>
      </c>
      <c r="E27" s="9" t="s">
        <v>1746</v>
      </c>
      <c r="F27" s="9" t="str">
        <f t="shared" si="5"/>
        <v>N/A</v>
      </c>
      <c r="G27" s="9" t="s">
        <v>1746</v>
      </c>
      <c r="H27" s="9" t="str">
        <f t="shared" si="6"/>
        <v>N/A</v>
      </c>
      <c r="I27" s="10" t="s">
        <v>1746</v>
      </c>
      <c r="J27" s="10" t="s">
        <v>1746</v>
      </c>
      <c r="K27" s="9" t="str">
        <f t="shared" si="0"/>
        <v>N/A</v>
      </c>
    </row>
    <row r="28" spans="1:11" x14ac:dyDescent="0.25">
      <c r="A28" s="26" t="s">
        <v>835</v>
      </c>
      <c r="B28" s="91" t="s">
        <v>213</v>
      </c>
      <c r="C28" s="9" t="s">
        <v>1746</v>
      </c>
      <c r="D28" s="9" t="str">
        <f t="shared" si="4"/>
        <v>N/A</v>
      </c>
      <c r="E28" s="9" t="s">
        <v>1746</v>
      </c>
      <c r="F28" s="9" t="str">
        <f t="shared" si="5"/>
        <v>N/A</v>
      </c>
      <c r="G28" s="9" t="s">
        <v>1746</v>
      </c>
      <c r="H28" s="9" t="str">
        <f t="shared" si="6"/>
        <v>N/A</v>
      </c>
      <c r="I28" s="10" t="s">
        <v>1746</v>
      </c>
      <c r="J28" s="10" t="s">
        <v>1746</v>
      </c>
      <c r="K28" s="9" t="str">
        <f t="shared" si="0"/>
        <v>N/A</v>
      </c>
    </row>
    <row r="29" spans="1:11" x14ac:dyDescent="0.25">
      <c r="A29" s="26" t="s">
        <v>319</v>
      </c>
      <c r="B29" s="91" t="s">
        <v>213</v>
      </c>
      <c r="C29" s="9" t="s">
        <v>1746</v>
      </c>
      <c r="D29" s="9" t="str">
        <f t="shared" si="4"/>
        <v>N/A</v>
      </c>
      <c r="E29" s="9" t="s">
        <v>1746</v>
      </c>
      <c r="F29" s="9" t="str">
        <f t="shared" si="5"/>
        <v>N/A</v>
      </c>
      <c r="G29" s="9" t="s">
        <v>1746</v>
      </c>
      <c r="H29" s="9" t="str">
        <f t="shared" si="6"/>
        <v>N/A</v>
      </c>
      <c r="I29" s="10" t="s">
        <v>1746</v>
      </c>
      <c r="J29" s="10" t="s">
        <v>1746</v>
      </c>
      <c r="K29" s="9" t="str">
        <f t="shared" si="0"/>
        <v>N/A</v>
      </c>
    </row>
    <row r="30" spans="1:11" x14ac:dyDescent="0.25">
      <c r="A30" s="26" t="s">
        <v>836</v>
      </c>
      <c r="B30" s="91" t="s">
        <v>213</v>
      </c>
      <c r="C30" s="9" t="s">
        <v>1746</v>
      </c>
      <c r="D30" s="9" t="str">
        <f t="shared" si="4"/>
        <v>N/A</v>
      </c>
      <c r="E30" s="9" t="s">
        <v>1746</v>
      </c>
      <c r="F30" s="9" t="str">
        <f t="shared" si="5"/>
        <v>N/A</v>
      </c>
      <c r="G30" s="9" t="s">
        <v>1746</v>
      </c>
      <c r="H30" s="9" t="str">
        <f t="shared" si="6"/>
        <v>N/A</v>
      </c>
      <c r="I30" s="10" t="s">
        <v>1746</v>
      </c>
      <c r="J30" s="10" t="s">
        <v>1746</v>
      </c>
      <c r="K30" s="9" t="str">
        <f t="shared" si="0"/>
        <v>N/A</v>
      </c>
    </row>
    <row r="31" spans="1:11" x14ac:dyDescent="0.25">
      <c r="A31" s="96" t="s">
        <v>320</v>
      </c>
      <c r="B31" s="35" t="s">
        <v>213</v>
      </c>
      <c r="C31" s="9" t="s">
        <v>1746</v>
      </c>
      <c r="D31" s="9" t="str">
        <f t="shared" si="4"/>
        <v>N/A</v>
      </c>
      <c r="E31" s="9" t="s">
        <v>1746</v>
      </c>
      <c r="F31" s="9" t="str">
        <f t="shared" si="5"/>
        <v>N/A</v>
      </c>
      <c r="G31" s="9" t="s">
        <v>1746</v>
      </c>
      <c r="H31" s="9" t="str">
        <f t="shared" si="6"/>
        <v>N/A</v>
      </c>
      <c r="I31" s="10" t="s">
        <v>1746</v>
      </c>
      <c r="J31" s="10" t="s">
        <v>1746</v>
      </c>
      <c r="K31" s="9" t="str">
        <f t="shared" si="0"/>
        <v>N/A</v>
      </c>
    </row>
    <row r="32" spans="1:11" x14ac:dyDescent="0.25">
      <c r="A32" s="96" t="s">
        <v>321</v>
      </c>
      <c r="B32" s="35" t="s">
        <v>213</v>
      </c>
      <c r="C32" s="9" t="s">
        <v>1746</v>
      </c>
      <c r="D32" s="9" t="str">
        <f t="shared" si="4"/>
        <v>N/A</v>
      </c>
      <c r="E32" s="9" t="s">
        <v>1746</v>
      </c>
      <c r="F32" s="9" t="str">
        <f t="shared" si="5"/>
        <v>N/A</v>
      </c>
      <c r="G32" s="9" t="s">
        <v>1746</v>
      </c>
      <c r="H32" s="9" t="str">
        <f t="shared" si="6"/>
        <v>N/A</v>
      </c>
      <c r="I32" s="10" t="s">
        <v>1746</v>
      </c>
      <c r="J32" s="10" t="s">
        <v>1746</v>
      </c>
      <c r="K32" s="9" t="str">
        <f t="shared" si="0"/>
        <v>N/A</v>
      </c>
    </row>
    <row r="33" spans="1:11" x14ac:dyDescent="0.25">
      <c r="A33" s="26" t="s">
        <v>322</v>
      </c>
      <c r="B33" s="91" t="s">
        <v>213</v>
      </c>
      <c r="C33" s="9" t="s">
        <v>1746</v>
      </c>
      <c r="D33" s="9" t="str">
        <f t="shared" si="4"/>
        <v>N/A</v>
      </c>
      <c r="E33" s="9" t="s">
        <v>1746</v>
      </c>
      <c r="F33" s="9" t="str">
        <f t="shared" si="5"/>
        <v>N/A</v>
      </c>
      <c r="G33" s="9" t="s">
        <v>1746</v>
      </c>
      <c r="H33" s="9" t="str">
        <f t="shared" si="6"/>
        <v>N/A</v>
      </c>
      <c r="I33" s="10" t="s">
        <v>1746</v>
      </c>
      <c r="J33" s="10" t="s">
        <v>1746</v>
      </c>
      <c r="K33" s="9" t="str">
        <f t="shared" si="0"/>
        <v>N/A</v>
      </c>
    </row>
    <row r="34" spans="1:11" x14ac:dyDescent="0.25">
      <c r="A34" s="26" t="s">
        <v>323</v>
      </c>
      <c r="B34" s="91" t="s">
        <v>213</v>
      </c>
      <c r="C34" s="9" t="s">
        <v>1746</v>
      </c>
      <c r="D34" s="9" t="str">
        <f t="shared" si="4"/>
        <v>N/A</v>
      </c>
      <c r="E34" s="9" t="s">
        <v>1746</v>
      </c>
      <c r="F34" s="9" t="str">
        <f t="shared" si="5"/>
        <v>N/A</v>
      </c>
      <c r="G34" s="9" t="s">
        <v>1746</v>
      </c>
      <c r="H34" s="9" t="str">
        <f t="shared" si="6"/>
        <v>N/A</v>
      </c>
      <c r="I34" s="10" t="s">
        <v>1746</v>
      </c>
      <c r="J34" s="10" t="s">
        <v>1746</v>
      </c>
      <c r="K34" s="9" t="str">
        <f t="shared" si="0"/>
        <v>N/A</v>
      </c>
    </row>
    <row r="35" spans="1:11" ht="25" x14ac:dyDescent="0.25">
      <c r="A35" s="26" t="s">
        <v>370</v>
      </c>
      <c r="B35" s="91" t="s">
        <v>213</v>
      </c>
      <c r="C35" s="9" t="s">
        <v>1746</v>
      </c>
      <c r="D35" s="9" t="str">
        <f t="shared" si="4"/>
        <v>N/A</v>
      </c>
      <c r="E35" s="9" t="s">
        <v>1746</v>
      </c>
      <c r="F35" s="9" t="str">
        <f>IF($B35="N/A","N/A",IF(E35&lt;0,"No","Yes"))</f>
        <v>N/A</v>
      </c>
      <c r="G35" s="9" t="s">
        <v>1746</v>
      </c>
      <c r="H35" s="9" t="str">
        <f t="shared" si="6"/>
        <v>N/A</v>
      </c>
      <c r="I35" s="10" t="s">
        <v>1746</v>
      </c>
      <c r="J35" s="10" t="s">
        <v>1746</v>
      </c>
      <c r="K35" s="9" t="str">
        <f t="shared" si="0"/>
        <v>N/A</v>
      </c>
    </row>
    <row r="36" spans="1:11" x14ac:dyDescent="0.25">
      <c r="A36" s="29" t="s">
        <v>374</v>
      </c>
      <c r="B36" s="1" t="s">
        <v>213</v>
      </c>
      <c r="C36" s="8" t="s">
        <v>1746</v>
      </c>
      <c r="D36" s="9" t="str">
        <f t="shared" ref="D36:D39" si="7">IF($B36="N/A","N/A",IF(C36&lt;0,"No","Yes"))</f>
        <v>N/A</v>
      </c>
      <c r="E36" s="8" t="s">
        <v>1746</v>
      </c>
      <c r="F36" s="9" t="str">
        <f t="shared" ref="F36:F39" si="8">IF($B36="N/A","N/A",IF(E36&lt;0,"No","Yes"))</f>
        <v>N/A</v>
      </c>
      <c r="G36" s="8" t="s">
        <v>1746</v>
      </c>
      <c r="H36" s="9" t="str">
        <f t="shared" ref="H36:H39" si="9">IF($B36="N/A","N/A",IF(G36&lt;0,"No","Yes"))</f>
        <v>N/A</v>
      </c>
      <c r="I36" s="10" t="s">
        <v>1746</v>
      </c>
      <c r="J36" s="10" t="s">
        <v>1746</v>
      </c>
      <c r="K36" s="9" t="str">
        <f>IF(J36="Div by 0", "N/A", IF(J36="N/A","N/A", IF(J36&gt;30, "No", IF(J36&lt;-30, "No", "Yes"))))</f>
        <v>N/A</v>
      </c>
    </row>
    <row r="37" spans="1:11" x14ac:dyDescent="0.25">
      <c r="A37" s="29" t="s">
        <v>375</v>
      </c>
      <c r="B37" s="1" t="s">
        <v>213</v>
      </c>
      <c r="C37" s="8" t="s">
        <v>1746</v>
      </c>
      <c r="D37" s="9" t="str">
        <f t="shared" si="7"/>
        <v>N/A</v>
      </c>
      <c r="E37" s="8" t="s">
        <v>1746</v>
      </c>
      <c r="F37" s="9" t="str">
        <f t="shared" si="8"/>
        <v>N/A</v>
      </c>
      <c r="G37" s="8" t="s">
        <v>1746</v>
      </c>
      <c r="H37" s="9" t="str">
        <f t="shared" si="9"/>
        <v>N/A</v>
      </c>
      <c r="I37" s="10" t="s">
        <v>1746</v>
      </c>
      <c r="J37" s="10" t="s">
        <v>1746</v>
      </c>
      <c r="K37" s="9" t="str">
        <f>IF(J37="Div by 0", "N/A", IF(J37="N/A","N/A", IF(J37&gt;30, "No", IF(J37&lt;-30, "No", "Yes"))))</f>
        <v>N/A</v>
      </c>
    </row>
    <row r="38" spans="1:11" x14ac:dyDescent="0.25">
      <c r="A38" s="29" t="s">
        <v>376</v>
      </c>
      <c r="B38" s="1" t="s">
        <v>213</v>
      </c>
      <c r="C38" s="8" t="s">
        <v>1746</v>
      </c>
      <c r="D38" s="9" t="str">
        <f t="shared" si="7"/>
        <v>N/A</v>
      </c>
      <c r="E38" s="8" t="s">
        <v>1746</v>
      </c>
      <c r="F38" s="9" t="str">
        <f t="shared" si="8"/>
        <v>N/A</v>
      </c>
      <c r="G38" s="8" t="s">
        <v>1746</v>
      </c>
      <c r="H38" s="9" t="str">
        <f t="shared" si="9"/>
        <v>N/A</v>
      </c>
      <c r="I38" s="10" t="s">
        <v>1746</v>
      </c>
      <c r="J38" s="10" t="s">
        <v>1746</v>
      </c>
      <c r="K38" s="9" t="str">
        <f>IF(J38="Div by 0", "N/A", IF(J38="N/A","N/A", IF(J38&gt;30, "No", IF(J38&lt;-30, "No", "Yes"))))</f>
        <v>N/A</v>
      </c>
    </row>
    <row r="39" spans="1:11" x14ac:dyDescent="0.25">
      <c r="A39" s="29" t="s">
        <v>377</v>
      </c>
      <c r="B39" s="1" t="s">
        <v>213</v>
      </c>
      <c r="C39" s="8" t="s">
        <v>1746</v>
      </c>
      <c r="D39" s="9" t="str">
        <f t="shared" si="7"/>
        <v>N/A</v>
      </c>
      <c r="E39" s="8" t="s">
        <v>1746</v>
      </c>
      <c r="F39" s="9" t="str">
        <f t="shared" si="8"/>
        <v>N/A</v>
      </c>
      <c r="G39" s="8" t="s">
        <v>1746</v>
      </c>
      <c r="H39" s="9" t="str">
        <f t="shared" si="9"/>
        <v>N/A</v>
      </c>
      <c r="I39" s="10" t="s">
        <v>1746</v>
      </c>
      <c r="J39" s="10" t="s">
        <v>1746</v>
      </c>
      <c r="K39" s="9" t="str">
        <f>IF(J39="Div by 0", "N/A", IF(J39="N/A","N/A", IF(J39&gt;30, "No", IF(J39&lt;-30, "No", "Yes"))))</f>
        <v>N/A</v>
      </c>
    </row>
    <row r="40" spans="1:11" x14ac:dyDescent="0.25">
      <c r="A40" s="140" t="s">
        <v>1646</v>
      </c>
      <c r="B40" s="141"/>
      <c r="C40" s="141"/>
      <c r="D40" s="141"/>
      <c r="E40" s="141"/>
      <c r="F40" s="141"/>
      <c r="G40" s="141"/>
      <c r="H40" s="141"/>
      <c r="I40" s="141"/>
      <c r="J40" s="141"/>
      <c r="K40" s="142"/>
    </row>
    <row r="41" spans="1:11" x14ac:dyDescent="0.25">
      <c r="A41" s="132" t="s">
        <v>1644</v>
      </c>
      <c r="B41" s="133"/>
      <c r="C41" s="133"/>
      <c r="D41" s="133"/>
      <c r="E41" s="133"/>
      <c r="F41" s="133"/>
      <c r="G41" s="133"/>
      <c r="H41" s="133"/>
      <c r="I41" s="133"/>
      <c r="J41" s="133"/>
      <c r="K41" s="134"/>
    </row>
    <row r="42" spans="1:11" x14ac:dyDescent="0.25">
      <c r="A42" s="135" t="s">
        <v>1742</v>
      </c>
      <c r="B42" s="135"/>
      <c r="C42" s="135"/>
      <c r="D42" s="135"/>
      <c r="E42" s="135"/>
      <c r="F42" s="135"/>
      <c r="G42" s="135"/>
      <c r="H42" s="135"/>
      <c r="I42" s="135"/>
      <c r="J42" s="135"/>
      <c r="K42" s="136"/>
    </row>
  </sheetData>
  <mergeCells count="6">
    <mergeCell ref="A42:K42"/>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21"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1592</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s="28" customFormat="1" x14ac:dyDescent="0.25">
      <c r="A6" s="93" t="s">
        <v>342</v>
      </c>
      <c r="B6" s="9" t="s">
        <v>213</v>
      </c>
      <c r="C6" s="5">
        <v>7</v>
      </c>
      <c r="D6" s="9" t="s">
        <v>213</v>
      </c>
      <c r="E6" s="5">
        <v>7</v>
      </c>
      <c r="F6" s="9" t="s">
        <v>213</v>
      </c>
      <c r="G6" s="5">
        <v>7</v>
      </c>
      <c r="H6" s="9" t="s">
        <v>213</v>
      </c>
      <c r="I6" s="114" t="s">
        <v>213</v>
      </c>
      <c r="J6" s="114" t="s">
        <v>213</v>
      </c>
      <c r="K6" s="9" t="s">
        <v>213</v>
      </c>
    </row>
    <row r="7" spans="1:11" s="28" customFormat="1" x14ac:dyDescent="0.25">
      <c r="A7" s="93" t="s">
        <v>12</v>
      </c>
      <c r="B7" s="30" t="s">
        <v>213</v>
      </c>
      <c r="C7" s="31">
        <v>16462</v>
      </c>
      <c r="D7" s="32" t="str">
        <f>IF($B7="N/A","N/A",IF(C7&gt;15,"No",IF(C7&lt;-15,"No","Yes")))</f>
        <v>N/A</v>
      </c>
      <c r="E7" s="31">
        <v>16131</v>
      </c>
      <c r="F7" s="32" t="str">
        <f>IF($B7="N/A","N/A",IF(E7&gt;15,"No",IF(E7&lt;-15,"No","Yes")))</f>
        <v>N/A</v>
      </c>
      <c r="G7" s="31">
        <v>17366</v>
      </c>
      <c r="H7" s="32" t="str">
        <f>IF($B7="N/A","N/A",IF(G7&gt;15,"No",IF(G7&lt;-15,"No","Yes")))</f>
        <v>N/A</v>
      </c>
      <c r="I7" s="33">
        <v>-2.0099999999999998</v>
      </c>
      <c r="J7" s="33">
        <v>7.6559999999999997</v>
      </c>
      <c r="K7" s="32" t="str">
        <f t="shared" ref="K7:K24" si="0">IF(J7="Div by 0", "N/A", IF(J7="N/A","N/A", IF(J7&gt;30, "No", IF(J7&lt;-30, "No", "Yes"))))</f>
        <v>Yes</v>
      </c>
    </row>
    <row r="8" spans="1:11" x14ac:dyDescent="0.25">
      <c r="A8" s="93" t="s">
        <v>362</v>
      </c>
      <c r="B8" s="30" t="s">
        <v>213</v>
      </c>
      <c r="C8" s="34" t="s">
        <v>213</v>
      </c>
      <c r="D8" s="32" t="str">
        <f>IF($B8="N/A","N/A",IF(C8&gt;15,"No",IF(C8&lt;-15,"No","Yes")))</f>
        <v>N/A</v>
      </c>
      <c r="E8" s="34">
        <v>100</v>
      </c>
      <c r="F8" s="32" t="str">
        <f>IF($B8="N/A","N/A",IF(E8&gt;15,"No",IF(E8&lt;-15,"No","Yes")))</f>
        <v>N/A</v>
      </c>
      <c r="G8" s="34">
        <v>100</v>
      </c>
      <c r="H8" s="32" t="str">
        <f>IF($B8="N/A","N/A",IF(G8&gt;15,"No",IF(G8&lt;-15,"No","Yes")))</f>
        <v>N/A</v>
      </c>
      <c r="I8" s="33" t="s">
        <v>213</v>
      </c>
      <c r="J8" s="33">
        <v>0</v>
      </c>
      <c r="K8" s="32" t="str">
        <f t="shared" si="0"/>
        <v>Yes</v>
      </c>
    </row>
    <row r="9" spans="1:11" x14ac:dyDescent="0.25">
      <c r="A9" s="93" t="s">
        <v>119</v>
      </c>
      <c r="B9" s="35" t="s">
        <v>213</v>
      </c>
      <c r="C9" s="8">
        <v>0</v>
      </c>
      <c r="D9" s="9" t="str">
        <f>IF($B9="N/A","N/A",IF(C9&gt;15,"No",IF(C9&lt;-15,"No","Yes")))</f>
        <v>N/A</v>
      </c>
      <c r="E9" s="8">
        <v>0</v>
      </c>
      <c r="F9" s="9" t="str">
        <f>IF($B9="N/A","N/A",IF(E9&gt;15,"No",IF(E9&lt;-15,"No","Yes")))</f>
        <v>N/A</v>
      </c>
      <c r="G9" s="8">
        <v>0</v>
      </c>
      <c r="H9" s="9" t="str">
        <f>IF($B9="N/A","N/A",IF(G9&gt;15,"No",IF(G9&lt;-15,"No","Yes")))</f>
        <v>N/A</v>
      </c>
      <c r="I9" s="10" t="s">
        <v>1746</v>
      </c>
      <c r="J9" s="10" t="s">
        <v>1746</v>
      </c>
      <c r="K9" s="9" t="str">
        <f t="shared" si="0"/>
        <v>N/A</v>
      </c>
    </row>
    <row r="10" spans="1:11" x14ac:dyDescent="0.25">
      <c r="A10" s="93" t="s">
        <v>120</v>
      </c>
      <c r="B10" s="35" t="s">
        <v>213</v>
      </c>
      <c r="C10" s="8">
        <v>0</v>
      </c>
      <c r="D10" s="9" t="str">
        <f>IF($B10="N/A","N/A",IF(C10&gt;15,"No",IF(C10&lt;-15,"No","Yes")))</f>
        <v>N/A</v>
      </c>
      <c r="E10" s="8">
        <v>0</v>
      </c>
      <c r="F10" s="9" t="str">
        <f>IF($B10="N/A","N/A",IF(E10&gt;15,"No",IF(E10&lt;-15,"No","Yes")))</f>
        <v>N/A</v>
      </c>
      <c r="G10" s="8">
        <v>0</v>
      </c>
      <c r="H10" s="9" t="str">
        <f>IF($B10="N/A","N/A",IF(G10&gt;15,"No",IF(G10&lt;-15,"No","Yes")))</f>
        <v>N/A</v>
      </c>
      <c r="I10" s="10" t="s">
        <v>1746</v>
      </c>
      <c r="J10" s="10" t="s">
        <v>1746</v>
      </c>
      <c r="K10" s="9" t="str">
        <f t="shared" si="0"/>
        <v>N/A</v>
      </c>
    </row>
    <row r="11" spans="1:11" x14ac:dyDescent="0.25">
      <c r="A11" s="93" t="s">
        <v>839</v>
      </c>
      <c r="B11" s="35" t="s">
        <v>214</v>
      </c>
      <c r="C11" s="8">
        <v>100</v>
      </c>
      <c r="D11" s="9" t="str">
        <f>IF(OR($B11="N/A",$C11="N/A"),"N/A",IF(C11&gt;100,"No",IF(C11&lt;95,"No","Yes")))</f>
        <v>Yes</v>
      </c>
      <c r="E11" s="8">
        <v>100</v>
      </c>
      <c r="F11" s="9" t="str">
        <f>IF(OR($B11="N/A",$E11="N/A"),"N/A",IF(E11&gt;100,"No",IF(E11&lt;95,"No","Yes")))</f>
        <v>Yes</v>
      </c>
      <c r="G11" s="8">
        <v>100</v>
      </c>
      <c r="H11" s="9" t="str">
        <f>IF($B11="N/A","N/A",IF(G11&gt;100,"No",IF(G11&lt;95,"No","Yes")))</f>
        <v>Yes</v>
      </c>
      <c r="I11" s="10">
        <v>0</v>
      </c>
      <c r="J11" s="10">
        <v>0</v>
      </c>
      <c r="K11" s="9" t="str">
        <f t="shared" si="0"/>
        <v>Yes</v>
      </c>
    </row>
    <row r="12" spans="1:11" x14ac:dyDescent="0.25">
      <c r="A12" s="93" t="s">
        <v>348</v>
      </c>
      <c r="B12" s="35" t="s">
        <v>213</v>
      </c>
      <c r="C12" s="8">
        <v>99.981776212</v>
      </c>
      <c r="D12" s="9" t="str">
        <f t="shared" ref="D12:D13" si="1">IF(OR($B12="N/A",$C12="N/A"),"N/A",IF(C12&gt;100,"No",IF(C12&lt;95,"No","Yes")))</f>
        <v>N/A</v>
      </c>
      <c r="E12" s="8">
        <v>99.993800755999999</v>
      </c>
      <c r="F12" s="9" t="str">
        <f t="shared" ref="F12:F13" si="2">IF(OR($B12="N/A",$E12="N/A"),"N/A",IF(E12&gt;100,"No",IF(E12&lt;95,"No","Yes")))</f>
        <v>N/A</v>
      </c>
      <c r="G12" s="8">
        <v>99.988483243000005</v>
      </c>
      <c r="H12" s="9" t="str">
        <f t="shared" ref="H12:H13" si="3">IF($B12="N/A","N/A",IF(G12&gt;100,"No",IF(G12&lt;95,"No","Yes")))</f>
        <v>N/A</v>
      </c>
      <c r="I12" s="10">
        <v>1.2E-2</v>
      </c>
      <c r="J12" s="10">
        <v>-5.0000000000000001E-3</v>
      </c>
      <c r="K12" s="9" t="str">
        <f t="shared" si="0"/>
        <v>Yes</v>
      </c>
    </row>
    <row r="13" spans="1:11" x14ac:dyDescent="0.25">
      <c r="A13" s="93" t="s">
        <v>840</v>
      </c>
      <c r="B13" s="35" t="s">
        <v>214</v>
      </c>
      <c r="C13" s="8">
        <v>0</v>
      </c>
      <c r="D13" s="9" t="str">
        <f t="shared" si="1"/>
        <v>No</v>
      </c>
      <c r="E13" s="8">
        <v>0</v>
      </c>
      <c r="F13" s="9" t="str">
        <f t="shared" si="2"/>
        <v>No</v>
      </c>
      <c r="G13" s="8">
        <v>0</v>
      </c>
      <c r="H13" s="9" t="str">
        <f t="shared" si="3"/>
        <v>No</v>
      </c>
      <c r="I13" s="10" t="s">
        <v>1746</v>
      </c>
      <c r="J13" s="10" t="s">
        <v>1746</v>
      </c>
      <c r="K13" s="9" t="str">
        <f t="shared" si="0"/>
        <v>N/A</v>
      </c>
    </row>
    <row r="14" spans="1:11" x14ac:dyDescent="0.25">
      <c r="A14" s="93" t="s">
        <v>13</v>
      </c>
      <c r="B14" s="35" t="s">
        <v>213</v>
      </c>
      <c r="C14" s="36">
        <v>16462</v>
      </c>
      <c r="D14" s="9" t="str">
        <f>IF($B14="N/A","N/A",IF(C14&gt;15,"No",IF(C14&lt;-15,"No","Yes")))</f>
        <v>N/A</v>
      </c>
      <c r="E14" s="36">
        <v>16131</v>
      </c>
      <c r="F14" s="9" t="str">
        <f>IF($B14="N/A","N/A",IF(E14&gt;15,"No",IF(E14&lt;-15,"No","Yes")))</f>
        <v>N/A</v>
      </c>
      <c r="G14" s="36">
        <v>17366</v>
      </c>
      <c r="H14" s="9" t="str">
        <f>IF($B14="N/A","N/A",IF(G14&gt;15,"No",IF(G14&lt;-15,"No","Yes")))</f>
        <v>N/A</v>
      </c>
      <c r="I14" s="10">
        <v>-2.0099999999999998</v>
      </c>
      <c r="J14" s="10">
        <v>7.6559999999999997</v>
      </c>
      <c r="K14" s="9" t="str">
        <f t="shared" si="0"/>
        <v>Yes</v>
      </c>
    </row>
    <row r="15" spans="1:11" x14ac:dyDescent="0.25">
      <c r="A15" s="93" t="s">
        <v>442</v>
      </c>
      <c r="B15" s="35" t="s">
        <v>215</v>
      </c>
      <c r="C15" s="8">
        <v>4.3068885919</v>
      </c>
      <c r="D15" s="9" t="str">
        <f>IF($B15="N/A","N/A",IF(C15&gt;20,"No",IF(C15&lt;5,"No","Yes")))</f>
        <v>No</v>
      </c>
      <c r="E15" s="8">
        <v>4.9469964663999999</v>
      </c>
      <c r="F15" s="9" t="str">
        <f>IF($B15="N/A","N/A",IF(E15&gt;20,"No",IF(E15&lt;5,"No","Yes")))</f>
        <v>No</v>
      </c>
      <c r="G15" s="8">
        <v>4.2439249106999997</v>
      </c>
      <c r="H15" s="9" t="str">
        <f>IF($B15="N/A","N/A",IF(G15&gt;20,"No",IF(G15&lt;5,"No","Yes")))</f>
        <v>No</v>
      </c>
      <c r="I15" s="10">
        <v>14.86</v>
      </c>
      <c r="J15" s="10">
        <v>-14.2</v>
      </c>
      <c r="K15" s="9" t="str">
        <f t="shared" si="0"/>
        <v>Yes</v>
      </c>
    </row>
    <row r="16" spans="1:11" x14ac:dyDescent="0.25">
      <c r="A16" s="93" t="s">
        <v>443</v>
      </c>
      <c r="B16" s="30" t="s">
        <v>213</v>
      </c>
      <c r="C16" s="8" t="s">
        <v>213</v>
      </c>
      <c r="D16" s="9" t="str">
        <f>IF($B16="N/A","N/A",IF(C16&gt;15,"No",IF(C16&lt;-15,"No","Yes")))</f>
        <v>N/A</v>
      </c>
      <c r="E16" s="8">
        <v>95.053003533999998</v>
      </c>
      <c r="F16" s="9" t="str">
        <f>IF($B16="N/A","N/A",IF(E16&gt;15,"No",IF(E16&lt;-15,"No","Yes")))</f>
        <v>N/A</v>
      </c>
      <c r="G16" s="8">
        <v>95.756075089000007</v>
      </c>
      <c r="H16" s="9" t="str">
        <f>IF($B16="N/A","N/A",IF(G16&gt;15,"No",IF(G16&lt;-15,"No","Yes")))</f>
        <v>N/A</v>
      </c>
      <c r="I16" s="10" t="s">
        <v>213</v>
      </c>
      <c r="J16" s="10">
        <v>0.73970000000000002</v>
      </c>
      <c r="K16" s="9" t="str">
        <f t="shared" si="0"/>
        <v>Yes</v>
      </c>
    </row>
    <row r="17" spans="1:11" x14ac:dyDescent="0.25">
      <c r="A17" s="93" t="s">
        <v>444</v>
      </c>
      <c r="B17" s="35" t="s">
        <v>235</v>
      </c>
      <c r="C17" s="8">
        <v>4.634916778</v>
      </c>
      <c r="D17" s="9" t="str">
        <f>IF($B17="N/A","N/A",IF(C17&gt;1,"Yes","No"))</f>
        <v>Yes</v>
      </c>
      <c r="E17" s="8">
        <v>12.528671502</v>
      </c>
      <c r="F17" s="9" t="str">
        <f>IF($B17="N/A","N/A",IF(E17&gt;1,"Yes","No"))</f>
        <v>Yes</v>
      </c>
      <c r="G17" s="8">
        <v>7.9177703559000001</v>
      </c>
      <c r="H17" s="9" t="str">
        <f>IF($B17="N/A","N/A",IF(G17&gt;1,"Yes","No"))</f>
        <v>Yes</v>
      </c>
      <c r="I17" s="10">
        <v>170.3</v>
      </c>
      <c r="J17" s="10">
        <v>-36.799999999999997</v>
      </c>
      <c r="K17" s="9" t="str">
        <f t="shared" si="0"/>
        <v>No</v>
      </c>
    </row>
    <row r="18" spans="1:11" x14ac:dyDescent="0.25">
      <c r="A18" s="93" t="s">
        <v>862</v>
      </c>
      <c r="B18" s="35" t="s">
        <v>213</v>
      </c>
      <c r="C18" s="94">
        <v>8388.9252949000002</v>
      </c>
      <c r="D18" s="9" t="str">
        <f>IF($B18="N/A","N/A",IF(C18&gt;15,"No",IF(C18&lt;-15,"No","Yes")))</f>
        <v>N/A</v>
      </c>
      <c r="E18" s="94">
        <v>6440.4571993999998</v>
      </c>
      <c r="F18" s="9" t="str">
        <f>IF($B18="N/A","N/A",IF(E18&gt;15,"No",IF(E18&lt;-15,"No","Yes")))</f>
        <v>N/A</v>
      </c>
      <c r="G18" s="94">
        <v>12701.422544999999</v>
      </c>
      <c r="H18" s="9" t="str">
        <f>IF($B18="N/A","N/A",IF(G18&gt;15,"No",IF(G18&lt;-15,"No","Yes")))</f>
        <v>N/A</v>
      </c>
      <c r="I18" s="10">
        <v>-23.2</v>
      </c>
      <c r="J18" s="10">
        <v>97.21</v>
      </c>
      <c r="K18" s="9" t="str">
        <f t="shared" si="0"/>
        <v>No</v>
      </c>
    </row>
    <row r="19" spans="1:11" x14ac:dyDescent="0.25">
      <c r="A19" s="3" t="s">
        <v>131</v>
      </c>
      <c r="B19" s="35" t="s">
        <v>213</v>
      </c>
      <c r="C19" s="36">
        <v>12</v>
      </c>
      <c r="D19" s="35" t="s">
        <v>213</v>
      </c>
      <c r="E19" s="36">
        <v>13</v>
      </c>
      <c r="F19" s="35" t="s">
        <v>213</v>
      </c>
      <c r="G19" s="36">
        <v>11</v>
      </c>
      <c r="H19" s="9" t="str">
        <f>IF($B19="N/A","N/A",IF(G19&gt;15,"No",IF(G19&lt;-15,"No","Yes")))</f>
        <v>N/A</v>
      </c>
      <c r="I19" s="10">
        <v>8.3330000000000002</v>
      </c>
      <c r="J19" s="10">
        <v>-38.5</v>
      </c>
      <c r="K19" s="9" t="str">
        <f t="shared" si="0"/>
        <v>No</v>
      </c>
    </row>
    <row r="20" spans="1:11" x14ac:dyDescent="0.25">
      <c r="A20" s="3" t="s">
        <v>346</v>
      </c>
      <c r="B20" s="30" t="s">
        <v>213</v>
      </c>
      <c r="C20" s="8" t="s">
        <v>213</v>
      </c>
      <c r="D20" s="35" t="s">
        <v>213</v>
      </c>
      <c r="E20" s="8">
        <v>8.0590168000000004E-2</v>
      </c>
      <c r="F20" s="35" t="s">
        <v>213</v>
      </c>
      <c r="G20" s="8">
        <v>4.6067027500000003E-2</v>
      </c>
      <c r="H20" s="9" t="str">
        <f>IF($B20="N/A","N/A",IF(G20&gt;15,"No",IF(G20&lt;-15,"No","Yes")))</f>
        <v>N/A</v>
      </c>
      <c r="I20" s="10" t="s">
        <v>213</v>
      </c>
      <c r="J20" s="10">
        <v>-42.8</v>
      </c>
      <c r="K20" s="9" t="str">
        <f t="shared" si="0"/>
        <v>No</v>
      </c>
    </row>
    <row r="21" spans="1:11" ht="25" x14ac:dyDescent="0.25">
      <c r="A21" s="3" t="s">
        <v>841</v>
      </c>
      <c r="B21" s="35" t="s">
        <v>213</v>
      </c>
      <c r="C21" s="94">
        <v>4167.1666667</v>
      </c>
      <c r="D21" s="9" t="str">
        <f>IF($B21="N/A","N/A",IF(C21&gt;60,"No",IF(C21&lt;15,"No","Yes")))</f>
        <v>N/A</v>
      </c>
      <c r="E21" s="94">
        <v>6434.5384615000003</v>
      </c>
      <c r="F21" s="9" t="str">
        <f>IF($B21="N/A","N/A",IF(E21&gt;60,"No",IF(E21&lt;15,"No","Yes")))</f>
        <v>N/A</v>
      </c>
      <c r="G21" s="94">
        <v>6983.375</v>
      </c>
      <c r="H21" s="9" t="str">
        <f>IF($B21="N/A","N/A",IF(G21&gt;60,"No",IF(G21&lt;15,"No","Yes")))</f>
        <v>N/A</v>
      </c>
      <c r="I21" s="10">
        <v>54.41</v>
      </c>
      <c r="J21" s="10">
        <v>8.5299999999999994</v>
      </c>
      <c r="K21" s="9" t="str">
        <f t="shared" si="0"/>
        <v>Yes</v>
      </c>
    </row>
    <row r="22" spans="1:11" x14ac:dyDescent="0.25">
      <c r="A22" s="3" t="s">
        <v>27</v>
      </c>
      <c r="B22" s="35" t="s">
        <v>217</v>
      </c>
      <c r="C22" s="36">
        <v>0</v>
      </c>
      <c r="D22" s="9" t="str">
        <f>IF($B22="N/A","N/A",IF(C22="N/A","N/A",IF(C22=0,"Yes","No")))</f>
        <v>Yes</v>
      </c>
      <c r="E22" s="36">
        <v>0</v>
      </c>
      <c r="F22" s="9" t="str">
        <f>IF($B22="N/A","N/A",IF(E22="N/A","N/A",IF(E22=0,"Yes","No")))</f>
        <v>Yes</v>
      </c>
      <c r="G22" s="36">
        <v>0</v>
      </c>
      <c r="H22" s="9" t="str">
        <f>IF($B22="N/A","N/A",IF(G22=0,"Yes","No"))</f>
        <v>Yes</v>
      </c>
      <c r="I22" s="10" t="s">
        <v>1746</v>
      </c>
      <c r="J22" s="10" t="s">
        <v>1746</v>
      </c>
      <c r="K22" s="9" t="str">
        <f t="shared" si="0"/>
        <v>N/A</v>
      </c>
    </row>
    <row r="23" spans="1:11" x14ac:dyDescent="0.25">
      <c r="A23" s="3" t="s">
        <v>842</v>
      </c>
      <c r="B23" s="35" t="s">
        <v>217</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1746</v>
      </c>
      <c r="J23" s="10" t="s">
        <v>1746</v>
      </c>
      <c r="K23" s="9" t="str">
        <f t="shared" si="0"/>
        <v>N/A</v>
      </c>
    </row>
    <row r="24" spans="1:11" x14ac:dyDescent="0.25">
      <c r="A24" s="3" t="s">
        <v>823</v>
      </c>
      <c r="B24" s="35" t="s">
        <v>217</v>
      </c>
      <c r="C24" s="45">
        <v>0</v>
      </c>
      <c r="D24" s="9" t="str">
        <f t="shared" si="4"/>
        <v>Yes</v>
      </c>
      <c r="E24" s="45">
        <v>0</v>
      </c>
      <c r="F24" s="9" t="str">
        <f t="shared" si="5"/>
        <v>Yes</v>
      </c>
      <c r="G24" s="45">
        <v>0</v>
      </c>
      <c r="H24" s="9" t="str">
        <f t="shared" si="6"/>
        <v>Yes</v>
      </c>
      <c r="I24" s="10" t="s">
        <v>1746</v>
      </c>
      <c r="J24" s="10" t="s">
        <v>1746</v>
      </c>
      <c r="K24" s="9" t="str">
        <f t="shared" si="0"/>
        <v>N/A</v>
      </c>
    </row>
    <row r="25" spans="1:11" x14ac:dyDescent="0.25">
      <c r="A25" s="140" t="s">
        <v>1646</v>
      </c>
      <c r="B25" s="141"/>
      <c r="C25" s="141"/>
      <c r="D25" s="141"/>
      <c r="E25" s="141"/>
      <c r="F25" s="141"/>
      <c r="G25" s="141"/>
      <c r="H25" s="141"/>
      <c r="I25" s="141"/>
      <c r="J25" s="141"/>
      <c r="K25" s="142"/>
    </row>
    <row r="26" spans="1:11" x14ac:dyDescent="0.25">
      <c r="A26" s="132" t="s">
        <v>1644</v>
      </c>
      <c r="B26" s="133"/>
      <c r="C26" s="133"/>
      <c r="D26" s="133"/>
      <c r="E26" s="133"/>
      <c r="F26" s="133"/>
      <c r="G26" s="133"/>
      <c r="H26" s="133"/>
      <c r="I26" s="133"/>
      <c r="J26" s="133"/>
      <c r="K26" s="134"/>
    </row>
    <row r="27" spans="1:11" x14ac:dyDescent="0.25">
      <c r="A27" s="135" t="s">
        <v>1742</v>
      </c>
      <c r="B27" s="135"/>
      <c r="C27" s="135"/>
      <c r="D27" s="135"/>
      <c r="E27" s="135"/>
      <c r="F27" s="135"/>
      <c r="G27" s="135"/>
      <c r="H27" s="135"/>
      <c r="I27" s="135"/>
      <c r="J27" s="135"/>
      <c r="K27" s="136"/>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row r="33" spans="3:4" x14ac:dyDescent="0.25">
      <c r="C33" s="8"/>
      <c r="D33" s="8"/>
    </row>
    <row r="34" spans="3:4" x14ac:dyDescent="0.25">
      <c r="C34" s="8"/>
      <c r="D34" s="8"/>
    </row>
    <row r="35" spans="3:4" x14ac:dyDescent="0.25">
      <c r="C35" s="8"/>
      <c r="D35" s="8"/>
    </row>
    <row r="36" spans="3:4" x14ac:dyDescent="0.25">
      <c r="C36" s="8"/>
      <c r="D36" s="8"/>
    </row>
    <row r="37" spans="3:4" x14ac:dyDescent="0.25">
      <c r="C37" s="8"/>
      <c r="D37" s="8"/>
    </row>
    <row r="38" spans="3:4" x14ac:dyDescent="0.25">
      <c r="C38" s="8"/>
      <c r="D38" s="8"/>
    </row>
    <row r="39" spans="3:4" x14ac:dyDescent="0.25">
      <c r="C39" s="8"/>
      <c r="D39" s="8"/>
    </row>
    <row r="40" spans="3:4" x14ac:dyDescent="0.25">
      <c r="C40" s="8"/>
      <c r="D40" s="8"/>
    </row>
    <row r="41" spans="3:4" x14ac:dyDescent="0.25">
      <c r="C41" s="8"/>
      <c r="D41" s="8"/>
    </row>
    <row r="42" spans="3:4" x14ac:dyDescent="0.25">
      <c r="C42" s="8"/>
      <c r="D42" s="8"/>
    </row>
  </sheetData>
  <mergeCells count="6">
    <mergeCell ref="A27:K27"/>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19"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1593</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15753</v>
      </c>
      <c r="D6" s="9" t="str">
        <f>IF($B6="N/A","N/A",IF(C6&gt;15,"No",IF(C6&lt;-15,"No","Yes")))</f>
        <v>N/A</v>
      </c>
      <c r="E6" s="36">
        <v>15333</v>
      </c>
      <c r="F6" s="9" t="str">
        <f>IF($B6="N/A","N/A",IF(E6&gt;15,"No",IF(E6&lt;-15,"No","Yes")))</f>
        <v>N/A</v>
      </c>
      <c r="G6" s="36">
        <v>16629</v>
      </c>
      <c r="H6" s="9" t="str">
        <f>IF($B6="N/A","N/A",IF(G6&gt;15,"No",IF(G6&lt;-15,"No","Yes")))</f>
        <v>N/A</v>
      </c>
      <c r="I6" s="10">
        <v>-2.67</v>
      </c>
      <c r="J6" s="10">
        <v>8.452</v>
      </c>
      <c r="K6" s="9" t="str">
        <f t="shared" ref="K6:K1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ht="25" x14ac:dyDescent="0.25">
      <c r="A9" s="75" t="s">
        <v>843</v>
      </c>
      <c r="B9" s="35" t="s">
        <v>236</v>
      </c>
      <c r="C9" s="37">
        <v>441.97744884000002</v>
      </c>
      <c r="D9" s="9" t="str">
        <f>IF($B9="N/A","N/A",IF(C9&gt;100,"No",IF(C9&lt;50,"No","Yes")))</f>
        <v>No</v>
      </c>
      <c r="E9" s="37">
        <v>466.34355764999998</v>
      </c>
      <c r="F9" s="9" t="str">
        <f>IF($B9="N/A","N/A",IF(E9&gt;100,"No",IF(E9&lt;50,"No","Yes")))</f>
        <v>No</v>
      </c>
      <c r="G9" s="37">
        <v>483.86834082000001</v>
      </c>
      <c r="H9" s="9" t="str">
        <f>IF($B9="N/A","N/A",IF(G9&gt;100,"No",IF(G9&lt;50,"No","Yes")))</f>
        <v>No</v>
      </c>
      <c r="I9" s="10">
        <v>5.5129999999999999</v>
      </c>
      <c r="J9" s="10">
        <v>3.758</v>
      </c>
      <c r="K9" s="9" t="str">
        <f t="shared" si="0"/>
        <v>Yes</v>
      </c>
    </row>
    <row r="10" spans="1:11" ht="25" x14ac:dyDescent="0.25">
      <c r="A10" s="75" t="s">
        <v>844</v>
      </c>
      <c r="B10" s="35" t="s">
        <v>213</v>
      </c>
      <c r="C10" s="37">
        <v>531.1824891</v>
      </c>
      <c r="D10" s="9" t="str">
        <f>IF($B10="N/A","N/A",IF(C10&gt;15,"No",IF(C10&lt;-15,"No","Yes")))</f>
        <v>N/A</v>
      </c>
      <c r="E10" s="37">
        <v>520.77391532000001</v>
      </c>
      <c r="F10" s="9" t="str">
        <f>IF($B10="N/A","N/A",IF(E10&gt;15,"No",IF(E10&lt;-15,"No","Yes")))</f>
        <v>N/A</v>
      </c>
      <c r="G10" s="37">
        <v>519.75818788000004</v>
      </c>
      <c r="H10" s="9" t="str">
        <f>IF($B10="N/A","N/A",IF(G10&gt;15,"No",IF(G10&lt;-15,"No","Yes")))</f>
        <v>N/A</v>
      </c>
      <c r="I10" s="10">
        <v>-1.96</v>
      </c>
      <c r="J10" s="10">
        <v>-0.19500000000000001</v>
      </c>
      <c r="K10" s="9" t="str">
        <f t="shared" si="0"/>
        <v>Yes</v>
      </c>
    </row>
    <row r="11" spans="1:11" ht="25" x14ac:dyDescent="0.25">
      <c r="A11" s="75" t="s">
        <v>845</v>
      </c>
      <c r="B11" s="35" t="s">
        <v>213</v>
      </c>
      <c r="C11" s="37">
        <v>1111.7051282</v>
      </c>
      <c r="D11" s="9" t="str">
        <f>IF($B11="N/A","N/A",IF(C11&gt;15,"No",IF(C11&lt;-15,"No","Yes")))</f>
        <v>N/A</v>
      </c>
      <c r="E11" s="37">
        <v>1122.625</v>
      </c>
      <c r="F11" s="9" t="str">
        <f>IF($B11="N/A","N/A",IF(E11&gt;15,"No",IF(E11&lt;-15,"No","Yes")))</f>
        <v>N/A</v>
      </c>
      <c r="G11" s="37" t="s">
        <v>1746</v>
      </c>
      <c r="H11" s="9" t="str">
        <f>IF($B11="N/A","N/A",IF(G11&gt;15,"No",IF(G11&lt;-15,"No","Yes")))</f>
        <v>N/A</v>
      </c>
      <c r="I11" s="10">
        <v>0.98229999999999995</v>
      </c>
      <c r="J11" s="10" t="s">
        <v>1746</v>
      </c>
      <c r="K11" s="9" t="str">
        <f t="shared" si="0"/>
        <v>N/A</v>
      </c>
    </row>
    <row r="12" spans="1:11" ht="25" x14ac:dyDescent="0.25">
      <c r="A12" s="75" t="s">
        <v>846</v>
      </c>
      <c r="B12" s="35" t="s">
        <v>213</v>
      </c>
      <c r="C12" s="37">
        <v>409.43013381999998</v>
      </c>
      <c r="D12" s="9" t="str">
        <f>IF($B12="N/A","N/A",IF(C12&gt;15,"No",IF(C12&lt;-15,"No","Yes")))</f>
        <v>N/A</v>
      </c>
      <c r="E12" s="37">
        <v>423.72161477999998</v>
      </c>
      <c r="F12" s="9" t="str">
        <f>IF($B12="N/A","N/A",IF(E12&gt;15,"No",IF(E12&lt;-15,"No","Yes")))</f>
        <v>N/A</v>
      </c>
      <c r="G12" s="37">
        <v>433.19568788999999</v>
      </c>
      <c r="H12" s="9" t="str">
        <f>IF($B12="N/A","N/A",IF(G12&gt;15,"No",IF(G12&lt;-15,"No","Yes")))</f>
        <v>N/A</v>
      </c>
      <c r="I12" s="10">
        <v>3.4910000000000001</v>
      </c>
      <c r="J12" s="10">
        <v>2.2360000000000002</v>
      </c>
      <c r="K12" s="9" t="str">
        <f t="shared" si="0"/>
        <v>Yes</v>
      </c>
    </row>
    <row r="13" spans="1:11" x14ac:dyDescent="0.25">
      <c r="A13" s="75" t="s">
        <v>655</v>
      </c>
      <c r="B13" s="35" t="s">
        <v>237</v>
      </c>
      <c r="C13" s="8">
        <v>42.220529423000002</v>
      </c>
      <c r="D13" s="9" t="str">
        <f>IF($B13="N/A","N/A",IF(C13&gt;99,"No",IF(C13&lt;75,"No","Yes")))</f>
        <v>No</v>
      </c>
      <c r="E13" s="8">
        <v>42.496576013000002</v>
      </c>
      <c r="F13" s="9" t="str">
        <f>IF($B13="N/A","N/A",IF(E13&gt;99,"No",IF(E13&lt;75,"No","Yes")))</f>
        <v>No</v>
      </c>
      <c r="G13" s="8">
        <v>39.124421192</v>
      </c>
      <c r="H13" s="9" t="str">
        <f>IF($B13="N/A","N/A",IF(G13&gt;99,"No",IF(G13&lt;75,"No","Yes")))</f>
        <v>No</v>
      </c>
      <c r="I13" s="10">
        <v>0.65380000000000005</v>
      </c>
      <c r="J13" s="10">
        <v>-7.94</v>
      </c>
      <c r="K13" s="9" t="str">
        <f t="shared" ref="K13:K24" si="1">IF(J13="Div by 0", "N/A", IF(J13="N/A","N/A", IF(J13&gt;30, "No", IF(J13&lt;-30, "No", "Yes"))))</f>
        <v>Yes</v>
      </c>
    </row>
    <row r="14" spans="1:11" x14ac:dyDescent="0.25">
      <c r="A14" s="75" t="s">
        <v>495</v>
      </c>
      <c r="B14" s="35" t="s">
        <v>213</v>
      </c>
      <c r="C14" s="9">
        <v>100</v>
      </c>
      <c r="D14" s="9" t="str">
        <f>IF($B14="N/A","N/A",IF(C14&gt;15,"No",IF(C14&lt;-15,"No","Yes")))</f>
        <v>N/A</v>
      </c>
      <c r="E14" s="9">
        <v>100</v>
      </c>
      <c r="F14" s="9" t="str">
        <f>IF($B14="N/A","N/A",IF(E14&gt;15,"No",IF(E14&lt;-15,"No","Yes")))</f>
        <v>N/A</v>
      </c>
      <c r="G14" s="9">
        <v>100</v>
      </c>
      <c r="H14" s="9" t="str">
        <f>IF($B14="N/A","N/A",IF(G14&gt;15,"No",IF(G14&lt;-15,"No","Yes")))</f>
        <v>N/A</v>
      </c>
      <c r="I14" s="10">
        <v>0</v>
      </c>
      <c r="J14" s="10">
        <v>0</v>
      </c>
      <c r="K14" s="9" t="str">
        <f t="shared" si="1"/>
        <v>Yes</v>
      </c>
    </row>
    <row r="15" spans="1:11" x14ac:dyDescent="0.25">
      <c r="A15" s="75" t="s">
        <v>847</v>
      </c>
      <c r="B15" s="35" t="s">
        <v>213</v>
      </c>
      <c r="C15" s="36">
        <v>27.435573598000001</v>
      </c>
      <c r="D15" s="9" t="str">
        <f>IF($B15="N/A","N/A",IF(C15&gt;15,"No",IF(C15&lt;-15,"No","Yes")))</f>
        <v>N/A</v>
      </c>
      <c r="E15" s="10">
        <v>28.224063843</v>
      </c>
      <c r="F15" s="9" t="str">
        <f>IF($B15="N/A","N/A",IF(E15&gt;15,"No",IF(E15&lt;-15,"No","Yes")))</f>
        <v>N/A</v>
      </c>
      <c r="G15" s="10">
        <v>28.485551797999999</v>
      </c>
      <c r="H15" s="9" t="str">
        <f>IF($B15="N/A","N/A",IF(G15&gt;15,"No",IF(G15&lt;-15,"No","Yes")))</f>
        <v>N/A</v>
      </c>
      <c r="I15" s="10">
        <v>2.8740000000000001</v>
      </c>
      <c r="J15" s="10">
        <v>0.92649999999999999</v>
      </c>
      <c r="K15" s="9" t="str">
        <f t="shared" si="1"/>
        <v>Yes</v>
      </c>
    </row>
    <row r="16" spans="1:11" x14ac:dyDescent="0.25">
      <c r="A16" s="72" t="s">
        <v>656</v>
      </c>
      <c r="B16" s="51" t="s">
        <v>238</v>
      </c>
      <c r="C16" s="9">
        <v>0.64114771790000002</v>
      </c>
      <c r="D16" s="9" t="str">
        <f>IF($B16="N/A","N/A",IF(C16&gt;20,"No",IF(C16&lt;=0,"No","Yes")))</f>
        <v>Yes</v>
      </c>
      <c r="E16" s="9">
        <v>0.86741016110000002</v>
      </c>
      <c r="F16" s="9" t="str">
        <f>IF($B16="N/A","N/A",IF(E16&gt;20,"No",IF(E16&lt;=0,"No","Yes")))</f>
        <v>Yes</v>
      </c>
      <c r="G16" s="9">
        <v>1.1125142823</v>
      </c>
      <c r="H16" s="9" t="str">
        <f>IF($B16="N/A","N/A",IF(G16&gt;20,"No",IF(G16&lt;=0,"No","Yes")))</f>
        <v>Yes</v>
      </c>
      <c r="I16" s="10">
        <v>35.29</v>
      </c>
      <c r="J16" s="10">
        <v>28.26</v>
      </c>
      <c r="K16" s="9" t="str">
        <f t="shared" si="1"/>
        <v>Yes</v>
      </c>
    </row>
    <row r="17" spans="1:11" x14ac:dyDescent="0.25">
      <c r="A17" s="72" t="s">
        <v>371</v>
      </c>
      <c r="B17" s="35" t="s">
        <v>213</v>
      </c>
      <c r="C17" s="9">
        <v>100</v>
      </c>
      <c r="D17" s="9" t="str">
        <f>IF($B17="N/A","N/A",IF(C17&gt;15,"No",IF(C17&lt;-15,"No","Yes")))</f>
        <v>N/A</v>
      </c>
      <c r="E17" s="9">
        <v>100</v>
      </c>
      <c r="F17" s="9" t="str">
        <f>IF($B17="N/A","N/A",IF(E17&gt;15,"No",IF(E17&lt;-15,"No","Yes")))</f>
        <v>N/A</v>
      </c>
      <c r="G17" s="9">
        <v>100</v>
      </c>
      <c r="H17" s="9" t="str">
        <f>IF($B17="N/A","N/A",IF(G17&gt;15,"No",IF(G17&lt;-15,"No","Yes")))</f>
        <v>N/A</v>
      </c>
      <c r="I17" s="10">
        <v>0</v>
      </c>
      <c r="J17" s="10">
        <v>0</v>
      </c>
      <c r="K17" s="9" t="str">
        <f t="shared" si="1"/>
        <v>Yes</v>
      </c>
    </row>
    <row r="18" spans="1:11" x14ac:dyDescent="0.25">
      <c r="A18" s="72" t="s">
        <v>848</v>
      </c>
      <c r="B18" s="35" t="s">
        <v>213</v>
      </c>
      <c r="C18" s="10">
        <v>29.514851485000001</v>
      </c>
      <c r="D18" s="9" t="str">
        <f>IF($B18="N/A","N/A",IF(C18&gt;15,"No",IF(C18&lt;-15,"No","Yes")))</f>
        <v>N/A</v>
      </c>
      <c r="E18" s="10">
        <v>28.766917292999999</v>
      </c>
      <c r="F18" s="9" t="str">
        <f>IF($B18="N/A","N/A",IF(E18&gt;15,"No",IF(E18&lt;-15,"No","Yes")))</f>
        <v>N/A</v>
      </c>
      <c r="G18" s="10">
        <v>27.562162162</v>
      </c>
      <c r="H18" s="9" t="str">
        <f>IF($B18="N/A","N/A",IF(G18&gt;15,"No",IF(G18&lt;-15,"No","Yes")))</f>
        <v>N/A</v>
      </c>
      <c r="I18" s="10">
        <v>-2.5299999999999998</v>
      </c>
      <c r="J18" s="10">
        <v>-4.1900000000000004</v>
      </c>
      <c r="K18" s="9" t="str">
        <f t="shared" si="1"/>
        <v>Yes</v>
      </c>
    </row>
    <row r="19" spans="1:11" x14ac:dyDescent="0.25">
      <c r="A19" s="75" t="s">
        <v>657</v>
      </c>
      <c r="B19" s="51" t="s">
        <v>239</v>
      </c>
      <c r="C19" s="9">
        <v>3.1739985999999998E-2</v>
      </c>
      <c r="D19" s="9" t="str">
        <f>IF($B19="N/A","N/A",IF(C19&gt;10,"No",IF(C19&lt;=0,"No","Yes")))</f>
        <v>Yes</v>
      </c>
      <c r="E19" s="9">
        <v>1.3043761799999999E-2</v>
      </c>
      <c r="F19" s="9" t="str">
        <f>IF($B19="N/A","N/A",IF(E19&gt;10,"No",IF(E19&lt;=0,"No","Yes")))</f>
        <v>Yes</v>
      </c>
      <c r="G19" s="9">
        <v>0</v>
      </c>
      <c r="H19" s="9" t="str">
        <f>IF($B19="N/A","N/A",IF(G19&gt;10,"No",IF(G19&lt;=0,"No","Yes")))</f>
        <v>No</v>
      </c>
      <c r="I19" s="10">
        <v>-58.9</v>
      </c>
      <c r="J19" s="10">
        <v>-100</v>
      </c>
      <c r="K19" s="9" t="str">
        <f t="shared" si="1"/>
        <v>No</v>
      </c>
    </row>
    <row r="20" spans="1:11" x14ac:dyDescent="0.25">
      <c r="A20" s="75" t="s">
        <v>129</v>
      </c>
      <c r="B20" s="35" t="s">
        <v>213</v>
      </c>
      <c r="C20" s="9">
        <v>100</v>
      </c>
      <c r="D20" s="9" t="str">
        <f>IF($B20="N/A","N/A",IF(C20&gt;15,"No",IF(C20&lt;-15,"No","Yes")))</f>
        <v>N/A</v>
      </c>
      <c r="E20" s="9">
        <v>100</v>
      </c>
      <c r="F20" s="9" t="str">
        <f>IF($B20="N/A","N/A",IF(E20&gt;15,"No",IF(E20&lt;-15,"No","Yes")))</f>
        <v>N/A</v>
      </c>
      <c r="G20" s="9" t="s">
        <v>1746</v>
      </c>
      <c r="H20" s="9" t="str">
        <f>IF($B20="N/A","N/A",IF(G20&gt;15,"No",IF(G20&lt;-15,"No","Yes")))</f>
        <v>N/A</v>
      </c>
      <c r="I20" s="10">
        <v>0</v>
      </c>
      <c r="J20" s="10" t="s">
        <v>1746</v>
      </c>
      <c r="K20" s="9" t="str">
        <f t="shared" si="1"/>
        <v>N/A</v>
      </c>
    </row>
    <row r="21" spans="1:11" x14ac:dyDescent="0.25">
      <c r="A21" s="75" t="s">
        <v>849</v>
      </c>
      <c r="B21" s="35" t="s">
        <v>213</v>
      </c>
      <c r="C21" s="10">
        <v>31.2</v>
      </c>
      <c r="D21" s="9" t="str">
        <f>IF($B21="N/A","N/A",IF(C21&gt;15,"No",IF(C21&lt;-15,"No","Yes")))</f>
        <v>N/A</v>
      </c>
      <c r="E21" s="10">
        <v>16</v>
      </c>
      <c r="F21" s="9" t="str">
        <f>IF($B21="N/A","N/A",IF(E21&gt;15,"No",IF(E21&lt;-15,"No","Yes")))</f>
        <v>N/A</v>
      </c>
      <c r="G21" s="10" t="s">
        <v>1746</v>
      </c>
      <c r="H21" s="9" t="str">
        <f>IF($B21="N/A","N/A",IF(G21&gt;15,"No",IF(G21&lt;-15,"No","Yes")))</f>
        <v>N/A</v>
      </c>
      <c r="I21" s="10">
        <v>-48.7</v>
      </c>
      <c r="J21" s="10" t="s">
        <v>1746</v>
      </c>
      <c r="K21" s="9" t="str">
        <f t="shared" si="1"/>
        <v>N/A</v>
      </c>
    </row>
    <row r="22" spans="1:11" x14ac:dyDescent="0.25">
      <c r="A22" s="75" t="s">
        <v>1709</v>
      </c>
      <c r="B22" s="51" t="s">
        <v>224</v>
      </c>
      <c r="C22" s="9">
        <v>57.106582873000001</v>
      </c>
      <c r="D22" s="9" t="str">
        <f>IF($B22="N/A","N/A",IF(C22&gt;5,"No",IF(C22&lt;=0,"No","Yes")))</f>
        <v>No</v>
      </c>
      <c r="E22" s="9">
        <v>56.622970064999997</v>
      </c>
      <c r="F22" s="9" t="str">
        <f>IF($B22="N/A","N/A",IF(E22&gt;5,"No",IF(E22&lt;=0,"No","Yes")))</f>
        <v>No</v>
      </c>
      <c r="G22" s="9">
        <v>59.763064526000001</v>
      </c>
      <c r="H22" s="9" t="str">
        <f>IF($B22="N/A","N/A",IF(G22&gt;5,"No",IF(G22&lt;=0,"No","Yes")))</f>
        <v>No</v>
      </c>
      <c r="I22" s="10">
        <v>-0.84699999999999998</v>
      </c>
      <c r="J22" s="10">
        <v>5.5460000000000003</v>
      </c>
      <c r="K22" s="9" t="str">
        <f t="shared" si="1"/>
        <v>Yes</v>
      </c>
    </row>
    <row r="23" spans="1:11" x14ac:dyDescent="0.25">
      <c r="A23" s="75" t="s">
        <v>130</v>
      </c>
      <c r="B23" s="35" t="s">
        <v>213</v>
      </c>
      <c r="C23" s="9">
        <v>100</v>
      </c>
      <c r="D23" s="9" t="str">
        <f>IF($B23="N/A","N/A",IF(C23&gt;15,"No",IF(C23&lt;-15,"No","Yes")))</f>
        <v>N/A</v>
      </c>
      <c r="E23" s="9">
        <v>99.976963832999999</v>
      </c>
      <c r="F23" s="9" t="str">
        <f>IF($B23="N/A","N/A",IF(E23&gt;15,"No",IF(E23&lt;-15,"No","Yes")))</f>
        <v>N/A</v>
      </c>
      <c r="G23" s="9">
        <v>100</v>
      </c>
      <c r="H23" s="9" t="str">
        <f>IF($B23="N/A","N/A",IF(G23&gt;15,"No",IF(G23&lt;-15,"No","Yes")))</f>
        <v>N/A</v>
      </c>
      <c r="I23" s="10">
        <v>-2.3E-2</v>
      </c>
      <c r="J23" s="10">
        <v>2.3E-2</v>
      </c>
      <c r="K23" s="9" t="str">
        <f t="shared" si="1"/>
        <v>Yes</v>
      </c>
    </row>
    <row r="24" spans="1:11" x14ac:dyDescent="0.25">
      <c r="A24" s="75" t="s">
        <v>850</v>
      </c>
      <c r="B24" s="35" t="s">
        <v>213</v>
      </c>
      <c r="C24" s="10">
        <v>15.317029791</v>
      </c>
      <c r="D24" s="9" t="str">
        <f>IF($B24="N/A","N/A",IF(C24&gt;15,"No",IF(C24&lt;-15,"No","Yes")))</f>
        <v>N/A</v>
      </c>
      <c r="E24" s="10">
        <v>14.203456221</v>
      </c>
      <c r="F24" s="9" t="str">
        <f>IF($B24="N/A","N/A",IF(E24&gt;15,"No",IF(E24&lt;-15,"No","Yes")))</f>
        <v>N/A</v>
      </c>
      <c r="G24" s="10">
        <v>12.740994164</v>
      </c>
      <c r="H24" s="9" t="str">
        <f>IF($B24="N/A","N/A",IF(G24&gt;15,"No",IF(G24&lt;-15,"No","Yes")))</f>
        <v>N/A</v>
      </c>
      <c r="I24" s="10">
        <v>-7.27</v>
      </c>
      <c r="J24" s="10">
        <v>-10.3</v>
      </c>
      <c r="K24" s="9" t="str">
        <f t="shared" si="1"/>
        <v>Yes</v>
      </c>
    </row>
    <row r="25" spans="1:11" x14ac:dyDescent="0.25">
      <c r="A25" s="75" t="s">
        <v>15</v>
      </c>
      <c r="B25" s="35" t="s">
        <v>240</v>
      </c>
      <c r="C25" s="9">
        <v>2.1075350727000002</v>
      </c>
      <c r="D25" s="9" t="str">
        <f>IF($B25="N/A","N/A",IF(C25&gt;20,"No",IF(C25&lt;1,"No","Yes")))</f>
        <v>Yes</v>
      </c>
      <c r="E25" s="9">
        <v>2.1065675340999999</v>
      </c>
      <c r="F25" s="9" t="str">
        <f>IF($B25="N/A","N/A",IF(E25&gt;20,"No",IF(E25&lt;1,"No","Yes")))</f>
        <v>Yes</v>
      </c>
      <c r="G25" s="9">
        <v>1.6296830838</v>
      </c>
      <c r="H25" s="9" t="str">
        <f>IF($B25="N/A","N/A",IF(G25&gt;20,"No",IF(G25&lt;1,"No","Yes")))</f>
        <v>Yes</v>
      </c>
      <c r="I25" s="10">
        <v>-4.5999999999999999E-2</v>
      </c>
      <c r="J25" s="10">
        <v>-22.6</v>
      </c>
      <c r="K25" s="9" t="str">
        <f t="shared" ref="K25:K34" si="2">IF(J25="Div by 0", "N/A", IF(J25="N/A","N/A", IF(J25&gt;30, "No", IF(J25&lt;-30, "No", "Yes"))))</f>
        <v>Yes</v>
      </c>
    </row>
    <row r="26" spans="1:11" x14ac:dyDescent="0.25">
      <c r="A26" s="75" t="s">
        <v>159</v>
      </c>
      <c r="B26" s="35" t="s">
        <v>214</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5">
      <c r="A27" s="75" t="s">
        <v>32</v>
      </c>
      <c r="B27" s="35" t="s">
        <v>214</v>
      </c>
      <c r="C27" s="9">
        <v>100</v>
      </c>
      <c r="D27" s="9" t="str">
        <f>IF($B27="N/A","N/A",IF(C27&gt;100,"No",IF(C27&lt;95,"No","Yes")))</f>
        <v>Yes</v>
      </c>
      <c r="E27" s="9">
        <v>100</v>
      </c>
      <c r="F27" s="9" t="str">
        <f>IF($B27="N/A","N/A",IF(E27&gt;100,"No",IF(E27&lt;95,"No","Yes")))</f>
        <v>Yes</v>
      </c>
      <c r="G27" s="9">
        <v>100</v>
      </c>
      <c r="H27" s="9" t="str">
        <f>IF($B27="N/A","N/A",IF(G27&gt;100,"No",IF(G27&lt;95,"No","Yes")))</f>
        <v>Yes</v>
      </c>
      <c r="I27" s="10">
        <v>0</v>
      </c>
      <c r="J27" s="10">
        <v>0</v>
      </c>
      <c r="K27" s="9" t="str">
        <f t="shared" si="2"/>
        <v>Yes</v>
      </c>
    </row>
    <row r="28" spans="1:11" x14ac:dyDescent="0.25">
      <c r="A28" s="75" t="s">
        <v>851</v>
      </c>
      <c r="B28" s="35" t="s">
        <v>226</v>
      </c>
      <c r="C28" s="9">
        <v>5.0910937598999997</v>
      </c>
      <c r="D28" s="9" t="str">
        <f>IF($B28="N/A","N/A",IF(C28&gt;30,"No",IF(C28&lt;5,"No","Yes")))</f>
        <v>Yes</v>
      </c>
      <c r="E28" s="9">
        <v>5.2175047283999998</v>
      </c>
      <c r="F28" s="9" t="str">
        <f>IF($B28="N/A","N/A",IF(E28&gt;30,"No",IF(E28&lt;5,"No","Yes")))</f>
        <v>Yes</v>
      </c>
      <c r="G28" s="9">
        <v>5.7369655421000001</v>
      </c>
      <c r="H28" s="9" t="str">
        <f>IF($B28="N/A","N/A",IF(G28&gt;30,"No",IF(G28&lt;5,"No","Yes")))</f>
        <v>Yes</v>
      </c>
      <c r="I28" s="10">
        <v>2.4830000000000001</v>
      </c>
      <c r="J28" s="10">
        <v>9.9559999999999995</v>
      </c>
      <c r="K28" s="9" t="str">
        <f t="shared" si="2"/>
        <v>Yes</v>
      </c>
    </row>
    <row r="29" spans="1:11" x14ac:dyDescent="0.25">
      <c r="A29" s="75" t="s">
        <v>852</v>
      </c>
      <c r="B29" s="35" t="s">
        <v>227</v>
      </c>
      <c r="C29" s="9">
        <v>20.364375039999999</v>
      </c>
      <c r="D29" s="9" t="str">
        <f>IF($B29="N/A","N/A",IF(C29&gt;75,"No",IF(C29&lt;15,"No","Yes")))</f>
        <v>Yes</v>
      </c>
      <c r="E29" s="9">
        <v>21.750472836</v>
      </c>
      <c r="F29" s="9" t="str">
        <f>IF($B29="N/A","N/A",IF(E29&gt;75,"No",IF(E29&lt;15,"No","Yes")))</f>
        <v>Yes</v>
      </c>
      <c r="G29" s="9">
        <v>19.189367971999999</v>
      </c>
      <c r="H29" s="9" t="str">
        <f>IF($B29="N/A","N/A",IF(G29&gt;75,"No",IF(G29&lt;15,"No","Yes")))</f>
        <v>Yes</v>
      </c>
      <c r="I29" s="10">
        <v>6.806</v>
      </c>
      <c r="J29" s="10">
        <v>-11.8</v>
      </c>
      <c r="K29" s="9" t="str">
        <f t="shared" si="2"/>
        <v>Yes</v>
      </c>
    </row>
    <row r="30" spans="1:11" x14ac:dyDescent="0.25">
      <c r="A30" s="75" t="s">
        <v>853</v>
      </c>
      <c r="B30" s="35" t="s">
        <v>228</v>
      </c>
      <c r="C30" s="9">
        <v>74.544531199999994</v>
      </c>
      <c r="D30" s="9" t="str">
        <f>IF($B30="N/A","N/A",IF(C30&gt;70,"No",IF(C30&lt;25,"No","Yes")))</f>
        <v>No</v>
      </c>
      <c r="E30" s="9">
        <v>73.032022435000002</v>
      </c>
      <c r="F30" s="9" t="str">
        <f>IF($B30="N/A","N/A",IF(E30&gt;70,"No",IF(E30&lt;25,"No","Yes")))</f>
        <v>No</v>
      </c>
      <c r="G30" s="9">
        <v>75.073666485999993</v>
      </c>
      <c r="H30" s="9" t="str">
        <f>IF($B30="N/A","N/A",IF(G30&gt;70,"No",IF(G30&lt;25,"No","Yes")))</f>
        <v>No</v>
      </c>
      <c r="I30" s="10">
        <v>-2.0299999999999998</v>
      </c>
      <c r="J30" s="10">
        <v>2.7959999999999998</v>
      </c>
      <c r="K30" s="9" t="str">
        <f t="shared" si="2"/>
        <v>Yes</v>
      </c>
    </row>
    <row r="31" spans="1:11" x14ac:dyDescent="0.25">
      <c r="A31" s="75" t="s">
        <v>160</v>
      </c>
      <c r="B31" s="35" t="s">
        <v>214</v>
      </c>
      <c r="C31" s="9">
        <v>99.993652002999994</v>
      </c>
      <c r="D31" s="9" t="str">
        <f>IF($B31="N/A","N/A",IF(C31&gt;100,"No",IF(C31&lt;95,"No","Yes")))</f>
        <v>Yes</v>
      </c>
      <c r="E31" s="9">
        <v>99.973912475999995</v>
      </c>
      <c r="F31" s="9" t="str">
        <f>IF($B31="N/A","N/A",IF(E31&gt;100,"No",IF(E31&lt;95,"No","Yes")))</f>
        <v>Yes</v>
      </c>
      <c r="G31" s="9">
        <v>98.797281857000002</v>
      </c>
      <c r="H31" s="9" t="str">
        <f>IF($B31="N/A","N/A",IF(G31&gt;100,"No",IF(G31&lt;95,"No","Yes")))</f>
        <v>Yes</v>
      </c>
      <c r="I31" s="10">
        <v>-0.02</v>
      </c>
      <c r="J31" s="10">
        <v>-1.18</v>
      </c>
      <c r="K31" s="9" t="str">
        <f t="shared" si="2"/>
        <v>Yes</v>
      </c>
    </row>
    <row r="32" spans="1:11" x14ac:dyDescent="0.25">
      <c r="A32" s="29" t="s">
        <v>374</v>
      </c>
      <c r="B32" s="35" t="s">
        <v>241</v>
      </c>
      <c r="C32" s="9">
        <v>6.6400050783999998</v>
      </c>
      <c r="D32" s="9" t="str">
        <f>IF($B32="N/A","N/A",IF(C32&gt;5,"No",IF(C32&lt;1,"No","Yes")))</f>
        <v>No</v>
      </c>
      <c r="E32" s="9">
        <v>6.5544903149999998</v>
      </c>
      <c r="F32" s="9" t="str">
        <f>IF($B32="N/A","N/A",IF(E32&gt;5,"No",IF(E32&lt;1,"No","Yes")))</f>
        <v>No</v>
      </c>
      <c r="G32" s="9">
        <v>6.0677130315000003</v>
      </c>
      <c r="H32" s="9" t="str">
        <f>IF($B32="N/A","N/A",IF(G32&gt;5,"No",IF(G32&lt;1,"No","Yes")))</f>
        <v>No</v>
      </c>
      <c r="I32" s="10">
        <v>-1.29</v>
      </c>
      <c r="J32" s="10">
        <v>-7.43</v>
      </c>
      <c r="K32" s="9" t="str">
        <f t="shared" si="2"/>
        <v>Yes</v>
      </c>
    </row>
    <row r="33" spans="1:11" x14ac:dyDescent="0.25">
      <c r="A33" s="29" t="s">
        <v>376</v>
      </c>
      <c r="B33" s="35" t="s">
        <v>242</v>
      </c>
      <c r="C33" s="9">
        <v>88.351425125000006</v>
      </c>
      <c r="D33" s="9" t="str">
        <f>IF($B33="N/A","N/A",IF(C33&gt;98,"No",IF(C33&lt;8,"No","Yes")))</f>
        <v>Yes</v>
      </c>
      <c r="E33" s="9">
        <v>89.173677689000002</v>
      </c>
      <c r="F33" s="9" t="str">
        <f>IF($B33="N/A","N/A",IF(E33&gt;98,"No",IF(E33&lt;8,"No","Yes")))</f>
        <v>Yes</v>
      </c>
      <c r="G33" s="9">
        <v>90.143724817999995</v>
      </c>
      <c r="H33" s="9" t="str">
        <f>IF($B33="N/A","N/A",IF(G33&gt;98,"No",IF(G33&lt;8,"No","Yes")))</f>
        <v>Yes</v>
      </c>
      <c r="I33" s="10">
        <v>0.93069999999999997</v>
      </c>
      <c r="J33" s="10">
        <v>1.0880000000000001</v>
      </c>
      <c r="K33" s="9" t="str">
        <f t="shared" si="2"/>
        <v>Yes</v>
      </c>
    </row>
    <row r="34" spans="1:11" x14ac:dyDescent="0.25">
      <c r="A34" s="29" t="s">
        <v>377</v>
      </c>
      <c r="B34" s="51" t="s">
        <v>224</v>
      </c>
      <c r="C34" s="9">
        <v>1.0474195391000001</v>
      </c>
      <c r="D34" s="9" t="str">
        <f>IF($B34="N/A","N/A",IF(C34&gt;5,"No",IF(C34&lt;=0,"No","Yes")))</f>
        <v>Yes</v>
      </c>
      <c r="E34" s="9">
        <v>0.86088828019999997</v>
      </c>
      <c r="F34" s="9" t="str">
        <f>IF($B34="N/A","N/A",IF(E34&gt;5,"No",IF(E34&lt;=0,"No","Yes")))</f>
        <v>Yes</v>
      </c>
      <c r="G34" s="9">
        <v>0.7577124301</v>
      </c>
      <c r="H34" s="9" t="str">
        <f>IF($B34="N/A","N/A",IF(G34&gt;5,"No",IF(G34&lt;=0,"No","Yes")))</f>
        <v>Yes</v>
      </c>
      <c r="I34" s="10">
        <v>-17.8</v>
      </c>
      <c r="J34" s="10">
        <v>-12</v>
      </c>
      <c r="K34" s="9" t="str">
        <f t="shared" si="2"/>
        <v>Yes</v>
      </c>
    </row>
    <row r="35" spans="1:11" ht="12" customHeight="1" x14ac:dyDescent="0.25">
      <c r="A35" s="140" t="s">
        <v>1646</v>
      </c>
      <c r="B35" s="141"/>
      <c r="C35" s="141"/>
      <c r="D35" s="141"/>
      <c r="E35" s="141"/>
      <c r="F35" s="141"/>
      <c r="G35" s="141"/>
      <c r="H35" s="141"/>
      <c r="I35" s="141"/>
      <c r="J35" s="141"/>
      <c r="K35" s="142"/>
    </row>
    <row r="36" spans="1:11" x14ac:dyDescent="0.25">
      <c r="A36" s="132" t="s">
        <v>1644</v>
      </c>
      <c r="B36" s="133"/>
      <c r="C36" s="133"/>
      <c r="D36" s="133"/>
      <c r="E36" s="133"/>
      <c r="F36" s="133"/>
      <c r="G36" s="133"/>
      <c r="H36" s="133"/>
      <c r="I36" s="133"/>
      <c r="J36" s="133"/>
      <c r="K36" s="134"/>
    </row>
    <row r="37" spans="1:11" x14ac:dyDescent="0.25">
      <c r="A37" s="135" t="s">
        <v>1742</v>
      </c>
      <c r="B37" s="135"/>
      <c r="C37" s="135"/>
      <c r="D37" s="135"/>
      <c r="E37" s="135"/>
      <c r="F37" s="135"/>
      <c r="G37" s="135"/>
      <c r="H37" s="135"/>
      <c r="I37" s="135"/>
      <c r="J37" s="135"/>
      <c r="K37" s="136"/>
    </row>
  </sheetData>
  <mergeCells count="6">
    <mergeCell ref="A37:K37"/>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18" activePane="bottomRight" state="frozen"/>
      <selection activeCell="A17" sqref="A17"/>
      <selection pane="topRight" activeCell="A17" sqref="A17"/>
      <selection pane="bottomLeft" activeCell="A17" sqref="A17"/>
      <selection pane="bottomRight" activeCell="A3" sqref="A3:K3"/>
    </sheetView>
  </sheetViews>
  <sheetFormatPr defaultColWidth="9.1796875" defaultRowHeight="12.5" x14ac:dyDescent="0.25"/>
  <cols>
    <col min="1" max="1" width="77.26953125" style="92" customWidth="1"/>
    <col min="2" max="2" width="9.453125" style="20" bestFit="1" customWidth="1"/>
    <col min="3" max="3" width="14.7265625" style="20" customWidth="1"/>
    <col min="4" max="4" width="7.7265625" style="20" customWidth="1"/>
    <col min="5" max="5" width="14.7265625" style="20" customWidth="1"/>
    <col min="6" max="6" width="7.7265625" style="20" customWidth="1"/>
    <col min="7" max="7" width="14.7265625" style="20" customWidth="1"/>
    <col min="8" max="8" width="7.7265625" style="20" customWidth="1"/>
    <col min="9" max="10" width="10.7265625" style="20" customWidth="1"/>
    <col min="11" max="11" width="12.7265625" style="20" customWidth="1"/>
    <col min="12" max="16384" width="9.1796875" style="20"/>
  </cols>
  <sheetData>
    <row r="1" spans="1:11" s="19" customFormat="1" ht="18.75" customHeight="1" x14ac:dyDescent="0.25">
      <c r="A1" s="123" t="s">
        <v>1740</v>
      </c>
      <c r="B1" s="124"/>
      <c r="C1" s="124"/>
      <c r="D1" s="124"/>
      <c r="E1" s="124"/>
      <c r="F1" s="124"/>
      <c r="G1" s="124"/>
      <c r="H1" s="124"/>
      <c r="I1" s="124"/>
      <c r="J1" s="124"/>
      <c r="K1" s="125"/>
    </row>
    <row r="2" spans="1:11" ht="13" x14ac:dyDescent="0.3">
      <c r="A2" s="129" t="s">
        <v>1594</v>
      </c>
      <c r="B2" s="130"/>
      <c r="C2" s="130"/>
      <c r="D2" s="130"/>
      <c r="E2" s="130"/>
      <c r="F2" s="130"/>
      <c r="G2" s="130"/>
      <c r="H2" s="130"/>
      <c r="I2" s="130"/>
      <c r="J2" s="130"/>
      <c r="K2" s="131"/>
    </row>
    <row r="3" spans="1:11" ht="13" x14ac:dyDescent="0.3">
      <c r="A3" s="122" t="s">
        <v>1745</v>
      </c>
      <c r="B3" s="21"/>
      <c r="C3" s="21"/>
      <c r="D3" s="21"/>
      <c r="E3" s="21"/>
      <c r="F3" s="21"/>
      <c r="G3" s="21"/>
      <c r="H3" s="21"/>
      <c r="I3" s="21"/>
      <c r="J3" s="21"/>
      <c r="K3" s="22"/>
    </row>
    <row r="4" spans="1:11" ht="13" x14ac:dyDescent="0.3">
      <c r="A4" s="126" t="s">
        <v>650</v>
      </c>
      <c r="B4" s="127"/>
      <c r="C4" s="127"/>
      <c r="D4" s="127"/>
      <c r="E4" s="127"/>
      <c r="F4" s="127"/>
      <c r="G4" s="127"/>
      <c r="H4" s="127"/>
      <c r="I4" s="127"/>
      <c r="J4" s="127"/>
      <c r="K4" s="128"/>
    </row>
    <row r="5" spans="1:11" ht="52" x14ac:dyDescent="0.3">
      <c r="A5" s="23" t="s">
        <v>11</v>
      </c>
      <c r="B5" s="24" t="s">
        <v>212</v>
      </c>
      <c r="C5" s="24" t="s">
        <v>1731</v>
      </c>
      <c r="D5" s="24" t="s">
        <v>1736</v>
      </c>
      <c r="E5" s="24" t="s">
        <v>651</v>
      </c>
      <c r="F5" s="24" t="s">
        <v>1732</v>
      </c>
      <c r="G5" s="24" t="s">
        <v>652</v>
      </c>
      <c r="H5" s="24" t="s">
        <v>1733</v>
      </c>
      <c r="I5" s="25" t="s">
        <v>1734</v>
      </c>
      <c r="J5" s="25" t="s">
        <v>1735</v>
      </c>
      <c r="K5" s="24" t="s">
        <v>653</v>
      </c>
    </row>
    <row r="6" spans="1:11" x14ac:dyDescent="0.25">
      <c r="A6" s="75" t="s">
        <v>12</v>
      </c>
      <c r="B6" s="35" t="s">
        <v>213</v>
      </c>
      <c r="C6" s="36">
        <v>709</v>
      </c>
      <c r="D6" s="9" t="str">
        <f>IF($B6="N/A","N/A",IF(C6&gt;15,"No",IF(C6&lt;-15,"No","Yes")))</f>
        <v>N/A</v>
      </c>
      <c r="E6" s="36">
        <v>798</v>
      </c>
      <c r="F6" s="9" t="str">
        <f>IF($B6="N/A","N/A",IF(E6&gt;15,"No",IF(E6&lt;-15,"No","Yes")))</f>
        <v>N/A</v>
      </c>
      <c r="G6" s="36">
        <v>737</v>
      </c>
      <c r="H6" s="9" t="str">
        <f>IF($B6="N/A","N/A",IF(G6&gt;15,"No",IF(G6&lt;-15,"No","Yes")))</f>
        <v>N/A</v>
      </c>
      <c r="I6" s="10">
        <v>12.55</v>
      </c>
      <c r="J6" s="10">
        <v>-7.64</v>
      </c>
      <c r="K6" s="9" t="str">
        <f t="shared" ref="K6:K22" si="0">IF(J6="Div by 0", "N/A", IF(J6="N/A","N/A", IF(J6&gt;30, "No", IF(J6&lt;-30, "No", "Yes"))))</f>
        <v>Yes</v>
      </c>
    </row>
    <row r="7" spans="1:11" x14ac:dyDescent="0.25">
      <c r="A7" s="75" t="s">
        <v>30</v>
      </c>
      <c r="B7" s="35" t="s">
        <v>213</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5">
      <c r="A8" s="75" t="s">
        <v>29</v>
      </c>
      <c r="B8" s="35" t="s">
        <v>217</v>
      </c>
      <c r="C8" s="8">
        <v>0</v>
      </c>
      <c r="D8" s="9" t="str">
        <f>IF($B8="N/A","N/A",IF(C8=0,"Yes","No"))</f>
        <v>Yes</v>
      </c>
      <c r="E8" s="8">
        <v>0</v>
      </c>
      <c r="F8" s="9" t="str">
        <f>IF($B8="N/A","N/A",IF(E8=0,"Yes","No"))</f>
        <v>Yes</v>
      </c>
      <c r="G8" s="8">
        <v>0</v>
      </c>
      <c r="H8" s="9" t="str">
        <f>IF($B8="N/A","N/A",IF(G8=0,"Yes","No"))</f>
        <v>Yes</v>
      </c>
      <c r="I8" s="10" t="s">
        <v>1746</v>
      </c>
      <c r="J8" s="10" t="s">
        <v>1746</v>
      </c>
      <c r="K8" s="9" t="str">
        <f t="shared" si="0"/>
        <v>N/A</v>
      </c>
    </row>
    <row r="9" spans="1:11" x14ac:dyDescent="0.25">
      <c r="A9" s="75" t="s">
        <v>854</v>
      </c>
      <c r="B9" s="35" t="s">
        <v>213</v>
      </c>
      <c r="C9" s="37">
        <v>842.98307475000001</v>
      </c>
      <c r="D9" s="9" t="str">
        <f>IF($B9="N/A","N/A",IF(C9&gt;15,"No",IF(C9&lt;-15,"No","Yes")))</f>
        <v>N/A</v>
      </c>
      <c r="E9" s="37">
        <v>952.13659147999999</v>
      </c>
      <c r="F9" s="9" t="str">
        <f>IF($B9="N/A","N/A",IF(E9&gt;15,"No",IF(E9&lt;-15,"No","Yes")))</f>
        <v>N/A</v>
      </c>
      <c r="G9" s="37">
        <v>827.91044776000001</v>
      </c>
      <c r="H9" s="9" t="str">
        <f>IF($B9="N/A","N/A",IF(G9&gt;15,"No",IF(G9&lt;-15,"No","Yes")))</f>
        <v>N/A</v>
      </c>
      <c r="I9" s="10">
        <v>12.95</v>
      </c>
      <c r="J9" s="10">
        <v>-13</v>
      </c>
      <c r="K9" s="9" t="str">
        <f t="shared" si="0"/>
        <v>Yes</v>
      </c>
    </row>
    <row r="10" spans="1:11" x14ac:dyDescent="0.25">
      <c r="A10" s="75" t="s">
        <v>655</v>
      </c>
      <c r="B10" s="35" t="s">
        <v>237</v>
      </c>
      <c r="C10" s="8">
        <v>97.179125529000004</v>
      </c>
      <c r="D10" s="9" t="str">
        <f>IF($B10="N/A","N/A",IF(C10&gt;99,"No",IF(C10&lt;75,"No","Yes")))</f>
        <v>Yes</v>
      </c>
      <c r="E10" s="8">
        <v>98.370927318</v>
      </c>
      <c r="F10" s="9" t="str">
        <f>IF($B10="N/A","N/A",IF(E10&gt;99,"No",IF(E10&lt;75,"No","Yes")))</f>
        <v>Yes</v>
      </c>
      <c r="G10" s="8">
        <v>97.421981004000003</v>
      </c>
      <c r="H10" s="9" t="str">
        <f>IF($B10="N/A","N/A",IF(G10&gt;99,"No",IF(G10&lt;75,"No","Yes")))</f>
        <v>Yes</v>
      </c>
      <c r="I10" s="10">
        <v>1.226</v>
      </c>
      <c r="J10" s="10">
        <v>-0.96499999999999997</v>
      </c>
      <c r="K10" s="9" t="str">
        <f t="shared" si="0"/>
        <v>Yes</v>
      </c>
    </row>
    <row r="11" spans="1:11" x14ac:dyDescent="0.25">
      <c r="A11" s="72" t="s">
        <v>656</v>
      </c>
      <c r="B11" s="51" t="s">
        <v>238</v>
      </c>
      <c r="C11" s="9">
        <v>0</v>
      </c>
      <c r="D11" s="9" t="str">
        <f>IF($B11="N/A","N/A",IF(C11&gt;20,"No",IF(C11&lt;=0,"No","Yes")))</f>
        <v>No</v>
      </c>
      <c r="E11" s="9">
        <v>0</v>
      </c>
      <c r="F11" s="9" t="str">
        <f>IF($B11="N/A","N/A",IF(E11&gt;20,"No",IF(E11&lt;=0,"No","Yes")))</f>
        <v>No</v>
      </c>
      <c r="G11" s="9">
        <v>0</v>
      </c>
      <c r="H11" s="9" t="str">
        <f>IF($B11="N/A","N/A",IF(G11&gt;20,"No",IF(G11&lt;=0,"No","Yes")))</f>
        <v>No</v>
      </c>
      <c r="I11" s="10" t="s">
        <v>1746</v>
      </c>
      <c r="J11" s="10" t="s">
        <v>1746</v>
      </c>
      <c r="K11" s="9" t="str">
        <f t="shared" si="0"/>
        <v>N/A</v>
      </c>
    </row>
    <row r="12" spans="1:11" x14ac:dyDescent="0.25">
      <c r="A12" s="75" t="s">
        <v>657</v>
      </c>
      <c r="B12" s="51" t="s">
        <v>239</v>
      </c>
      <c r="C12" s="9">
        <v>2.8208744710999998</v>
      </c>
      <c r="D12" s="9" t="str">
        <f>IF($B12="N/A","N/A",IF(C12&gt;10,"No",IF(C12&lt;=0,"No","Yes")))</f>
        <v>Yes</v>
      </c>
      <c r="E12" s="9">
        <v>1.5037593985</v>
      </c>
      <c r="F12" s="9" t="str">
        <f>IF($B12="N/A","N/A",IF(E12&gt;10,"No",IF(E12&lt;=0,"No","Yes")))</f>
        <v>Yes</v>
      </c>
      <c r="G12" s="9">
        <v>2.170963365</v>
      </c>
      <c r="H12" s="9" t="str">
        <f>IF($B12="N/A","N/A",IF(G12&gt;10,"No",IF(G12&lt;=0,"No","Yes")))</f>
        <v>Yes</v>
      </c>
      <c r="I12" s="10">
        <v>-46.7</v>
      </c>
      <c r="J12" s="10">
        <v>44.37</v>
      </c>
      <c r="K12" s="9" t="str">
        <f t="shared" si="0"/>
        <v>No</v>
      </c>
    </row>
    <row r="13" spans="1:11" x14ac:dyDescent="0.25">
      <c r="A13" s="75" t="s">
        <v>658</v>
      </c>
      <c r="B13" s="51" t="s">
        <v>224</v>
      </c>
      <c r="C13" s="9">
        <v>0</v>
      </c>
      <c r="D13" s="9" t="str">
        <f>IF($B13="N/A","N/A",IF(C13&gt;5,"No",IF(C13&lt;=0,"No","Yes")))</f>
        <v>No</v>
      </c>
      <c r="E13" s="9">
        <v>0.12531328319999999</v>
      </c>
      <c r="F13" s="9" t="str">
        <f>IF($B13="N/A","N/A",IF(E13&gt;5,"No",IF(E13&lt;=0,"No","Yes")))</f>
        <v>Yes</v>
      </c>
      <c r="G13" s="9">
        <v>0.40705563090000002</v>
      </c>
      <c r="H13" s="9" t="str">
        <f>IF($B13="N/A","N/A",IF(G13&gt;5,"No",IF(G13&lt;=0,"No","Yes")))</f>
        <v>Yes</v>
      </c>
      <c r="I13" s="10" t="s">
        <v>1746</v>
      </c>
      <c r="J13" s="10">
        <v>224.8</v>
      </c>
      <c r="K13" s="9" t="str">
        <f t="shared" si="0"/>
        <v>No</v>
      </c>
    </row>
    <row r="14" spans="1:11" x14ac:dyDescent="0.25">
      <c r="A14" s="75" t="s">
        <v>159</v>
      </c>
      <c r="B14" s="35" t="s">
        <v>214</v>
      </c>
      <c r="C14" s="9">
        <v>99.717912553000005</v>
      </c>
      <c r="D14" s="9" t="str">
        <f>IF($B14="N/A","N/A",IF(C14&gt;100,"No",IF(C14&lt;95,"No","Yes")))</f>
        <v>Yes</v>
      </c>
      <c r="E14" s="9">
        <v>99.749373434000006</v>
      </c>
      <c r="F14" s="9" t="str">
        <f>IF($B14="N/A","N/A",IF(E14&gt;100,"No",IF(E14&lt;95,"No","Yes")))</f>
        <v>Yes</v>
      </c>
      <c r="G14" s="9">
        <v>99.864314789999995</v>
      </c>
      <c r="H14" s="9" t="str">
        <f>IF($B14="N/A","N/A",IF(G14&gt;100,"No",IF(G14&lt;95,"No","Yes")))</f>
        <v>Yes</v>
      </c>
      <c r="I14" s="10">
        <v>3.15E-2</v>
      </c>
      <c r="J14" s="10">
        <v>0.1152</v>
      </c>
      <c r="K14" s="9" t="str">
        <f t="shared" si="0"/>
        <v>Yes</v>
      </c>
    </row>
    <row r="15" spans="1:11" x14ac:dyDescent="0.25">
      <c r="A15" s="75" t="s">
        <v>32</v>
      </c>
      <c r="B15" s="35" t="s">
        <v>214</v>
      </c>
      <c r="C15" s="9">
        <v>99.858956276000001</v>
      </c>
      <c r="D15" s="9" t="str">
        <f>IF($B15="N/A","N/A",IF(C15&gt;100,"No",IF(C15&lt;95,"No","Yes")))</f>
        <v>Yes</v>
      </c>
      <c r="E15" s="9">
        <v>100</v>
      </c>
      <c r="F15" s="9" t="str">
        <f>IF($B15="N/A","N/A",IF(E15&gt;100,"No",IF(E15&lt;95,"No","Yes")))</f>
        <v>Yes</v>
      </c>
      <c r="G15" s="9">
        <v>99.864314789999995</v>
      </c>
      <c r="H15" s="9" t="str">
        <f>IF($B15="N/A","N/A",IF(G15&gt;100,"No",IF(G15&lt;95,"No","Yes")))</f>
        <v>Yes</v>
      </c>
      <c r="I15" s="10">
        <v>0.14119999999999999</v>
      </c>
      <c r="J15" s="10">
        <v>-0.13600000000000001</v>
      </c>
      <c r="K15" s="9" t="str">
        <f t="shared" si="0"/>
        <v>Yes</v>
      </c>
    </row>
    <row r="16" spans="1:11" x14ac:dyDescent="0.25">
      <c r="A16" s="75" t="s">
        <v>851</v>
      </c>
      <c r="B16" s="35" t="s">
        <v>226</v>
      </c>
      <c r="C16" s="9">
        <v>6.6384180791</v>
      </c>
      <c r="D16" s="9" t="str">
        <f>IF($B16="N/A","N/A",IF(C16&gt;30,"No",IF(C16&lt;5,"No","Yes")))</f>
        <v>Yes</v>
      </c>
      <c r="E16" s="9">
        <v>10.902255639</v>
      </c>
      <c r="F16" s="9" t="str">
        <f>IF($B16="N/A","N/A",IF(E16&gt;30,"No",IF(E16&lt;5,"No","Yes")))</f>
        <v>Yes</v>
      </c>
      <c r="G16" s="9">
        <v>7.2010869565000002</v>
      </c>
      <c r="H16" s="9" t="str">
        <f>IF($B16="N/A","N/A",IF(G16&gt;30,"No",IF(G16&lt;5,"No","Yes")))</f>
        <v>Yes</v>
      </c>
      <c r="I16" s="10">
        <v>64.23</v>
      </c>
      <c r="J16" s="10">
        <v>-33.9</v>
      </c>
      <c r="K16" s="9" t="str">
        <f t="shared" si="0"/>
        <v>No</v>
      </c>
    </row>
    <row r="17" spans="1:11" x14ac:dyDescent="0.25">
      <c r="A17" s="75" t="s">
        <v>852</v>
      </c>
      <c r="B17" s="35" t="s">
        <v>227</v>
      </c>
      <c r="C17" s="9">
        <v>29.096045197999999</v>
      </c>
      <c r="D17" s="9" t="str">
        <f>IF($B17="N/A","N/A",IF(C17&gt;75,"No",IF(C17&lt;15,"No","Yes")))</f>
        <v>Yes</v>
      </c>
      <c r="E17" s="9">
        <v>31.453634085000001</v>
      </c>
      <c r="F17" s="9" t="str">
        <f>IF($B17="N/A","N/A",IF(E17&gt;75,"No",IF(E17&lt;15,"No","Yes")))</f>
        <v>Yes</v>
      </c>
      <c r="G17" s="9">
        <v>28.260869565</v>
      </c>
      <c r="H17" s="9" t="str">
        <f>IF($B17="N/A","N/A",IF(G17&gt;75,"No",IF(G17&lt;15,"No","Yes")))</f>
        <v>Yes</v>
      </c>
      <c r="I17" s="10">
        <v>8.1029999999999998</v>
      </c>
      <c r="J17" s="10">
        <v>-10.199999999999999</v>
      </c>
      <c r="K17" s="9" t="str">
        <f t="shared" si="0"/>
        <v>Yes</v>
      </c>
    </row>
    <row r="18" spans="1:11" x14ac:dyDescent="0.25">
      <c r="A18" s="75" t="s">
        <v>853</v>
      </c>
      <c r="B18" s="35" t="s">
        <v>228</v>
      </c>
      <c r="C18" s="9">
        <v>64.265536722999997</v>
      </c>
      <c r="D18" s="9" t="str">
        <f>IF($B18="N/A","N/A",IF(C18&gt;70,"No",IF(C18&lt;25,"No","Yes")))</f>
        <v>Yes</v>
      </c>
      <c r="E18" s="9">
        <v>57.644110275999999</v>
      </c>
      <c r="F18" s="9" t="str">
        <f>IF($B18="N/A","N/A",IF(E18&gt;70,"No",IF(E18&lt;25,"No","Yes")))</f>
        <v>Yes</v>
      </c>
      <c r="G18" s="9">
        <v>64.538043478000006</v>
      </c>
      <c r="H18" s="9" t="str">
        <f>IF($B18="N/A","N/A",IF(G18&gt;70,"No",IF(G18&lt;25,"No","Yes")))</f>
        <v>Yes</v>
      </c>
      <c r="I18" s="10">
        <v>-10.3</v>
      </c>
      <c r="J18" s="10">
        <v>11.96</v>
      </c>
      <c r="K18" s="9" t="str">
        <f t="shared" si="0"/>
        <v>Yes</v>
      </c>
    </row>
    <row r="19" spans="1:11" x14ac:dyDescent="0.25">
      <c r="A19" s="75" t="s">
        <v>160</v>
      </c>
      <c r="B19" s="35" t="s">
        <v>214</v>
      </c>
      <c r="C19" s="9">
        <v>99.435825105999996</v>
      </c>
      <c r="D19" s="9" t="str">
        <f>IF($B19="N/A","N/A",IF(C19&gt;100,"No",IF(C19&lt;95,"No","Yes")))</f>
        <v>Yes</v>
      </c>
      <c r="E19" s="9">
        <v>100</v>
      </c>
      <c r="F19" s="9" t="str">
        <f>IF($B19="N/A","N/A",IF(E19&gt;100,"No",IF(E19&lt;95,"No","Yes")))</f>
        <v>Yes</v>
      </c>
      <c r="G19" s="9">
        <v>99.728629579</v>
      </c>
      <c r="H19" s="9" t="str">
        <f>IF($B19="N/A","N/A",IF(G19&gt;100,"No",IF(G19&lt;95,"No","Yes")))</f>
        <v>Yes</v>
      </c>
      <c r="I19" s="10">
        <v>0.56740000000000002</v>
      </c>
      <c r="J19" s="10">
        <v>-0.27100000000000002</v>
      </c>
      <c r="K19" s="9" t="str">
        <f t="shared" si="0"/>
        <v>Yes</v>
      </c>
    </row>
    <row r="20" spans="1:11" x14ac:dyDescent="0.25">
      <c r="A20" s="29" t="s">
        <v>374</v>
      </c>
      <c r="B20" s="35" t="s">
        <v>241</v>
      </c>
      <c r="C20" s="9">
        <v>8.3215796897000001</v>
      </c>
      <c r="D20" s="9" t="str">
        <f>IF($B20="N/A","N/A",IF(C20&gt;5,"No",IF(C20&lt;1,"No","Yes")))</f>
        <v>No</v>
      </c>
      <c r="E20" s="9">
        <v>5.8897243108000001</v>
      </c>
      <c r="F20" s="9" t="str">
        <f>IF($B20="N/A","N/A",IF(E20&gt;5,"No",IF(E20&lt;1,"No","Yes")))</f>
        <v>No</v>
      </c>
      <c r="G20" s="9">
        <v>8.5481682496999998</v>
      </c>
      <c r="H20" s="9" t="str">
        <f>IF($B20="N/A","N/A",IF(G20&gt;5,"No",IF(G20&lt;1,"No","Yes")))</f>
        <v>No</v>
      </c>
      <c r="I20" s="10">
        <v>-29.2</v>
      </c>
      <c r="J20" s="10">
        <v>45.14</v>
      </c>
      <c r="K20" s="9" t="str">
        <f t="shared" si="0"/>
        <v>No</v>
      </c>
    </row>
    <row r="21" spans="1:11" x14ac:dyDescent="0.25">
      <c r="A21" s="29" t="s">
        <v>376</v>
      </c>
      <c r="B21" s="35" t="s">
        <v>242</v>
      </c>
      <c r="C21" s="9">
        <v>83.497884343999999</v>
      </c>
      <c r="D21" s="9" t="str">
        <f>IF($B21="N/A","N/A",IF(C21&gt;98,"No",IF(C21&lt;8,"No","Yes")))</f>
        <v>Yes</v>
      </c>
      <c r="E21" s="9">
        <v>86.842105262999993</v>
      </c>
      <c r="F21" s="9" t="str">
        <f>IF($B21="N/A","N/A",IF(E21&gt;98,"No",IF(E21&lt;8,"No","Yes")))</f>
        <v>Yes</v>
      </c>
      <c r="G21" s="9">
        <v>85.345997285999999</v>
      </c>
      <c r="H21" s="9" t="str">
        <f>IF($B21="N/A","N/A",IF(G21&gt;98,"No",IF(G21&lt;8,"No","Yes")))</f>
        <v>Yes</v>
      </c>
      <c r="I21" s="10">
        <v>4.0049999999999999</v>
      </c>
      <c r="J21" s="10">
        <v>-1.72</v>
      </c>
      <c r="K21" s="9" t="str">
        <f t="shared" si="0"/>
        <v>Yes</v>
      </c>
    </row>
    <row r="22" spans="1:11" x14ac:dyDescent="0.25">
      <c r="A22" s="29" t="s">
        <v>377</v>
      </c>
      <c r="B22" s="51" t="s">
        <v>224</v>
      </c>
      <c r="C22" s="9">
        <v>2.2566995769</v>
      </c>
      <c r="D22" s="9" t="str">
        <f>IF($B22="N/A","N/A",IF(C22&gt;5,"No",IF(C22&lt;=0,"No","Yes")))</f>
        <v>Yes</v>
      </c>
      <c r="E22" s="9">
        <v>1.5037593985</v>
      </c>
      <c r="F22" s="9" t="str">
        <f>IF($B22="N/A","N/A",IF(E22&gt;5,"No",IF(E22&lt;=0,"No","Yes")))</f>
        <v>Yes</v>
      </c>
      <c r="G22" s="9">
        <v>1.2211668927999999</v>
      </c>
      <c r="H22" s="9" t="str">
        <f>IF($B22="N/A","N/A",IF(G22&gt;5,"No",IF(G22&lt;=0,"No","Yes")))</f>
        <v>Yes</v>
      </c>
      <c r="I22" s="10">
        <v>-33.4</v>
      </c>
      <c r="J22" s="10">
        <v>-18.8</v>
      </c>
      <c r="K22" s="9" t="str">
        <f t="shared" si="0"/>
        <v>Yes</v>
      </c>
    </row>
    <row r="23" spans="1:11" ht="12" customHeight="1" x14ac:dyDescent="0.25">
      <c r="A23" s="140" t="s">
        <v>1646</v>
      </c>
      <c r="B23" s="141"/>
      <c r="C23" s="141"/>
      <c r="D23" s="141"/>
      <c r="E23" s="141"/>
      <c r="F23" s="141"/>
      <c r="G23" s="141"/>
      <c r="H23" s="141"/>
      <c r="I23" s="141"/>
      <c r="J23" s="141"/>
      <c r="K23" s="142"/>
    </row>
    <row r="24" spans="1:11" x14ac:dyDescent="0.25">
      <c r="A24" s="132" t="s">
        <v>1644</v>
      </c>
      <c r="B24" s="133"/>
      <c r="C24" s="133"/>
      <c r="D24" s="133"/>
      <c r="E24" s="133"/>
      <c r="F24" s="133"/>
      <c r="G24" s="133"/>
      <c r="H24" s="133"/>
      <c r="I24" s="133"/>
      <c r="J24" s="133"/>
      <c r="K24" s="134"/>
    </row>
    <row r="25" spans="1:11" x14ac:dyDescent="0.25">
      <c r="A25" s="135" t="s">
        <v>1742</v>
      </c>
      <c r="B25" s="135"/>
      <c r="C25" s="135"/>
      <c r="D25" s="135"/>
      <c r="E25" s="135"/>
      <c r="F25" s="135"/>
      <c r="G25" s="135"/>
      <c r="H25" s="135"/>
      <c r="I25" s="135"/>
      <c r="J25" s="135"/>
      <c r="K25" s="136"/>
    </row>
    <row r="26" spans="1:11" x14ac:dyDescent="0.25">
      <c r="C26" s="8"/>
      <c r="D26" s="8"/>
    </row>
    <row r="27" spans="1:11" x14ac:dyDescent="0.25">
      <c r="C27" s="8"/>
      <c r="D27" s="8"/>
    </row>
    <row r="28" spans="1:11" x14ac:dyDescent="0.25">
      <c r="C28" s="8"/>
      <c r="D28" s="8"/>
    </row>
    <row r="29" spans="1:11" x14ac:dyDescent="0.25">
      <c r="C29" s="8"/>
      <c r="D29" s="8"/>
    </row>
    <row r="30" spans="1:11" x14ac:dyDescent="0.25">
      <c r="C30" s="8"/>
      <c r="D30" s="8"/>
    </row>
    <row r="31" spans="1:11" x14ac:dyDescent="0.25">
      <c r="C31" s="8"/>
      <c r="D31" s="8"/>
    </row>
    <row r="32" spans="1:11" x14ac:dyDescent="0.25">
      <c r="C32" s="8"/>
      <c r="D32" s="8"/>
    </row>
  </sheetData>
  <mergeCells count="6">
    <mergeCell ref="A25:K2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ColumnTitleregion2.A9.A78.2</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TitleRegion1.A5.K54.11</vt:lpstr>
      <vt:lpstr>TitleRegion1.A5.K57.14</vt:lpstr>
      <vt:lpstr>TitleRegion1.A5.L171.20</vt:lpstr>
      <vt:lpstr>TitleRegion1.A5.L203.23</vt:lpstr>
      <vt:lpstr>TitleRegion1.A5.L213.21</vt:lpstr>
      <vt:lpstr>TitleRegion1.A5.L252.22</vt:lpstr>
      <vt:lpstr>TitleRegion1.A5.L253.24</vt:lpstr>
      <vt:lpstr>TitleRegion1.A5.L31.18</vt:lpstr>
      <vt:lpstr>TitleRegion1.A5.L339.19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2011</dc:title>
  <dc:subject>MAX 2011 Validation Tables</dc:subject>
  <dc:creator>Mathematica Policy Research</dc:creator>
  <cp:keywords>MAX, Validation</cp:keywords>
  <cp:lastModifiedBy>Richard, Cara (CMS/OEDA)</cp:lastModifiedBy>
  <cp:lastPrinted>2015-06-22T16:10:04Z</cp:lastPrinted>
  <dcterms:created xsi:type="dcterms:W3CDTF">2001-03-26T18:59:21Z</dcterms:created>
  <dcterms:modified xsi:type="dcterms:W3CDTF">2025-03-14T15:30:29Z</dcterms:modified>
  <dc:language>English</dc:language>
</cp:coreProperties>
</file>