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
    </mc:Choice>
  </mc:AlternateContent>
  <xr:revisionPtr revIDLastSave="0" documentId="8_{737D188C-9B33-4840-844D-E0AD77822391}"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<sst xmlns="http://schemas.openxmlformats.org/spreadsheetml/2006/main" count="8086" uniqueCount="1749">
  <si>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</si>
  <si>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</si>
  <si>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</si>
  <si>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</si>
  <si>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</si>
  <si>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</si>
  <si>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</si>
  <si>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</si>
  <si>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</si>
  <si>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</si>
  <si>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</si>
  <si>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</si>
  <si>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</si>
  <si>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</si>
  <si>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</si>
  <si>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</si>
  <si>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</si>
  <si>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</si>
  <si>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</si>
  <si>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</si>
  <si>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</si>
  <si>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</si>
  <si>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</si>
  <si>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</si>
  <si>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</si>
  <si>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</si>
  <si>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</si>
  <si>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</si>
  <si>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</si>
  <si>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</si>
  <si>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</si>
  <si>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</si>
  <si>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</si>
  <si>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</si>
  <si>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</si>
  <si>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</si>
  <si>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</si>
  <si>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</si>
  <si>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</si>
  <si>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</si>
  <si>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</si>
  <si>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</si>
  <si>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</si>
  <si>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</si>
  <si>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</si>
  <si>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</si>
  <si>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</si>
  <si>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</si>
  <si>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</si>
  <si>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</si>
  <si>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</si>
  <si>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</si>
  <si>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</si>
  <si>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</si>
  <si>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</si>
  <si>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</si>
  <si>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</si>
  <si>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</si>
  <si>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</si>
  <si>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</si>
  <si>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</si>
  <si>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</si>
  <si>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</si>
  <si>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</si>
  <si>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</si>
  <si>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</si>
  <si>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</si>
  <si>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</si>
  <si>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</si>
  <si>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</si>
  <si>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</si>
  <si>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</si>
  <si>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</si>
  <si>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</si>
  <si>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</si>
  <si>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</si>
  <si>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</si>
  <si>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</si>
  <si>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</si>
  <si>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</si>
  <si>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</si>
  <si>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</si>
  <si>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</si>
  <si>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</si>
  <si>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</si>
  <si>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</si>
  <si>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</si>
  <si>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</si>
  <si>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</si>
  <si>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</si>
  <si>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</si>
  <si>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</si>
  <si>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</si>
  <si>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</si>
  <si>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</si>
  <si>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</si>
  <si>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</si>
  <si>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</si>
  <si>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</si>
  <si>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</si>
  <si>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</si>
  <si>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</si>
  <si>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</si>
  <si>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</si>
  <si>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</si>
  <si>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</si>
  <si>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</si>
  <si>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</si>
  <si>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</si>
  <si>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</si>
  <si>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</si>
  <si>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</si>
  <si>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</si>
  <si>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</si>
  <si>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</si>
  <si>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</si>
  <si>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</si>
  <si>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</si>
  <si>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</si>
  <si>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</si>
  <si>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</si>
  <si>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</si>
  <si>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</si>
  <si>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</si>
  <si>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</si>
  <si>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</si>
  <si>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</si>
  <si>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</si>
  <si>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</si>
  <si>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</si>
  <si>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</si>
  <si>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</si>
  <si>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</si>
  <si>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</si>
  <si>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</si>
  <si>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</si>
  <si>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</si>
  <si>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</si>
  <si>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</si>
  <si>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</si>
  <si>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</si>
  <si>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</si>
  <si>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</si>
  <si>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</si>
  <si>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</si>
  <si>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</si>
  <si>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</si>
  <si>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</si>
  <si>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</si>
  <si>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</si>
  <si>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</si>
  <si>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</si>
  <si>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</si>
  <si>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</si>
  <si>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</si>
  <si>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</si>
  <si>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</si>
  <si>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</si>
  <si>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</si>
  <si>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</si>
  <si>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</si>
  <si>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</si>
  <si>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</si>
  <si>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</si>
  <si>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</si>
  <si>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</si>
  <si>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</si>
  <si>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</si>
  <si>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</si>
  <si>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</si>
  <si>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</si>
  <si>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</si>
  <si>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</si>
  <si>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</si>
  <si>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</si>
  <si>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</si>
  <si>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</si>
  <si>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</si>
  <si>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</si>
  <si>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</si>
  <si>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</si>
  <si>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</si>
  <si>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</si>
  <si>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</si>
  <si>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</si>
  <si>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</si>
  <si>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</si>
  <si>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</si>
  <si>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</si>
  <si>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</si>
  <si>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</si>
  <si>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</si>
  <si>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</si>
  <si>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</si>
  <si>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</si>
  <si>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</si>
  <si>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</si>
  <si>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</si>
  <si>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</si>
  <si>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</si>
  <si>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</si>
  <si>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</si>
  <si>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</si>
  <si>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</si>
  <si>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</si>
  <si>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</si>
  <si>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</si>
  <si>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</si>
  <si>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</si>
  <si>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</si>
  <si>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</si>
  <si>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</si>
  <si>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</si>
  <si>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</si>
  <si>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</si>
  <si>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</si>
  <si>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</si>
  <si>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</si>
  <si>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</si>
  <si>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</si>
  <si>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</si>
  <si>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</si>
  <si>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</si>
  <si>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</si>
  <si>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</si>
  <si>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</si>
  <si>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</si>
  <si>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</si>
  <si>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</si>
  <si>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</si>
  <si>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</si>
  <si>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</si>
  <si>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</si>
  <si>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</si>
  <si>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</si>
  <si>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</si>
  <si>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</si>
  <si>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</si>
  <si>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</si>
  <si>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</si>
  <si>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</si>
  <si>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</si>
  <si>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</si>
  <si>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</si>
  <si>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</si>
  <si>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</si>
  <si>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</si>
  <si>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</si>
  <si>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</si>
  <si>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</si>
  <si>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</si>
  <si>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</si>
  <si>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</si>
  <si>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</si>
  <si>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</si>
  <si>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</si>
  <si>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</si>
  <si>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</si>
  <si>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</si>
  <si>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</si>
  <si>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</si>
  <si>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</si>
  <si>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</si>
  <si>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</si>
  <si>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</si>
  <si>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</si>
  <si>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</si>
  <si>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</si>
  <si>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</si>
  <si>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</si>
  <si>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</si>
  <si>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</si>
  <si>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</si>
  <si>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</si>
  <si>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</si>
  <si>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</si>
  <si>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</si>
  <si>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</si>
  <si>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</si>
  <si>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</si>
  <si>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</si>
  <si>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</si>
  <si>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</si>
  <si>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</si>
  <si>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</si>
  <si>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</si>
  <si>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</si>
  <si>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</si>
  <si>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</si>
  <si>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</si>
  <si>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</si>
  <si>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</si>
  <si>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</si>
  <si>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</si>
  <si>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</si>
  <si>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</si>
  <si>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</si>
  <si>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</si>
  <si>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</si>
  <si>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</si>
  <si>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</si>
  <si>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</si>
  <si>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</si>
  <si>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</si>
  <si>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</si>
  <si>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</si>
  <si>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</si>
  <si>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</si>
  <si>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</si>
  <si>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</si>
  <si>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</si>
  <si>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</si>
  <si>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</si>
  <si>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</si>
  <si>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</si>
  <si>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</si>
  <si>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</si>
  <si>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</si>
  <si>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</si>
  <si>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</si>
  <si>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</si>
  <si>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</si>
  <si>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</si>
  <si>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</si>
  <si>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</si>
  <si>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</si>
  <si>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</si>
  <si>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</si>
  <si>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</si>
  <si>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</si>
  <si>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</si>
  <si>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</si>
  <si>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</si>
  <si>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</si>
  <si>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</si>
  <si>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</si>
  <si>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</si>
  <si>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</si>
  <si>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</si>
  <si>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</si>
  <si>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</si>
  <si>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</si>
  <si>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</si>
  <si>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</si>
  <si>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</si>
  <si>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</si>
  <si>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</si>
  <si>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</si>
  <si>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</si>
  <si>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</si>
  <si>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</si>
  <si>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</si>
  <si>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</si>
  <si>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</si>
  <si>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</si>
  <si>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</si>
  <si>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</si>
  <si>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</si>
  <si>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</si>
  <si>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</si>
  <si>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</si>
  <si>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</si>
  <si>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</si>
  <si>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</si>
  <si>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</si>
  <si>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</si>
  <si>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</si>
  <si>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</si>
  <si>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</si>
  <si>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</si>
  <si>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</si>
  <si>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</si>
  <si>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</si>
  <si>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</si>
  <si>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</si>
  <si>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</si>
  <si>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</si>
  <si>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</si>
  <si>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</si>
  <si>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</si>
  <si>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</si>
  <si>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</si>
  <si>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</si>
  <si>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</si>
  <si>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</si>
  <si>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</si>
  <si>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</si>
  <si>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</si>
  <si>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</si>
  <si>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</si>
  <si>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</si>
  <si>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</si>
  <si>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</si>
  <si>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</si>
  <si>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</si>
  <si>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</si>
  <si>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</si>
  <si>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</si>
  <si>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</si>
  <si>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</si>
  <si>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</si>
  <si>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</si>
  <si>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</si>
  <si>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</si>
  <si>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</si>
  <si>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</si>
  <si>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</si>
  <si>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</si>
  <si>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</si>
  <si>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</si>
  <si>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</si>
  <si>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</si>
  <si>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</si>
  <si>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</si>
  <si>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</si>
  <si>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</si>
  <si>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</si>
  <si>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</si>
  <si>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</si>
  <si>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</si>
  <si>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</si>
  <si>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</si>
  <si>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</si>
  <si>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</si>
  <si>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</si>
  <si>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</si>
  <si>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</si>
  <si>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</si>
  <si>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</si>
  <si>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</si>
  <si>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</si>
  <si>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</si>
  <si>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</si>
  <si>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</si>
  <si>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</si>
  <si>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</si>
  <si>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</si>
  <si>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</si>
  <si>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</si>
  <si>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</si>
  <si>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</si>
  <si>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</si>
  <si>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</si>
  <si>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</si>
  <si>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</si>
  <si>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</si>
  <si>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</si>
  <si>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</si>
  <si>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</si>
  <si>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</si>
  <si>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</si>
  <si>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</si>
  <si>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</si>
  <si>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</si>
  <si>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</si>
  <si>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</si>
  <si>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</si>
  <si>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</si>
  <si>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</si>
  <si>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</si>
  <si>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</si>
  <si>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</si>
  <si>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</si>
  <si>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</si>
  <si>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</si>
  <si>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</si>
  <si>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</si>
  <si>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</si>
  <si>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</si>
  <si>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</si>
  <si>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</si>
  <si>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</si>
  <si>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</si>
  <si>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</si>
  <si>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</si>
  <si>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</si>
  <si>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</si>
  <si>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</si>
  <si>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</si>
  <si>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</si>
  <si>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</si>
  <si>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</si>
  <si>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</si>
  <si>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</si>
  <si>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</si>
  <si>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</si>
  <si>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</si>
  <si>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</si>
  <si>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</si>
  <si>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</si>
  <si>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</si>
  <si>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</si>
  <si>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</si>
  <si>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</si>
  <si>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</si>
  <si>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</si>
  <si>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</si>
  <si>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</si>
  <si>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</si>
  <si>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</si>
  <si>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</si>
  <si>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</si>
  <si>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</si>
  <si>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</si>
  <si>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</si>
  <si>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</si>
  <si>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</si>
  <si>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</si>
  <si>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</si>
  <si>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</si>
  <si>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</si>
  <si>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</si>
  <si>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</si>
  <si>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</si>
  <si>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</si>
  <si>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</si>
  <si>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</si>
  <si>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</si>
  <si>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</si>
  <si>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</si>
  <si>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</si>
  <si>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</si>
  <si>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</si>
  <si>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</si>
  <si>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</si>
  <si>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</si>
  <si>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</si>
  <si>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</si>
  <si>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</si>
  <si>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</si>
  <si>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</si>
  <si>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</si>
  <si>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</si>
  <si>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</si>
  <si>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</si>
  <si>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</si>
  <si>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</si>
  <si>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</si>
  <si>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</si>
  <si>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</si>
  <si>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</si>
  <si>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</si>
  <si>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</si>
  <si>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</si>
  <si>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</si>
  <si>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</si>
  <si>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</si>
  <si>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</si>
  <si>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</si>
  <si>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</si>
  <si>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</si>
  <si>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</si>
  <si>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</si>
  <si>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</si>
  <si>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</si>
  <si>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</si>
  <si>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</si>
  <si>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</si>
  <si>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</si>
  <si>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</si>
  <si>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</si>
  <si>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</si>
  <si>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</si>
  <si>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</si>
  <si>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</si>
  <si>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</si>
  <si>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</si>
  <si>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</si>
  <si>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</si>
  <si>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</si>
  <si>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</si>
  <si>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</si>
  <si>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</si>
  <si>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</si>
  <si>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</si>
  <si>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</si>
  <si>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</si>
  <si>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</si>
  <si>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</si>
  <si>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</si>
  <si>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</si>
  <si>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</si>
  <si>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</si>
  <si>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</si>
  <si>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</si>
  <si>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</si>
  <si>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</si>
  <si>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</si>
  <si>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</si>
  <si>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</si>
  <si>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</si>
  <si>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</si>
  <si>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</si>
  <si>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</si>
  <si>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</si>
  <si>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</si>
  <si>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</si>
  <si>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</si>
  <si>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</si>
  <si>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</si>
  <si>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</si>
  <si>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</si>
  <si>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</si>
  <si>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</si>
  <si>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</si>
  <si>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</si>
  <si>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</si>
  <si>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</si>
  <si>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</si>
  <si>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</si>
  <si>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</si>
  <si>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</si>
  <si>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</si>
  <si>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</si>
  <si>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</si>
  <si>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</si>
  <si>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</si>
  <si>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</si>
  <si>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</si>
  <si>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</si>
  <si>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</si>
  <si>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</si>
  <si>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</si>
  <si>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</si>
  <si>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</si>
  <si>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</si>
  <si>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</si>
  <si>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</si>
  <si>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</si>
  <si>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</si>
  <si>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</si>
  <si>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</si>
  <si>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</si>
  <si>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</si>
  <si>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</si>
  <si>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</si>
  <si>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</si>
  <si>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</si>
  <si>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</si>
  <si>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</si>
  <si>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</si>
  <si>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</si>
  <si>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</si>
  <si>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</si>
  <si>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</si>
  <si>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</si>
  <si>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</si>
  <si>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</si>
  <si>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</si>
  <si>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</si>
  <si>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</si>
  <si>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</si>
  <si>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</si>
  <si>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</si>
  <si>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</si>
  <si>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</si>
  <si>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</si>
  <si>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</si>
  <si>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</si>
  <si>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</si>
  <si>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</si>
  <si>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</si>
  <si>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</si>
  <si>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</si>
  <si>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</si>
  <si>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</si>
  <si>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</si>
  <si>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</si>
  <si>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</si>
  <si>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</si>
  <si>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</si>
  <si>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</si>
  <si>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</si>
  <si>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</si>
  <si>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</si>
  <si>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</si>
  <si>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</si>
  <si>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</si>
  <si>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</si>
  <si>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</si>
  <si>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</si>
  <si>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</si>
  <si>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</si>
  <si>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</si>
  <si>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</si>
  <si>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</si>
  <si>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</si>
  <si>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</si>
  <si>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</si>
  <si>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</si>
  <si>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</si>
  <si>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</si>
  <si>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</si>
  <si>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</si>
  <si>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</si>
  <si>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</si>
  <si>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</si>
  <si>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</si>
  <si>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</si>
  <si>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</si>
  <si>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</si>
  <si>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</si>
  <si>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</si>
  <si>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</si>
  <si>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</si>
  <si>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</si>
  <si>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</si>
  <si>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</si>
  <si>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</si>
  <si>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</si>
  <si>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</si>
  <si>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</si>
  <si>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</si>
  <si>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</si>
  <si>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</si>
  <si>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</si>
  <si>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</si>
  <si>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</si>
  <si>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</si>
  <si>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</si>
  <si>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</si>
  <si>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</si>
  <si>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</si>
  <si>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</si>
  <si>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</si>
  <si>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</si>
  <si>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</si>
  <si>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</si>
  <si>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</si>
  <si>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</si>
  <si>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</si>
  <si>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</si>
  <si>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</si>
  <si>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</si>
  <si>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</si>
  <si>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</si>
  <si>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</si>
  <si>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</si>
  <si>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</si>
  <si>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</si>
  <si>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</si>
  <si>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</si>
  <si>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</si>
  <si>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</si>
  <si>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</si>
  <si>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</si>
  <si>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</si>
  <si>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</si>
  <si>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</si>
  <si>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</si>
  <si>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</si>
  <si>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</si>
  <si>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</si>
  <si>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</si>
  <si>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</si>
  <si>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</si>
  <si>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</si>
  <si>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</si>
  <si>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</si>
  <si>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</si>
  <si>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</si>
  <si>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</si>
  <si>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</si>
  <si>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</si>
  <si>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</si>
  <si>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</si>
  <si>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</si>
  <si>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</si>
  <si>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</si>
  <si>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</si>
  <si>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</si>
  <si>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</si>
  <si>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</si>
  <si>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</si>
  <si>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</si>
  <si>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</si>
  <si>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</si>
  <si>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</si>
  <si>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</si>
  <si>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</si>
  <si>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</si>
  <si>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</si>
  <si>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</si>
  <si>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</si>
  <si>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</si>
  <si>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</si>
  <si>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</si>
  <si>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</si>
  <si>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</si>
  <si>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</si>
  <si>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</si>
  <si>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</si>
  <si>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</si>
  <si>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</si>
  <si>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</si>
  <si>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</si>
  <si>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</si>
  <si>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</si>
  <si>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</si>
  <si>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</si>
  <si>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</si>
  <si>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</si>
  <si>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</si>
  <si>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</si>
  <si>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</si>
  <si>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</si>
  <si>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</si>
  <si>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</si>
  <si>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</si>
  <si>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</si>
  <si>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</si>
  <si>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</si>
  <si>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</si>
  <si>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</si>
  <si>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</si>
  <si>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</si>
  <si>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</si>
  <si>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</si>
  <si>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</si>
  <si>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</si>
  <si>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</si>
  <si>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</si>
  <si>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</si>
  <si>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</si>
  <si>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</si>
  <si>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</si>
  <si>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</si>
  <si>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</si>
  <si>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</si>
  <si>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</si>
  <si>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</si>
  <si>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</si>
  <si>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</si>
  <si>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</si>
  <si>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</si>
  <si>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</si>
  <si>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</si>
  <si>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</si>
  <si>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</si>
  <si>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</si>
  <si>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</si>
  <si>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</si>
  <si>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</si>
  <si>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</si>
  <si>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</si>
  <si>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</si>
  <si>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</si>
  <si>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</si>
  <si>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</si>
  <si>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</si>
  <si>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</si>
  <si>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</si>
  <si>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</si>
  <si>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</si>
  <si>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</si>
  <si>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</si>
  <si>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</si>
  <si>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</si>
  <si>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</si>
  <si>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</si>
  <si>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</si>
  <si>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</si>
  <si>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</si>
  <si>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</si>
  <si>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</si>
  <si>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</si>
  <si>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</si>
  <si>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</si>
  <si>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</si>
  <si>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</si>
  <si>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</si>
  <si>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</si>
  <si>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</si>
  <si>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</si>
  <si>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</si>
  <si>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</si>
  <si>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</si>
  <si>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</si>
  <si>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</si>
  <si>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</si>
  <si>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</si>
  <si>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</si>
  <si>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</si>
  <si>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</si>
  <si>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</si>
  <si>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</si>
  <si>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</si>
  <si>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</si>
  <si>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</si>
  <si>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</si>
  <si>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</si>
  <si>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</si>
  <si>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</si>
  <si>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</si>
  <si>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</si>
  <si>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</si>
  <si>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</si>
  <si>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</si>
  <si>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</si>
  <si>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</si>
  <si>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</si>
  <si>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</si>
  <si>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</si>
  <si>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</si>
  <si>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</si>
  <si>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</si>
  <si>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</si>
  <si>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</si>
  <si>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</si>
  <si>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</si>
  <si>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</si>
  <si>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</si>
  <si>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</si>
  <si>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</si>
  <si>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</si>
  <si>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</si>
  <si>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</si>
  <si>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</si>
  <si>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</si>
  <si>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</si>
  <si>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</si>
  <si>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</si>
  <si>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</si>
  <si>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</si>
  <si>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</si>
  <si>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</si>
  <si>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</si>
  <si>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</si>
  <si>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</si>
  <si>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</si>
  <si>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</si>
  <si>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</si>
  <si>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</si>
  <si>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</si>
  <si>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</si>
  <si>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</si>
  <si>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</si>
  <si>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</si>
  <si>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</si>
  <si>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</si>
  <si>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</si>
  <si>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</si>
  <si>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</si>
  <si>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</si>
  <si>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</si>
  <si>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</si>
  <si>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</si>
  <si>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</si>
  <si>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</si>
  <si>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</si>
  <si>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</si>
  <si>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</si>
  <si>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</si>
  <si>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</si>
  <si>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</si>
  <si>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</si>
  <si>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</si>
  <si>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</si>
  <si>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</si>
  <si>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</si>
  <si>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</si>
  <si>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</si>
  <si>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</si>
  <si>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</si>
  <si>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</si>
  <si>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</si>
  <si>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</si>
  <si>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</si>
  <si>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</si>
  <si>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</si>
  <si>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</si>
  <si>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</si>
  <si>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</si>
  <si>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</si>
  <si>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</si>
  <si>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</si>
  <si>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</si>
  <si>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</si>
  <si>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</si>
  <si>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</si>
  <si>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</si>
  <si>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</si>
  <si>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</si>
  <si>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</si>
  <si>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</si>
  <si>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</si>
  <si>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</si>
  <si>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</si>
  <si>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</si>
  <si>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</si>
  <si>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</si>
  <si>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</si>
  <si>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</si>
  <si>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</si>
  <si>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</si>
  <si>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</si>
  <si>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</si>
  <si>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</si>
  <si>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</si>
  <si>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</si>
  <si>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</si>
  <si>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</si>
  <si>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</si>
  <si>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</si>
  <si>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</si>
  <si>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</si>
  <si>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</si>
  <si>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</si>
  <si>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</si>
  <si>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</si>
  <si>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</si>
  <si>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</si>
  <si>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</si>
  <si>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</si>
  <si>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</si>
  <si>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</si>
  <si>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</si>
  <si>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</si>
  <si>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</si>
  <si>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</si>
  <si>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</si>
  <si>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</si>
  <si>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</si>
  <si>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</si>
  <si>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</si>
  <si>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</si>
  <si>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</si>
  <si>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</si>
  <si>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</si>
  <si>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</si>
  <si>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</si>
  <si>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</si>
  <si>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</si>
  <si>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</si>
  <si>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</si>
  <si>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</si>
  <si>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</si>
  <si>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</si>
  <si>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</si>
  <si>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</si>
  <si>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</si>
  <si>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</si>
  <si>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</si>
  <si>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</si>
  <si>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</si>
  <si>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</si>
  <si>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</si>
  <si>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</si>
  <si>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</si>
  <si>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</si>
  <si>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</si>
  <si>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</si>
  <si>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</si>
  <si>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</si>
  <si>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</si>
  <si>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</si>
  <si>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</si>
  <si>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</si>
  <si>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</si>
  <si>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</si>
  <si>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</si>
  <si>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</si>
  <si>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</si>
  <si>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</si>
  <si>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</si>
  <si>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</si>
  <si>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</si>
  <si>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</si>
  <si>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</si>
  <si>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</si>
  <si>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</si>
  <si>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</si>
  <si>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</si>
  <si>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</si>
  <si>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</si>
  <si>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</si>
  <si>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</si>
  <si>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</si>
  <si>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</si>
  <si>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</si>
  <si>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</si>
  <si>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</si>
  <si>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</si>
  <si>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</si>
  <si>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</si>
  <si>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</si>
  <si>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</si>
  <si>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</si>
  <si>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</si>
  <si>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</si>
  <si>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</si>
  <si>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</si>
  <si>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</si>
  <si>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</si>
  <si>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</si>
  <si>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</si>
  <si>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</si>
  <si>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</si>
  <si>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</si>
  <si>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</si>
  <si>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</si>
  <si>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</si>
  <si>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</si>
  <si>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</si>
  <si>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</si>
  <si>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</si>
  <si>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</si>
  <si>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</si>
  <si>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</si>
  <si>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</si>
  <si>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</si>
  <si>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</si>
  <si>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</si>
  <si>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</si>
  <si>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</si>
  <si>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</si>
  <si>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</si>
  <si>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</si>
  <si>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</si>
  <si>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</si>
  <si>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</si>
  <si>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</si>
  <si>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</si>
  <si>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</si>
  <si>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</si>
  <si>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</si>
  <si>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</si>
  <si>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</si>
  <si>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</si>
  <si>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</si>
  <si>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</si>
  <si>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</si>
  <si>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</si>
  <si>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</si>
  <si>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</si>
  <si>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</si>
  <si>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</si>
  <si>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</si>
  <si>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</si>
  <si>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</si>
  <si>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</si>
  <si>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</si>
  <si>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</si>
  <si>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</si>
  <si>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</si>
  <si>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</si>
  <si>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</si>
  <si>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</si>
  <si>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</si>
  <si>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</si>
  <si>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</si>
  <si>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</si>
  <si>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</si>
  <si>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</si>
  <si>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</si>
  <si>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</si>
  <si>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</si>
  <si>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</si>
  <si>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</si>
  <si>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</si>
  <si>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</si>
  <si>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</si>
  <si>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</si>
  <si>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</si>
  <si>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</si>
  <si>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</si>
  <si>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</si>
  <si>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</si>
  <si>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</si>
  <si>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</si>
  <si>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</si>
  <si>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</si>
  <si>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</si>
  <si>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</si>
  <si>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</si>
  <si>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</si>
  <si>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</si>
  <si>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</si>
  <si>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</si>
  <si>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</si>
  <si>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</si>
  <si>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</si>
  <si>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</si>
  <si>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</si>
  <si>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</si>
  <si>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</si>
  <si>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</si>
  <si>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</si>
  <si>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</si>
  <si>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</si>
  <si>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</si>
  <si>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</si>
  <si>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</si>
  <si>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</si>
  <si>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</si>
  <si>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</si>
  <si>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</si>
  <si>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</si>
  <si>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</si>
  <si>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</si>
  <si>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</si>
  <si>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</si>
  <si>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</si>
  <si>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</si>
  <si>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</si>
  <si>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</si>
  <si>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</si>
  <si>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</si>
  <si>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</si>
  <si>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</si>
  <si>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</si>
  <si>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</si>
  <si>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</si>
  <si>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</si>
  <si>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</si>
  <si>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</si>
  <si>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</si>
  <si>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</si>
  <si>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</si>
  <si>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</si>
  <si>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</si>
  <si>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</si>
  <si>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</si>
  <si>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</si>
  <si>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</si>
  <si>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</si>
  <si>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</si>
  <si>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</si>
  <si>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</si>
  <si>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</si>
  <si>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</si>
  <si>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</si>
  <si>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</si>
  <si>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</si>
  <si>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</si>
  <si>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</si>
  <si>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</si>
  <si>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</si>
  <si>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</si>
  <si>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</si>
  <si>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</si>
  <si>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</si>
  <si>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</si>
  <si>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</si>
  <si>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</si>
  <si>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</si>
  <si>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</si>
  <si>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</si>
  <si>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</si>
  <si>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</si>
  <si>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</si>
  <si>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</si>
  <si>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</si>
  <si>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</si>
  <si>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</si>
  <si>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</si>
  <si>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</si>
  <si>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</si>
  <si>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</si>
  <si>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</si>
  <si>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</si>
  <si>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</si>
  <si>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</si>
  <si>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</si>
  <si>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</si>
  <si>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</si>
  <si>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</si>
  <si>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</si>
  <si>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</si>
  <si>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</si>
  <si>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</si>
  <si>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</si>
  <si>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</si>
  <si>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</si>
  <si>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</si>
  <si>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</si>
  <si>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</si>
  <si>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</si>
  <si>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</si>
  <si>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</si>
  <si>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</si>
  <si>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</si>
  <si>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</si>
  <si>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</si>
  <si>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</si>
  <si>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</si>
  <si>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</si>
  <si>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</si>
  <si>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</si>
  <si>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</si>
  <si>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</si>
  <si>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</si>
  <si>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</si>
  <si>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</si>
  <si>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</si>
  <si>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</si>
  <si>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</si>
  <si>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</si>
  <si>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</si>
  <si>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</si>
  <si>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</si>
  <si>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</si>
  <si>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</si>
  <si>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</si>
  <si>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</si>
  <si>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</si>
  <si>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</si>
  <si>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</si>
  <si>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</si>
  <si>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</si>
  <si>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</si>
  <si>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</si>
  <si>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</si>
  <si>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</si>
  <si>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</si>
  <si>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</si>
  <si>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</si>
  <si>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</si>
  <si>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</si>
  <si>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</si>
  <si>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</si>
  <si>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</si>
  <si>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</si>
  <si>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</si>
  <si>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</si>
  <si>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</si>
  <si>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</si>
  <si>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</si>
  <si>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</si>
  <si>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</si>
  <si>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</si>
  <si>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</si>
  <si>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</si>
  <si>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</si>
  <si>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</si>
  <si>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</si>
  <si>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</si>
  <si>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</si>
  <si>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</si>
  <si>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</si>
  <si>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</si>
  <si>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</si>
  <si>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</si>
  <si>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</si>
  <si>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</si>
  <si>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</si>
  <si>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</si>
  <si>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</si>
  <si>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</si>
  <si>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</si>
  <si>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</si>
  <si>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</si>
  <si>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</si>
  <si>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</si>
  <si>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</si>
  <si>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</si>
  <si>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</si>
  <si>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</si>
  <si>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</si>
  <si>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</si>
  <si>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</si>
  <si>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</si>
  <si>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</si>
  <si>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</si>
  <si>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</si>
  <si>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</si>
  <si>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</si>
  <si>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</si>
  <si>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</si>
  <si>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</si>
  <si>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</si>
  <si>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</si>
  <si>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</si>
  <si>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</si>
  <si>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</si>
  <si>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</si>
  <si>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</si>
  <si>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</si>
  <si>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</si>
  <si>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</si>
  <si>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</si>
  <si>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</si>
  <si>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</si>
  <si>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</si>
  <si>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</si>
  <si>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</si>
  <si>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</si>
  <si>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</si>
  <si>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</si>
  <si>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</si>
  <si>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</si>
  <si>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</si>
  <si>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</si>
  <si>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</si>
  <si>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</si>
  <si>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</si>
  <si>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</si>
  <si>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</si>
  <si>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</si>
  <si>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</si>
  <si>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</si>
  <si>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</si>
  <si>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</si>
  <si>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</si>
  <si>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</si>
  <si>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</si>
  <si>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</si>
  <si>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</si>
  <si>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</si>
  <si>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</si>
  <si>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</si>
  <si>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</si>
  <si>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</si>
  <si>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</si>
  <si>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</si>
  <si>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</si>
  <si>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</si>
  <si>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</si>
  <si>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</si>
  <si>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</si>
  <si>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</si>
  <si>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</si>
  <si>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</si>
  <si>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</si>
  <si>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</si>
  <si>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</si>
  <si>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</si>
  <si>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</si>
  <si>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</si>
  <si>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</si>
  <si>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</si>
  <si>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</si>
  <si>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</si>
  <si>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</si>
  <si>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</si>
  <si>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</si>
  <si>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</si>
  <si>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</si>
  <si>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</si>
  <si>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</si>
  <si>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</si>
  <si>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</si>
  <si>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</si>
  <si>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</si>
  <si>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</si>
  <si>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</si>
  <si>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</si>
  <si>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</si>
  <si>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</si>
  <si>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</si>
  <si>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</si>
  <si>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</si>
  <si>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</si>
  <si>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</si>
  <si>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</si>
  <si>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</si>
  <si>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</si>
  <si>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</si>
  <si>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</si>
  <si>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</si>
  <si>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</si>
  <si>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</si>
  <si>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</si>
  <si>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</si>
  <si>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</si>
  <si>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</si>
  <si>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</si>
  <si>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</si>
  <si>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</si>
  <si>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</si>
  <si>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</si>
  <si>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</si>
  <si>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</si>
  <si>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</si>
  <si>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</si>
  <si>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</si>
  <si>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</si>
  <si>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</si>
  <si>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</si>
  <si>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</si>
  <si>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</si>
  <si>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</si>
  <si>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</si>
  <si>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</si>
  <si>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</si>
  <si>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</si>
  <si>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</si>
  <si>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</si>
  <si>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</si>
  <si>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</si>
  <si>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</si>
  <si>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</si>
  <si>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</si>
  <si>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</si>
  <si>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</si>
  <si>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</si>
  <si>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</si>
  <si>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</si>
  <si>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</si>
  <si>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</si>
  <si>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</si>
  <si>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</si>
  <si>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</si>
  <si>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</si>
  <si>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</si>
  <si>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</si>
  <si>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</si>
  <si>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</si>
  <si>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</si>
  <si>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</si>
  <si>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</si>
  <si>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</si>
  <si>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</si>
  <si>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</si>
  <si>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</si>
  <si>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</si>
  <si>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</si>
  <si>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</si>
  <si>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</si>
  <si>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</si>
  <si>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</si>
  <si>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</si>
  <si>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</si>
  <si>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</si>
  <si>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</si>
  <si>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</si>
  <si>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</si>
  <si>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</si>
  <si>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</si>
  <si>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</si>
  <si>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</si>
  <si>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</si>
  <si>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</si>
  <si>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</si>
  <si>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</si>
  <si>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</si>
  <si>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</si>
  <si>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</si>
  <si>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</si>
  <si>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</si>
  <si>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</si>
  <si>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</si>
  <si>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</si>
  <si>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</si>
  <si>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</si>
  <si>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</si>
  <si>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</si>
  <si>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</si>
  <si>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</si>
  <si>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</si>
  <si>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</si>
  <si>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</si>
  <si>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</si>
  <si>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</si>
  <si>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</si>
  <si>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</si>
  <si>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</si>
  <si>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</si>
  <si>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</si>
  <si>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</si>
  <si>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</si>
  <si>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</si>
  <si>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</si>
  <si>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</si>
  <si>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</si>
  <si>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</si>
  <si>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</si>
  <si>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</si>
  <si>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</si>
  <si>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</si>
  <si>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</si>
  <si>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</si>
  <si>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</si>
  <si>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</si>
  <si>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</si>
  <si>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</si>
  <si>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</si>
  <si>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</si>
  <si>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</si>
  <si>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</si>
  <si>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</si>
  <si>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</si>
  <si>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</si>
  <si>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</si>
  <si>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</si>
  <si>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</si>
  <si>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</si>
  <si>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</si>
  <si>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</si>
  <si>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</si>
  <si>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</si>
  <si>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</si>
  <si>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</si>
  <si>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</si>
  <si>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</si>
  <si>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</si>
  <si>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</si>
  <si>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</si>
  <si>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</si>
  <si>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</si>
  <si>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</si>
  <si>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</si>
  <si>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</si>
  <si>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</si>
  <si>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</si>
  <si>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</si>
  <si>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</si>
  <si>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</si>
  <si>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</si>
  <si>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</si>
  <si>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</si>
  <si>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</si>
  <si>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</si>
  <si>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</si>
  <si>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</si>
  <si>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</si>
  <si>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</si>
  <si>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</si>
  <si>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</si>
  <si>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</si>
  <si>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</si>
  <si>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</si>
  <si>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</si>
  <si>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</si>
  <si>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</si>
  <si>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</si>
  <si>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</si>
  <si>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</si>
  <si>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</si>
  <si>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</si>
  <si>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</si>
  <si>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</si>
  <si>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</si>
  <si>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</si>
  <si>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</si>
  <si>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</si>
  <si>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</si>
  <si>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</si>
  <si>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</si>
  <si>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</si>
  <si>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</si>
  <si>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</si>
  <si>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</si>
  <si>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</si>
  <si>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</si>
  <si>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</si>
  <si>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</si>
  <si>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</si>
  <si>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</si>
  <si>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</si>
  <si>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</si>
  <si>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</si>
  <si>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</si>
  <si>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</si>
  <si>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</si>
  <si>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</si>
  <si>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</si>
  <si>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</si>
  <si>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</si>
  <si>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</si>
  <si>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</si>
  <si>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</si>
  <si>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</si>
  <si>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</si>
  <si>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</si>
  <si>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</si>
  <si>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</si>
  <si>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</si>
  <si>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</si>
  <si>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</si>
  <si>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</si>
  <si>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</si>
  <si>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</si>
  <si>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</si>
  <si>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</si>
  <si>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</si>
  <si>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</si>
  <si>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</si>
  <si>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</si>
  <si>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</si>
  <si>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</si>
  <si>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</si>
  <si>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</si>
  <si>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</si>
  <si>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</si>
  <si>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</si>
  <si>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</si>
  <si>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</si>
  <si>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</si>
  <si>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</si>
  <si>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</si>
  <si>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</si>
  <si>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</si>
  <si>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</si>
  <si>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</si>
  <si>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</si>
  <si>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</si>
  <si>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</si>
  <si>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</si>
  <si>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</si>
  <si>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</si>
  <si>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</si>
  <si>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</si>
  <si>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</si>
  <si>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</si>
  <si>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</si>
  <si>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</si>
  <si>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</si>
  <si>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</si>
  <si>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</si>
  <si>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</si>
  <si>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</si>
  <si>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</si>
  <si>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</si>
  <si>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</si>
  <si>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</si>
  <si>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</si>
  <si>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</si>
  <si>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</si>
  <si>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</si>
  <si>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</si>
  <si>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</si>
  <si>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</si>
  <si>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</si>
  <si>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</si>
  <si>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</si>
  <si>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</si>
  <si>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</si>
  <si>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</si>
  <si>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</si>
  <si>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</si>
  <si>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</si>
  <si>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</si>
  <si>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</si>
  <si>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</si>
  <si>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</si>
  <si>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</si>
  <si>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</si>
  <si>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</si>
  <si>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</si>
  <si>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</si>
  <si>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</si>
  <si>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</si>
  <si>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</si>
  <si>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</si>
  <si>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</si>
  <si>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AK</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</si>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</sst>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4" dataDxfId="322" headerRowBorderDxfId="323" tableBorderDxfId="321">
  <autoFilter ref="A5:K24" xr:uid="{00000000-0009-0000-0100-000001000000}"/>
  <tableColumns count="11">
    <tableColumn id="1" xr3:uid="{00000000-0010-0000-0000-000001000000}" name="Measure" dataDxfId="320"/>
    <tableColumn id="2" xr3:uid="{00000000-0010-0000-0000-000002000000}" name="Expected Range" dataDxfId="319"/>
    <tableColumn id="3" xr3:uid="{00000000-0010-0000-0000-000003000000}" name="2011_x000a_Value"/>
    <tableColumn id="4" xr3:uid="{00000000-0010-0000-0000-000004000000}" name="2011 _x000a_Value Within Range" dataDxfId="318"/>
    <tableColumn id="5" xr3:uid="{00000000-0010-0000-0000-000005000000}" name="2012_x000a_Value"/>
    <tableColumn id="6" xr3:uid="{00000000-0010-0000-0000-000006000000}" name="2012_x000a_Value Within Range" dataDxfId="317"/>
    <tableColumn id="7" xr3:uid="{00000000-0010-0000-0000-000007000000}" name="2013_x000a_Value"/>
    <tableColumn id="8" xr3:uid="{00000000-0010-0000-0000-000008000000}" name="2013_x000a_ Value Within Range" dataDxfId="316"/>
    <tableColumn id="9" xr3:uid="{00000000-0010-0000-0000-000009000000}" name="% Change 2011 -_x000a_ 2012" dataDxfId="315"/>
    <tableColumn id="10" xr3:uid="{00000000-0010-0000-0000-00000A000000}" name="% Change 2012 - _x000a_2013" dataDxfId="314"/>
    <tableColumn id="11" xr3:uid="{00000000-0010-0000-0000-00000B000000}"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Table11" displayName="Table11" ref="A5:K130" totalsRowShown="0" headerRowDxfId="191" dataDxfId="189" headerRowBorderDxfId="190" tableBorderDxfId="188" totalsRowBorderDxfId="187">
  <autoFilter ref="A5:K130" xr:uid="{00000000-0009-0000-0100-00000B000000}"/>
  <tableColumns count="11">
    <tableColumn id="1" xr3:uid="{00000000-0010-0000-0900-000001000000}" name="Measure" dataDxfId="186"/>
    <tableColumn id="2" xr3:uid="{00000000-0010-0000-0900-000002000000}" name="Expected Range" dataDxfId="185"/>
    <tableColumn id="3" xr3:uid="{00000000-0010-0000-0900-000003000000}" name="2011_x000a_Value" dataDxfId="184"/>
    <tableColumn id="4" xr3:uid="{00000000-0010-0000-0900-000004000000}" name="2011 _x000a_Value Within Range" dataDxfId="183">
      <calculatedColumnFormula>IF($B6="N/A","N/A",IF(C6&gt;15,"No",IF(C6&lt;-15,"No","Yes")))</calculatedColumnFormula>
    </tableColumn>
    <tableColumn id="5" xr3:uid="{00000000-0010-0000-0900-000005000000}" name="2012_x000a_Value" dataDxfId="182"/>
    <tableColumn id="6" xr3:uid="{00000000-0010-0000-0900-000006000000}" name="2012_x000a_Value Within Range" dataDxfId="181">
      <calculatedColumnFormula>IF($B6="N/A","N/A",IF(E6&gt;15,"No",IF(E6&lt;-15,"No","Yes")))</calculatedColumnFormula>
    </tableColumn>
    <tableColumn id="7" xr3:uid="{00000000-0010-0000-0900-000007000000}" name="2013_x000a_Value" dataDxfId="180"/>
    <tableColumn id="8" xr3:uid="{00000000-0010-0000-0900-000008000000}" name="2013_x000a_ Value Within Range" dataDxfId="179">
      <calculatedColumnFormula>IF($B6="N/A","N/A",IF(G6&gt;15,"No",IF(G6&lt;-15,"No","Yes")))</calculatedColumnFormula>
    </tableColumn>
    <tableColumn id="9" xr3:uid="{00000000-0010-0000-0900-000009000000}" name="% Change 2011 -_x000a_ 2012" dataDxfId="178"/>
    <tableColumn id="10" xr3:uid="{00000000-0010-0000-0900-00000A000000}" name="% Change 2012 - _x000a_2013" dataDxfId="177"/>
    <tableColumn id="11" xr3:uid="{00000000-0010-0000-0900-00000B000000}"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Table12" displayName="Table12" ref="A5:K47" totalsRowShown="0" headerRowDxfId="175" dataDxfId="173" headerRowBorderDxfId="174" tableBorderDxfId="172" totalsRowBorderDxfId="171">
  <autoFilter ref="A5:K47" xr:uid="{00000000-0009-0000-0100-00000C000000}"/>
  <tableColumns count="11">
    <tableColumn id="1" xr3:uid="{00000000-0010-0000-0A00-000001000000}" name="Measure" dataDxfId="170"/>
    <tableColumn id="2" xr3:uid="{00000000-0010-0000-0A00-000002000000}" name="Expected Range" dataDxfId="169"/>
    <tableColumn id="3" xr3:uid="{00000000-0010-0000-0A00-000003000000}" name="2011_x000a_Value" dataDxfId="168"/>
    <tableColumn id="4" xr3:uid="{00000000-0010-0000-0A00-000004000000}" name="2011 _x000a_Value Within Range" dataDxfId="167">
      <calculatedColumnFormula>IF($B6="N/A","N/A",IF(C6&gt;15,"No",IF(C6&lt;-15,"No","Yes")))</calculatedColumnFormula>
    </tableColumn>
    <tableColumn id="5" xr3:uid="{00000000-0010-0000-0A00-000005000000}" name="2012_x000a_Value" dataDxfId="166"/>
    <tableColumn id="6" xr3:uid="{00000000-0010-0000-0A00-000006000000}" name="2012_x000a_Value Within Range" dataDxfId="165">
      <calculatedColumnFormula>IF($B6="N/A","N/A",IF(E6&gt;15,"No",IF(E6&lt;-15,"No","Yes")))</calculatedColumnFormula>
    </tableColumn>
    <tableColumn id="7" xr3:uid="{00000000-0010-0000-0A00-000007000000}" name="2013_x000a_Value" dataDxfId="164"/>
    <tableColumn id="8" xr3:uid="{00000000-0010-0000-0A00-000008000000}" name="2013_x000a_ Value Within Range" dataDxfId="163">
      <calculatedColumnFormula>IF($B6="N/A","N/A",IF(G6&gt;15,"No",IF(G6&lt;-15,"No","Yes")))</calculatedColumnFormula>
    </tableColumn>
    <tableColumn id="9" xr3:uid="{00000000-0010-0000-0A00-000009000000}" name="% Change 2011 -_x000a_ 2012" dataDxfId="162"/>
    <tableColumn id="10" xr3:uid="{00000000-0010-0000-0A00-00000A000000}" name="% Change 2012 - _x000a_2013" dataDxfId="161"/>
    <tableColumn id="11" xr3:uid="{00000000-0010-0000-0A00-00000B000000}"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Table13" displayName="Table13" ref="A5:K57" totalsRowShown="0" headerRowDxfId="159" dataDxfId="157" headerRowBorderDxfId="158" tableBorderDxfId="156" totalsRowBorderDxfId="155">
  <autoFilter ref="A5:K57" xr:uid="{00000000-0009-0000-0100-00000D000000}"/>
  <tableColumns count="11">
    <tableColumn id="1" xr3:uid="{00000000-0010-0000-0B00-000001000000}" name="Measure" dataDxfId="154"/>
    <tableColumn id="2" xr3:uid="{00000000-0010-0000-0B00-000002000000}" name="Expected Range" dataDxfId="153"/>
    <tableColumn id="3" xr3:uid="{00000000-0010-0000-0B00-000003000000}" name="2011_x000a_Value" dataDxfId="152"/>
    <tableColumn id="4" xr3:uid="{00000000-0010-0000-0B00-000004000000}" name="2011 _x000a_Value Within Range" dataDxfId="151">
      <calculatedColumnFormula>IF($B6="N/A","N/A",IF(C6&lt;0,"No","Yes"))</calculatedColumnFormula>
    </tableColumn>
    <tableColumn id="5" xr3:uid="{00000000-0010-0000-0B00-000005000000}" name="2012_x000a_Value" dataDxfId="150"/>
    <tableColumn id="6" xr3:uid="{00000000-0010-0000-0B00-000006000000}" name="2012_x000a_Value Within Range" dataDxfId="149">
      <calculatedColumnFormula>IF($B6="N/A","N/A",IF(E6&lt;0,"No","Yes"))</calculatedColumnFormula>
    </tableColumn>
    <tableColumn id="7" xr3:uid="{00000000-0010-0000-0B00-000007000000}" name="2013_x000a_Value" dataDxfId="148"/>
    <tableColumn id="8" xr3:uid="{00000000-0010-0000-0B00-000008000000}" name="2013_x000a_ Value Within Range" dataDxfId="147">
      <calculatedColumnFormula>IF($B6="N/A","N/A",IF(G6&lt;0,"No","Yes"))</calculatedColumnFormula>
    </tableColumn>
    <tableColumn id="9" xr3:uid="{00000000-0010-0000-0B00-000009000000}" name="% Change 2011 -_x000a_ 2012" dataDxfId="146"/>
    <tableColumn id="10" xr3:uid="{00000000-0010-0000-0B00-00000A000000}" name="% Change 2012 - _x000a_2013" dataDxfId="145"/>
    <tableColumn id="11" xr3:uid="{00000000-0010-0000-0B00-00000B000000}"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C000000}" name="Table14" displayName="Table14" ref="A5:K22" totalsRowShown="0" headerRowDxfId="143" dataDxfId="141" headerRowBorderDxfId="142" tableBorderDxfId="140">
  <autoFilter ref="A5:K22" xr:uid="{00000000-0009-0000-0100-00000E000000}"/>
  <tableColumns count="11">
    <tableColumn id="1" xr3:uid="{00000000-0010-0000-0C00-000001000000}" name="Measure" dataDxfId="139"/>
    <tableColumn id="2" xr3:uid="{00000000-0010-0000-0C00-000002000000}" name="Expected Range" dataDxfId="138"/>
    <tableColumn id="3" xr3:uid="{00000000-0010-0000-0C00-000003000000}" name="2011_x000a_Value"/>
    <tableColumn id="4" xr3:uid="{00000000-0010-0000-0C00-000004000000}" name="2011 _x000a_Value Within Range" dataDxfId="137"/>
    <tableColumn id="5" xr3:uid="{00000000-0010-0000-0C00-000005000000}" name="2012_x000a_Value"/>
    <tableColumn id="6" xr3:uid="{00000000-0010-0000-0C00-000006000000}" name="2012_x000a_Value Within Range" dataDxfId="136"/>
    <tableColumn id="7" xr3:uid="{00000000-0010-0000-0C00-000007000000}" name="2013_x000a_Value"/>
    <tableColumn id="8" xr3:uid="{00000000-0010-0000-0C00-000008000000}" name="2013_x000a_ Value Within Range" dataDxfId="135"/>
    <tableColumn id="9" xr3:uid="{00000000-0010-0000-0C00-000009000000}" name="% Change 2011 -_x000a_ 2012" dataDxfId="134"/>
    <tableColumn id="10" xr3:uid="{00000000-0010-0000-0C00-00000A000000}" name="% Change 2012 - _x000a_2013" dataDxfId="133"/>
    <tableColumn id="11" xr3:uid="{00000000-0010-0000-0C00-00000B000000}"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Table15" displayName="Table15" ref="A5:K31" totalsRowShown="0" headerRowDxfId="131" dataDxfId="129" headerRowBorderDxfId="130" tableBorderDxfId="128" totalsRowBorderDxfId="127">
  <autoFilter ref="A5:K31" xr:uid="{00000000-0009-0000-0100-00000F000000}"/>
  <tableColumns count="11">
    <tableColumn id="1" xr3:uid="{00000000-0010-0000-0D00-000001000000}" name="Measure" dataDxfId="126"/>
    <tableColumn id="2" xr3:uid="{00000000-0010-0000-0D00-000002000000}" name="Expected Range" dataDxfId="125"/>
    <tableColumn id="3" xr3:uid="{00000000-0010-0000-0D00-000003000000}" name="2011_x000a_Value" dataDxfId="124"/>
    <tableColumn id="4" xr3:uid="{00000000-0010-0000-0D00-000004000000}" name="2011 _x000a_Value Within Range" dataDxfId="123">
      <calculatedColumnFormula>IF($B6="N/A","N/A",IF(C6&gt;15,"No",IF(C6&lt;-15,"No","Yes")))</calculatedColumnFormula>
    </tableColumn>
    <tableColumn id="5" xr3:uid="{00000000-0010-0000-0D00-000005000000}" name="2012_x000a_Value" dataDxfId="122"/>
    <tableColumn id="6" xr3:uid="{00000000-0010-0000-0D00-000006000000}" name="2012_x000a_Value Within Range" dataDxfId="121">
      <calculatedColumnFormula>IF($B6="N/A","N/A",IF(E6&gt;15,"No",IF(E6&lt;-15,"No","Yes")))</calculatedColumnFormula>
    </tableColumn>
    <tableColumn id="7" xr3:uid="{00000000-0010-0000-0D00-000007000000}" name="2013_x000a_Value" dataDxfId="120"/>
    <tableColumn id="8" xr3:uid="{00000000-0010-0000-0D00-000008000000}" name="2013_x000a_ Value Within Range" dataDxfId="119">
      <calculatedColumnFormula>IF($B6="N/A","N/A",IF(G6&gt;15,"No",IF(G6&lt;-15,"No","Yes")))</calculatedColumnFormula>
    </tableColumn>
    <tableColumn id="9" xr3:uid="{00000000-0010-0000-0D00-000009000000}" name="% Change 2011 -_x000a_ 2012" dataDxfId="118"/>
    <tableColumn id="10" xr3:uid="{00000000-0010-0000-0D00-00000A000000}" name="% Change 2012 - _x000a_2013" dataDxfId="117"/>
    <tableColumn id="11" xr3:uid="{00000000-0010-0000-0D00-00000B000000}"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E000000}" name="Table16" displayName="Table16" ref="A5:K31" totalsRowShown="0" headerRowDxfId="115" dataDxfId="113" headerRowBorderDxfId="114" tableBorderDxfId="112">
  <autoFilter ref="A5:K31" xr:uid="{00000000-0009-0000-0100-000010000000}"/>
  <tableColumns count="11">
    <tableColumn id="1" xr3:uid="{00000000-0010-0000-0E00-000001000000}" name="Measure" dataDxfId="111"/>
    <tableColumn id="2" xr3:uid="{00000000-0010-0000-0E00-000002000000}" name="Expected Range" dataDxfId="110"/>
    <tableColumn id="3" xr3:uid="{00000000-0010-0000-0E00-000003000000}" name="2011_x000a_Value" dataDxfId="109"/>
    <tableColumn id="4" xr3:uid="{00000000-0010-0000-0E00-000004000000}" name="2011 _x000a_Value Within Range" dataDxfId="108">
      <calculatedColumnFormula>IF($B6="N/A","N/A",IF(C6&lt;0,"No","Yes"))</calculatedColumnFormula>
    </tableColumn>
    <tableColumn id="5" xr3:uid="{00000000-0010-0000-0E00-000005000000}" name="2012_x000a_Value" dataDxfId="107"/>
    <tableColumn id="6" xr3:uid="{00000000-0010-0000-0E00-000006000000}" name="2012_x000a_Value Within Range" dataDxfId="106">
      <calculatedColumnFormula>IF($B6="N/A","N/A",IF(E6&lt;0,"No","Yes"))</calculatedColumnFormula>
    </tableColumn>
    <tableColumn id="7" xr3:uid="{00000000-0010-0000-0E00-000007000000}" name="2013_x000a_Value" dataDxfId="105"/>
    <tableColumn id="8" xr3:uid="{00000000-0010-0000-0E00-000008000000}" name="2013_x000a_ Value Within Range" dataDxfId="104">
      <calculatedColumnFormula>IF($B6="N/A","N/A",IF(G6&lt;0,"No","Yes"))</calculatedColumnFormula>
    </tableColumn>
    <tableColumn id="9" xr3:uid="{00000000-0010-0000-0E00-000009000000}" name="% Change 2011 -_x000a_ 2012" dataDxfId="103"/>
    <tableColumn id="10" xr3:uid="{00000000-0010-0000-0E00-00000A000000}" name="% Change 2012 - _x000a_2013" dataDxfId="102"/>
    <tableColumn id="11" xr3:uid="{00000000-0010-0000-0E00-00000B000000}"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F000000}" name="Table17" displayName="Table17" ref="A5:L32" totalsRowShown="0" dataDxfId="99" headerRowBorderDxfId="100" tableBorderDxfId="98">
  <autoFilter ref="A5:L32" xr:uid="{00000000-0009-0000-0100-000011000000}"/>
  <tableColumns count="12">
    <tableColumn id="1" xr3:uid="{00000000-0010-0000-0F00-000001000000}" name="Measure" dataDxfId="97"/>
    <tableColumn id="2" xr3:uid="{00000000-0010-0000-0F00-000002000000}" name="Expected Range"/>
    <tableColumn id="3" xr3:uid="{00000000-0010-0000-0F00-000003000000}" name="2011_x000a_Value"/>
    <tableColumn id="4" xr3:uid="{00000000-0010-0000-0F00-000004000000}" name="2011 _x000a_Value Within Range" dataDxfId="96">
      <calculatedColumnFormula>IF($B6="N/A","N/A",IF(C6&gt;10,"No",IF(C6&lt;-10,"No","Yes")))</calculatedColumnFormula>
    </tableColumn>
    <tableColumn id="5" xr3:uid="{00000000-0010-0000-0F00-000005000000}" name="2012_x000a_Value"/>
    <tableColumn id="6" xr3:uid="{00000000-0010-0000-0F00-000006000000}" name="2012_x000a_Value Within Range" dataDxfId="95">
      <calculatedColumnFormula>IF($B6="N/A","N/A",IF(E6&gt;10,"No",IF(E6&lt;-10,"No","Yes")))</calculatedColumnFormula>
    </tableColumn>
    <tableColumn id="7" xr3:uid="{00000000-0010-0000-0F00-000007000000}" name="2013_x000a_Value"/>
    <tableColumn id="8" xr3:uid="{00000000-0010-0000-0F00-000008000000}" name="2013_x000a_ Value Within Range" dataDxfId="94">
      <calculatedColumnFormula>IF($B6="N/A","N/A",IF(G6&gt;10,"No",IF(G6&lt;-10,"No","Yes")))</calculatedColumnFormula>
    </tableColumn>
    <tableColumn id="9" xr3:uid="{00000000-0010-0000-0F00-000009000000}" name="% Change 2011 -_x000a_ 2012" dataDxfId="93"/>
    <tableColumn id="10" xr3:uid="{00000000-0010-0000-0F00-00000A000000}" name="% Change 2012 - _x000a_2013" dataDxfId="92"/>
    <tableColumn id="11" xr3:uid="{00000000-0010-0000-0F00-00000B000000}" name="Cross Year Expected Range"/>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0000000}" name="Table18" displayName="Table18" ref="A5:L339" totalsRowShown="0" dataDxfId="89" headerRowBorderDxfId="90" tableBorderDxfId="88" totalsRowBorderDxfId="87">
  <autoFilter ref="A5:L339" xr:uid="{00000000-0009-0000-0100-000012000000}"/>
  <tableColumns count="12">
    <tableColumn id="1" xr3:uid="{00000000-0010-0000-1000-000001000000}" name="Measure" dataDxfId="86"/>
    <tableColumn id="2" xr3:uid="{00000000-0010-0000-1000-000002000000}" name="Expected Range" dataDxfId="85"/>
    <tableColumn id="3" xr3:uid="{00000000-0010-0000-1000-000003000000}" name="2011_x000a_Value" dataDxfId="84"/>
    <tableColumn id="4" xr3:uid="{00000000-0010-0000-1000-000004000000}" name="2011 _x000a_Value Within Range" dataDxfId="83">
      <calculatedColumnFormula>IF($B6="N/A","N/A",IF(C6&gt;10,"No",IF(C6&lt;-10,"No","Yes")))</calculatedColumnFormula>
    </tableColumn>
    <tableColumn id="5" xr3:uid="{00000000-0010-0000-1000-000005000000}" name="2012_x000a_Value" dataDxfId="82"/>
    <tableColumn id="6" xr3:uid="{00000000-0010-0000-1000-000006000000}" name="2012_x000a_Value Within Range" dataDxfId="81">
      <calculatedColumnFormula>IF($B6="N/A","N/A",IF(E6&gt;10,"No",IF(E6&lt;-10,"No","Yes")))</calculatedColumnFormula>
    </tableColumn>
    <tableColumn id="7" xr3:uid="{00000000-0010-0000-1000-000007000000}" name="2013_x000a_Value" dataDxfId="80"/>
    <tableColumn id="8" xr3:uid="{00000000-0010-0000-1000-000008000000}" name="2013_x000a_ Value Within Range" dataDxfId="79">
      <calculatedColumnFormula>IF($B6="N/A","N/A",IF(G6&gt;10,"No",IF(G6&lt;-10,"No","Yes")))</calculatedColumnFormula>
    </tableColumn>
    <tableColumn id="9" xr3:uid="{00000000-0010-0000-1000-000009000000}" name="% Change 2011 -_x000a_ 2012" dataDxfId="78"/>
    <tableColumn id="10" xr3:uid="{00000000-0010-0000-1000-00000A000000}" name="% Change 2012 - _x000a_2013"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1000000}" name="Table19" displayName="Table19" ref="A5:L171" totalsRowShown="0" headerRowBorderDxfId="74" tableBorderDxfId="73" totalsRowBorderDxfId="72">
  <autoFilter ref="A5:L171" xr:uid="{00000000-0009-0000-0100-000013000000}"/>
  <tableColumns count="12">
    <tableColumn id="1" xr3:uid="{00000000-0010-0000-1100-000001000000}" name="Measure" dataDxfId="71"/>
    <tableColumn id="2" xr3:uid="{00000000-0010-0000-1100-000002000000}" name="Expected Range" dataDxfId="70"/>
    <tableColumn id="3" xr3:uid="{00000000-0010-0000-1100-000003000000}" name="2011_x000a_Value"/>
    <tableColumn id="4" xr3:uid="{00000000-0010-0000-1100-000004000000}" name="2011 _x000a_Value Within Range" dataDxfId="69">
      <calculatedColumnFormula>IF($B6="N/A","N/A",IF(C6&gt;10,"No",IF(C6&lt;-10,"No","Yes")))</calculatedColumnFormula>
    </tableColumn>
    <tableColumn id="5" xr3:uid="{00000000-0010-0000-1100-000005000000}" name="2012_x000a_Value"/>
    <tableColumn id="6" xr3:uid="{00000000-0010-0000-1100-000006000000}" name="2012_x000a_Value Within Range" dataDxfId="68">
      <calculatedColumnFormula>IF($B6="N/A","N/A",IF(E6&gt;10,"No",IF(E6&lt;-10,"No","Yes")))</calculatedColumnFormula>
    </tableColumn>
    <tableColumn id="7" xr3:uid="{00000000-0010-0000-1100-000007000000}" name="2013_x000a_Value"/>
    <tableColumn id="8" xr3:uid="{00000000-0010-0000-1100-000008000000}" name="2013_x000a_ Value Within Range" dataDxfId="67">
      <calculatedColumnFormula>IF($B6="N/A","N/A",IF(G6&gt;10,"No",IF(G6&lt;-10,"No","Yes")))</calculatedColumnFormula>
    </tableColumn>
    <tableColumn id="9" xr3:uid="{00000000-0010-0000-1100-000009000000}" name="% Change 2011 -_x000a_ 2012" dataDxfId="66"/>
    <tableColumn id="10" xr3:uid="{00000000-0010-0000-1100-00000A000000}" name="% Change 2012 - _x000a_2013"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2000000}" name="Table20" displayName="Table20" ref="A5:L213" totalsRowShown="0" headerRowBorderDxfId="62" tableBorderDxfId="61" totalsRowBorderDxfId="60">
  <autoFilter ref="A5:L213" xr:uid="{00000000-0009-0000-0100-000014000000}"/>
  <tableColumns count="12">
    <tableColumn id="1" xr3:uid="{00000000-0010-0000-1200-000001000000}" name="Measure" dataDxfId="59"/>
    <tableColumn id="2" xr3:uid="{00000000-0010-0000-1200-000002000000}" name="Expected Range" dataDxfId="58"/>
    <tableColumn id="3" xr3:uid="{00000000-0010-0000-1200-000003000000}" name="2011_x000a_Value" dataDxfId="57"/>
    <tableColumn id="4" xr3:uid="{00000000-0010-0000-1200-000004000000}" name="2011 _x000a_Value Within Range" dataDxfId="56">
      <calculatedColumnFormula>IF($B6="N/A","N/A",IF(C6&gt;10,"No",IF(C6&lt;-10,"No","Yes")))</calculatedColumnFormula>
    </tableColumn>
    <tableColumn id="5" xr3:uid="{00000000-0010-0000-1200-000005000000}" name="2012_x000a_Value" dataDxfId="55"/>
    <tableColumn id="6" xr3:uid="{00000000-0010-0000-1200-000006000000}" name="2012_x000a_Value Within Range" dataDxfId="54">
      <calculatedColumnFormula>IF($B6="N/A","N/A",IF(E6&gt;10,"No",IF(E6&lt;-10,"No","Yes")))</calculatedColumnFormula>
    </tableColumn>
    <tableColumn id="7" xr3:uid="{00000000-0010-0000-1200-000007000000}" name="2013_x000a_Value" dataDxfId="53"/>
    <tableColumn id="8" xr3:uid="{00000000-0010-0000-1200-000008000000}" name="2013_x000a_ Value Within Range" dataDxfId="52">
      <calculatedColumnFormula>IF($B6="N/A","N/A",IF(G6&gt;10,"No",IF(G6&lt;-10,"No","Yes")))</calculatedColumnFormula>
    </tableColumn>
    <tableColumn id="9" xr3:uid="{00000000-0010-0000-1200-000009000000}" name="% Change 2011 -_x000a_ 2012" dataDxfId="51"/>
    <tableColumn id="10" xr3:uid="{00000000-0010-0000-1200-00000A000000}" name="% Change 2012 - _x000a_2013"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5:K40" totalsRowShown="0" headerRowDxfId="312" dataDxfId="310" headerRowBorderDxfId="311" tableBorderDxfId="309" totalsRowBorderDxfId="308">
  <autoFilter ref="A5:K40" xr:uid="{00000000-0009-0000-0100-000003000000}"/>
  <tableColumns count="11">
    <tableColumn id="1" xr3:uid="{00000000-0010-0000-0100-000001000000}" name="Measure" dataDxfId="307"/>
    <tableColumn id="2" xr3:uid="{00000000-0010-0000-0100-000002000000}" name="Expected Range" dataDxfId="306"/>
    <tableColumn id="3" xr3:uid="{00000000-0010-0000-0100-000003000000}" name="2011_x000a_Value" dataDxfId="305"/>
    <tableColumn id="4" xr3:uid="{00000000-0010-0000-0100-000004000000}" name="2011 _x000a_Value Within Range" dataDxfId="304"/>
    <tableColumn id="5" xr3:uid="{00000000-0010-0000-0100-000005000000}" name="2012_x000a_Value" dataDxfId="303"/>
    <tableColumn id="6" xr3:uid="{00000000-0010-0000-0100-000006000000}" name="2012_x000a_Value Within Range" dataDxfId="302"/>
    <tableColumn id="7" xr3:uid="{00000000-0010-0000-0100-000007000000}" name="2013_x000a_Value" dataDxfId="301"/>
    <tableColumn id="8" xr3:uid="{00000000-0010-0000-0100-000008000000}" name="2013_x000a_ Value Within Range" dataDxfId="300"/>
    <tableColumn id="9" xr3:uid="{00000000-0010-0000-0100-000009000000}" name="% Change 2011 -_x000a_ 2012" dataDxfId="299"/>
    <tableColumn id="10" xr3:uid="{00000000-0010-0000-0100-00000A000000}" name="% Change 2012 - _x000a_2013" dataDxfId="298"/>
    <tableColumn id="11" xr3:uid="{00000000-0010-0000-0100-00000B000000}"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3000000}" name="Table21" displayName="Table21" ref="A5:L252" totalsRowShown="0" dataDxfId="46" headerRowBorderDxfId="47" tableBorderDxfId="45" totalsRowBorderDxfId="44">
  <autoFilter ref="A5:L252" xr:uid="{00000000-0009-0000-0100-000015000000}"/>
  <tableColumns count="12">
    <tableColumn id="1" xr3:uid="{00000000-0010-0000-1300-000001000000}" name="Measure" dataDxfId="43"/>
    <tableColumn id="2" xr3:uid="{00000000-0010-0000-1300-000002000000}" name="Expected Range" dataDxfId="42"/>
    <tableColumn id="3" xr3:uid="{00000000-0010-0000-1300-000003000000}" name="2011_x000a_Value" dataDxfId="41"/>
    <tableColumn id="4" xr3:uid="{00000000-0010-0000-1300-000004000000}" name="2011 _x000a_Value Within Range" dataDxfId="40">
      <calculatedColumnFormula>IF($B6="N/A","N/A",IF(C6&gt;10,"No",IF(C6&lt;-10,"No","Yes")))</calculatedColumnFormula>
    </tableColumn>
    <tableColumn id="5" xr3:uid="{00000000-0010-0000-1300-000005000000}" name="2012_x000a_Value" dataDxfId="39"/>
    <tableColumn id="6" xr3:uid="{00000000-0010-0000-1300-000006000000}" name="2012_x000a_Value Within Range" dataDxfId="38">
      <calculatedColumnFormula>IF($B6="N/A","N/A",IF(E6&gt;10,"No",IF(E6&lt;-10,"No","Yes")))</calculatedColumnFormula>
    </tableColumn>
    <tableColumn id="7" xr3:uid="{00000000-0010-0000-1300-000007000000}" name="2013_x000a_Value" dataDxfId="37"/>
    <tableColumn id="8" xr3:uid="{00000000-0010-0000-1300-000008000000}" name="2013_x000a_ Value Within Range" dataDxfId="36">
      <calculatedColumnFormula>IF($B6="N/A","N/A",IF(G6&gt;10,"No",IF(G6&lt;-10,"No","Yes")))</calculatedColumnFormula>
    </tableColumn>
    <tableColumn id="9" xr3:uid="{00000000-0010-0000-1300-000009000000}" name="% Change 2011 -_x000a_ 2012" dataDxfId="35"/>
    <tableColumn id="10" xr3:uid="{00000000-0010-0000-1300-00000A000000}" name="% Change 2012 - _x000a_2013"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4000000}" name="Table22" displayName="Table22" ref="A5:L203" totalsRowShown="0" dataDxfId="30" headerRowBorderDxfId="31" tableBorderDxfId="29" totalsRowBorderDxfId="28">
  <autoFilter ref="A5:L203" xr:uid="{00000000-0009-0000-0100-000016000000}"/>
  <tableColumns count="12">
    <tableColumn id="1" xr3:uid="{00000000-0010-0000-1400-000001000000}" name="Measure" dataDxfId="27"/>
    <tableColumn id="2" xr3:uid="{00000000-0010-0000-1400-000002000000}" name="Expected Range" dataDxfId="26"/>
    <tableColumn id="3" xr3:uid="{00000000-0010-0000-1400-000003000000}" name="2011_x000a_Value" dataDxfId="25"/>
    <tableColumn id="4" xr3:uid="{00000000-0010-0000-1400-000004000000}" name="2011 _x000a_Value Within Range" dataDxfId="24">
      <calculatedColumnFormula>IF($B6="N/A","N/A",IF(C6&gt;10,"No",IF(C6&lt;-10,"No","Yes")))</calculatedColumnFormula>
    </tableColumn>
    <tableColumn id="5" xr3:uid="{00000000-0010-0000-1400-000005000000}" name="2012_x000a_Value" dataDxfId="23"/>
    <tableColumn id="6" xr3:uid="{00000000-0010-0000-1400-000006000000}" name="2012_x000a_Value Within Range" dataDxfId="22">
      <calculatedColumnFormula>IF($B6="N/A","N/A",IF(E6&gt;10,"No",IF(E6&lt;-10,"No","Yes")))</calculatedColumnFormula>
    </tableColumn>
    <tableColumn id="7" xr3:uid="{00000000-0010-0000-1400-000007000000}" name="2013_x000a_Value" dataDxfId="21"/>
    <tableColumn id="8" xr3:uid="{00000000-0010-0000-1400-000008000000}" name="2013_x000a_ Value Within Range" dataDxfId="20">
      <calculatedColumnFormula>IF($B6="N/A","N/A",IF(G6&gt;10,"No",IF(G6&lt;-10,"No","Yes")))</calculatedColumnFormula>
    </tableColumn>
    <tableColumn id="9" xr3:uid="{00000000-0010-0000-1400-000009000000}" name="% Change 2011 -_x000a_ 2012" dataDxfId="19"/>
    <tableColumn id="10" xr3:uid="{00000000-0010-0000-1400-00000A000000}" name="% Change 2012 - _x000a_2013"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5000000}" name="Table23" displayName="Table23" ref="A5:L253" totalsRowShown="0" dataDxfId="14" headerRowBorderDxfId="15" tableBorderDxfId="13" totalsRowBorderDxfId="12">
  <autoFilter ref="A5:L253" xr:uid="{00000000-0009-0000-0100-000017000000}"/>
  <tableColumns count="12">
    <tableColumn id="1" xr3:uid="{00000000-0010-0000-1500-000001000000}" name="Measure" dataDxfId="11" dataCellStyle="Normal 2"/>
    <tableColumn id="2" xr3:uid="{00000000-0010-0000-1500-000002000000}" name="Expected Range" dataDxfId="10"/>
    <tableColumn id="3" xr3:uid="{00000000-0010-0000-1500-000003000000}" name="2011_x000a_Value" dataDxfId="9"/>
    <tableColumn id="4" xr3:uid="{00000000-0010-0000-1500-000004000000}" name="2011 _x000a_Value Within Range" dataDxfId="8">
      <calculatedColumnFormula>IF($B6="N/A","N/A",IF(C6&gt;10,"No",IF(C6&lt;-10,"No","Yes")))</calculatedColumnFormula>
    </tableColumn>
    <tableColumn id="5" xr3:uid="{00000000-0010-0000-1500-000005000000}" name="2012_x000a_Value" dataDxfId="7"/>
    <tableColumn id="6" xr3:uid="{00000000-0010-0000-1500-000006000000}" name="2012_x000a_Value Within Range" dataDxfId="6">
      <calculatedColumnFormula>IF($B6="N/A","N/A",IF(E6&gt;10,"No",IF(E6&lt;-10,"No","Yes")))</calculatedColumnFormula>
    </tableColumn>
    <tableColumn id="7" xr3:uid="{00000000-0010-0000-1500-000007000000}" name="2013_x000a_Value" dataDxfId="5"/>
    <tableColumn id="8" xr3:uid="{00000000-0010-0000-1500-000008000000}" name="2013_x000a_ Value Within Range" dataDxfId="4">
      <calculatedColumnFormula>IF($B6="N/A","N/A",IF(G6&gt;10,"No",IF(G6&lt;-10,"No","Yes")))</calculatedColumnFormula>
    </tableColumn>
    <tableColumn id="9" xr3:uid="{00000000-0010-0000-1500-000009000000}" name="% Change 2011 -_x000a_ 2012" dataDxfId="3"/>
    <tableColumn id="10" xr3:uid="{00000000-0010-0000-1500-00000A000000}" name="% Change 2012 - _x000a_2013"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4" displayName="Table4" ref="A5:K31" totalsRowShown="0" headerRowDxfId="296" dataDxfId="294" headerRowBorderDxfId="295" tableBorderDxfId="293" totalsRowBorderDxfId="292">
  <autoFilter ref="A5:K31" xr:uid="{00000000-0009-0000-0100-000004000000}"/>
  <tableColumns count="11">
    <tableColumn id="1" xr3:uid="{00000000-0010-0000-0200-000001000000}" name="Measure" dataDxfId="291"/>
    <tableColumn id="2" xr3:uid="{00000000-0010-0000-0200-000002000000}" name="Expected Range" dataDxfId="290"/>
    <tableColumn id="3" xr3:uid="{00000000-0010-0000-0200-000003000000}" name="2011_x000a_Value" dataDxfId="289"/>
    <tableColumn id="4" xr3:uid="{00000000-0010-0000-0200-000004000000}" name="2011 _x000a_Value Within Range" dataDxfId="288"/>
    <tableColumn id="5" xr3:uid="{00000000-0010-0000-0200-000005000000}" name="2012_x000a_Value" dataDxfId="287"/>
    <tableColumn id="6" xr3:uid="{00000000-0010-0000-0200-000006000000}" name="2012_x000a_Value Within Range" dataDxfId="286"/>
    <tableColumn id="7" xr3:uid="{00000000-0010-0000-0200-000007000000}" name="2013_x000a_Value" dataDxfId="285"/>
    <tableColumn id="8" xr3:uid="{00000000-0010-0000-0200-000008000000}" name="2013_x000a_ Value Within Range" dataDxfId="284"/>
    <tableColumn id="9" xr3:uid="{00000000-0010-0000-0200-000009000000}" name="% Change 2011 -_x000a_ 2012" dataDxfId="283"/>
    <tableColumn id="10" xr3:uid="{00000000-0010-0000-0200-00000A000000}" name="% Change 2012 - _x000a_2013" dataDxfId="282"/>
    <tableColumn id="11" xr3:uid="{00000000-0010-0000-0200-00000B000000}"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5" displayName="Table5" ref="A5:K39" totalsRowShown="0" headerRowDxfId="280" dataDxfId="278" headerRowBorderDxfId="279" tableBorderDxfId="277">
  <autoFilter ref="A5:K39" xr:uid="{00000000-0009-0000-0100-000005000000}"/>
  <tableColumns count="11">
    <tableColumn id="1" xr3:uid="{00000000-0010-0000-0300-000001000000}" name="Measure" dataDxfId="276" dataCellStyle="Normal 2"/>
    <tableColumn id="2" xr3:uid="{00000000-0010-0000-0300-000002000000}" name="Expected Range" dataDxfId="275"/>
    <tableColumn id="3" xr3:uid="{00000000-0010-0000-0300-000003000000}" name="2011_x000a_Value" dataDxfId="274"/>
    <tableColumn id="4" xr3:uid="{00000000-0010-0000-0300-000004000000}" name="2011 _x000a_Value Within Range" dataDxfId="273">
      <calculatedColumnFormula>IF($B6="N/A","N/A",IF(C6&lt;0,"No","Yes"))</calculatedColumnFormula>
    </tableColumn>
    <tableColumn id="5" xr3:uid="{00000000-0010-0000-0300-000005000000}" name="2012_x000a_Value" dataDxfId="272"/>
    <tableColumn id="6" xr3:uid="{00000000-0010-0000-0300-000006000000}" name="2012_x000a_Value Within Range" dataDxfId="271">
      <calculatedColumnFormula>IF($B6="N/A","N/A",IF(E6&lt;0,"No","Yes"))</calculatedColumnFormula>
    </tableColumn>
    <tableColumn id="7" xr3:uid="{00000000-0010-0000-0300-000007000000}" name="2013_x000a_Value" dataDxfId="270"/>
    <tableColumn id="8" xr3:uid="{00000000-0010-0000-0300-000008000000}" name="2013_x000a_ Value Within Range" dataDxfId="269">
      <calculatedColumnFormula>IF($B6="N/A","N/A",IF(G6&lt;0,"No","Yes"))</calculatedColumnFormula>
    </tableColumn>
    <tableColumn id="9" xr3:uid="{00000000-0010-0000-0300-000009000000}" name="% Change 2011 -_x000a_ 2012" dataDxfId="268"/>
    <tableColumn id="10" xr3:uid="{00000000-0010-0000-0300-00000A000000}" name="% Change 2012 - _x000a_2013" dataDxfId="267"/>
    <tableColumn id="11" xr3:uid="{00000000-0010-0000-0300-00000B000000}"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A5:K24" totalsRowShown="0" headerRowDxfId="265" dataDxfId="263" headerRowBorderDxfId="264" tableBorderDxfId="262">
  <autoFilter ref="A5:K24" xr:uid="{00000000-0009-0000-0100-000006000000}"/>
  <tableColumns count="11">
    <tableColumn id="1" xr3:uid="{00000000-0010-0000-0400-000001000000}" name="Measure" dataDxfId="261"/>
    <tableColumn id="2" xr3:uid="{00000000-0010-0000-0400-000002000000}" name="Expected Range" dataDxfId="260"/>
    <tableColumn id="3" xr3:uid="{00000000-0010-0000-0400-000003000000}" name="2011_x000a_Value"/>
    <tableColumn id="4" xr3:uid="{00000000-0010-0000-0400-000004000000}" name="2011 _x000a_Value Within Range" dataDxfId="259"/>
    <tableColumn id="5" xr3:uid="{00000000-0010-0000-0400-000005000000}" name="2012_x000a_Value"/>
    <tableColumn id="6" xr3:uid="{00000000-0010-0000-0400-000006000000}" name="2012_x000a_Value Within Range" dataDxfId="258"/>
    <tableColumn id="7" xr3:uid="{00000000-0010-0000-0400-000007000000}" name="2013_x000a_Value"/>
    <tableColumn id="8" xr3:uid="{00000000-0010-0000-0400-000008000000}" name="2013_x000a_ Value Within Range" dataDxfId="257"/>
    <tableColumn id="9" xr3:uid="{00000000-0010-0000-0400-000009000000}" name="% Change 2011 -_x000a_ 2012" dataDxfId="256"/>
    <tableColumn id="10" xr3:uid="{00000000-0010-0000-0400-00000A000000}" name="% Change 2012 - _x000a_2013" dataDxfId="255"/>
    <tableColumn id="11" xr3:uid="{00000000-0010-0000-0400-00000B000000}"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e7" displayName="Table7" ref="A5:K34" totalsRowShown="0" headerRowDxfId="253" dataDxfId="251" headerRowBorderDxfId="252" tableBorderDxfId="250" totalsRowBorderDxfId="249">
  <autoFilter ref="A5:K34" xr:uid="{00000000-0009-0000-0100-000007000000}"/>
  <tableColumns count="11">
    <tableColumn id="1" xr3:uid="{00000000-0010-0000-0500-000001000000}" name="Measure" dataDxfId="248" dataCellStyle="Normal 2"/>
    <tableColumn id="2" xr3:uid="{00000000-0010-0000-0500-000002000000}" name="Expected Range" dataDxfId="247"/>
    <tableColumn id="3" xr3:uid="{00000000-0010-0000-0500-000003000000}" name="2011_x000a_Value" dataDxfId="246"/>
    <tableColumn id="4" xr3:uid="{00000000-0010-0000-0500-000004000000}" name="2011 _x000a_Value Within Range" dataDxfId="245"/>
    <tableColumn id="5" xr3:uid="{00000000-0010-0000-0500-000005000000}" name="2012_x000a_Value" dataDxfId="244"/>
    <tableColumn id="6" xr3:uid="{00000000-0010-0000-0500-000006000000}" name="2012_x000a_Value Within Range" dataDxfId="243"/>
    <tableColumn id="7" xr3:uid="{00000000-0010-0000-0500-000007000000}" name="2013_x000a_Value" dataDxfId="242"/>
    <tableColumn id="8" xr3:uid="{00000000-0010-0000-0500-000008000000}" name="2013_x000a_ Value Within Range" dataDxfId="241"/>
    <tableColumn id="9" xr3:uid="{00000000-0010-0000-0500-000009000000}" name="% Change 2011 -_x000a_ 2012" dataDxfId="240"/>
    <tableColumn id="10" xr3:uid="{00000000-0010-0000-0500-00000A000000}" name="% Change 2012 - _x000a_2013" dataDxfId="239"/>
    <tableColumn id="11" xr3:uid="{00000000-0010-0000-0500-00000B000000}"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A5:K22" totalsRowShown="0" headerRowDxfId="237" dataDxfId="235" headerRowBorderDxfId="236" tableBorderDxfId="234" totalsRowBorderDxfId="233">
  <autoFilter ref="A5:K22" xr:uid="{00000000-0009-0000-0100-000008000000}"/>
  <tableColumns count="11">
    <tableColumn id="1" xr3:uid="{00000000-0010-0000-0600-000001000000}" name="Measure" dataDxfId="232" dataCellStyle="Normal 2"/>
    <tableColumn id="2" xr3:uid="{00000000-0010-0000-0600-000002000000}" name="Expected Range" dataDxfId="231"/>
    <tableColumn id="3" xr3:uid="{00000000-0010-0000-0600-000003000000}" name="2011_x000a_Value" dataDxfId="230"/>
    <tableColumn id="4" xr3:uid="{00000000-0010-0000-0600-000004000000}" name="2011 _x000a_Value Within Range" dataDxfId="229"/>
    <tableColumn id="5" xr3:uid="{00000000-0010-0000-0600-000005000000}" name="2012_x000a_Value" dataDxfId="228"/>
    <tableColumn id="6" xr3:uid="{00000000-0010-0000-0600-000006000000}" name="2012_x000a_Value Within Range" dataDxfId="227"/>
    <tableColumn id="7" xr3:uid="{00000000-0010-0000-0600-000007000000}" name="2013_x000a_Value" dataDxfId="226"/>
    <tableColumn id="8" xr3:uid="{00000000-0010-0000-0600-000008000000}" name="2013_x000a_ Value Within Range" dataDxfId="225"/>
    <tableColumn id="9" xr3:uid="{00000000-0010-0000-0600-000009000000}" name="% Change 2011 -_x000a_ 2012" dataDxfId="224"/>
    <tableColumn id="10" xr3:uid="{00000000-0010-0000-0600-00000A000000}" name="% Change 2012 - _x000a_2013" dataDxfId="223"/>
    <tableColumn id="11" xr3:uid="{00000000-0010-0000-0600-00000B000000}"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9" displayName="Table9" ref="A5:K30" totalsRowShown="0" headerRowDxfId="221" dataDxfId="219" headerRowBorderDxfId="220" tableBorderDxfId="218">
  <autoFilter ref="A5:K30" xr:uid="{00000000-0009-0000-0100-000009000000}"/>
  <tableColumns count="11">
    <tableColumn id="1" xr3:uid="{00000000-0010-0000-0700-000001000000}" name="Measure" dataDxfId="217" dataCellStyle="Normal 2"/>
    <tableColumn id="2" xr3:uid="{00000000-0010-0000-0700-000002000000}" name="Expected Range" dataDxfId="216"/>
    <tableColumn id="3" xr3:uid="{00000000-0010-0000-0700-000003000000}" name="2011_x000a_Value" dataDxfId="215"/>
    <tableColumn id="4" xr3:uid="{00000000-0010-0000-0700-000004000000}" name="2011 _x000a_Value Within Range" dataDxfId="214">
      <calculatedColumnFormula>IF($B6="N/A","N/A",IF(C6&lt;0,"No","Yes"))</calculatedColumnFormula>
    </tableColumn>
    <tableColumn id="5" xr3:uid="{00000000-0010-0000-0700-000005000000}" name="2012_x000a_Value" dataDxfId="213"/>
    <tableColumn id="6" xr3:uid="{00000000-0010-0000-0700-000006000000}" name="2012_x000a_Value Within Range" dataDxfId="212">
      <calculatedColumnFormula>IF($B6="N/A","N/A",IF(E6&lt;0,"No","Yes"))</calculatedColumnFormula>
    </tableColumn>
    <tableColumn id="7" xr3:uid="{00000000-0010-0000-0700-000007000000}" name="2013_x000a_Value" dataDxfId="211"/>
    <tableColumn id="8" xr3:uid="{00000000-0010-0000-0700-000008000000}" name="2013_x000a_ Value Within Range" dataDxfId="210">
      <calculatedColumnFormula>IF($B6="N/A","N/A",IF(G6&lt;0,"No","Yes"))</calculatedColumnFormula>
    </tableColumn>
    <tableColumn id="9" xr3:uid="{00000000-0010-0000-0700-000009000000}" name="% Change 2011 -_x000a_ 2012" dataDxfId="209"/>
    <tableColumn id="10" xr3:uid="{00000000-0010-0000-0700-00000A000000}" name="% Change 2012 - _x000a_2013" dataDxfId="208"/>
    <tableColumn id="11" xr3:uid="{00000000-0010-0000-0700-00000B000000}"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Table10" displayName="Table10" ref="A5:K54" totalsRowShown="0" headerRowDxfId="206" dataDxfId="204" headerRowBorderDxfId="205" tableBorderDxfId="203">
  <autoFilter ref="A5:K54" xr:uid="{00000000-0009-0000-0100-00000A000000}"/>
  <tableColumns count="11">
    <tableColumn id="1" xr3:uid="{00000000-0010-0000-0800-000001000000}" name="Measure" dataDxfId="202"/>
    <tableColumn id="2" xr3:uid="{00000000-0010-0000-0800-000002000000}" name="Expected Range" dataDxfId="201"/>
    <tableColumn id="3" xr3:uid="{00000000-0010-0000-0800-000003000000}" name="2011_x000a_Value" dataDxfId="200"/>
    <tableColumn id="4" xr3:uid="{00000000-0010-0000-0800-000004000000}" name="2011 _x000a_Value Within Range" dataDxfId="199"/>
    <tableColumn id="5" xr3:uid="{00000000-0010-0000-0800-000005000000}" name="2012_x000a_Value" dataDxfId="198"/>
    <tableColumn id="6" xr3:uid="{00000000-0010-0000-0800-000006000000}" name="2012_x000a_Value Within Range" dataDxfId="197"/>
    <tableColumn id="7" xr3:uid="{00000000-0010-0000-0800-000007000000}" name="2013_x000a_Value" dataDxfId="196"/>
    <tableColumn id="8" xr3:uid="{00000000-0010-0000-0800-000008000000}" name="2013_x000a_ Value Within Range" dataDxfId="195"/>
    <tableColumn id="9" xr3:uid="{00000000-0010-0000-0800-000009000000}" name="% Change 2011 -_x000a_ 2012" dataDxfId="194"/>
    <tableColumn id="10" xr3:uid="{00000000-0010-0000-0800-00000A000000}" name="% Change 2012 - _x000a_2013" dataDxfId="193"/>
    <tableColumn id="11" xr3:uid="{00000000-0010-0000-0800-00000B000000}"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68" t="s">
        <v>1633</v>
      </c>
    </row>
    <row r="2" spans="1:1" ht="14.5" x14ac:dyDescent="0.35">
      <c r="A2" s="68" t="s">
        <v>648</v>
      </c>
    </row>
    <row r="3" spans="1:1" ht="28.5" x14ac:dyDescent="0.8">
      <c r="A3" s="69" t="s">
        <v>1634</v>
      </c>
    </row>
    <row r="4" spans="1:1" ht="28.5" x14ac:dyDescent="0.8">
      <c r="A4" s="69" t="s">
        <v>1719</v>
      </c>
    </row>
    <row r="5" spans="1:1" ht="17.5" x14ac:dyDescent="0.35">
      <c r="A5" s="70" t="s">
        <v>1745</v>
      </c>
    </row>
    <row r="6" spans="1:1" ht="16.5" customHeight="1" x14ac:dyDescent="0.25">
      <c r="A6" s="71" t="s">
        <v>648</v>
      </c>
    </row>
    <row r="7" spans="1:1" ht="14" x14ac:dyDescent="0.4">
      <c r="A7" s="72" t="s">
        <v>1635</v>
      </c>
    </row>
    <row r="8" spans="1:1" ht="62.15" customHeight="1" x14ac:dyDescent="0.25">
      <c r="A8" s="73" t="s">
        <v>1636</v>
      </c>
    </row>
    <row r="9" spans="1:1" x14ac:dyDescent="0.25">
      <c r="A9" s="74" t="s">
        <v>648</v>
      </c>
    </row>
    <row r="10" spans="1:1" ht="14" x14ac:dyDescent="0.4">
      <c r="A10" s="72" t="s">
        <v>1637</v>
      </c>
    </row>
    <row r="11" spans="1:1" ht="95.15" customHeight="1" x14ac:dyDescent="0.25">
      <c r="A11" s="75" t="s">
        <v>1743</v>
      </c>
    </row>
    <row r="12" spans="1:1" x14ac:dyDescent="0.25">
      <c r="A12" s="76"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H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1581</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60" t="s">
        <v>213</v>
      </c>
      <c r="C6" s="22">
        <v>0</v>
      </c>
      <c r="D6" s="5" t="str">
        <f>IF($B6="N/A","N/A",IF(C6&lt;0,"No","Yes"))</f>
        <v>N/A</v>
      </c>
      <c r="E6" s="22">
        <v>0</v>
      </c>
      <c r="F6" s="5" t="str">
        <f>IF($B6="N/A","N/A",IF(E6&lt;0,"No","Yes"))</f>
        <v>N/A</v>
      </c>
      <c r="G6" s="22">
        <v>0</v>
      </c>
      <c r="H6" s="5" t="str">
        <f>IF($B6="N/A","N/A",IF(G6&lt;0,"No","Yes"))</f>
        <v>N/A</v>
      </c>
      <c r="I6" s="6" t="s">
        <v>1747</v>
      </c>
      <c r="J6" s="6" t="s">
        <v>1747</v>
      </c>
      <c r="K6" s="91" t="str">
        <f t="shared" ref="K6:K11" si="0">IF(J6="Div by 0", "N/A", IF(J6="N/A","N/A", IF(J6&gt;30, "No", IF(J6&lt;-30, "No", "Yes"))))</f>
        <v>N/A</v>
      </c>
    </row>
    <row r="7" spans="1:11" x14ac:dyDescent="0.25">
      <c r="A7" s="111" t="s">
        <v>443</v>
      </c>
      <c r="B7" s="60" t="s">
        <v>213</v>
      </c>
      <c r="C7" s="5" t="s">
        <v>1747</v>
      </c>
      <c r="D7" s="5" t="str">
        <f t="shared" ref="D7:D11" si="1">IF($B7="N/A","N/A",IF(C7&lt;0,"No","Yes"))</f>
        <v>N/A</v>
      </c>
      <c r="E7" s="5" t="s">
        <v>1747</v>
      </c>
      <c r="F7" s="5" t="str">
        <f t="shared" ref="F7:F11" si="2">IF($B7="N/A","N/A",IF(E7&lt;0,"No","Yes"))</f>
        <v>N/A</v>
      </c>
      <c r="G7" s="5" t="s">
        <v>1747</v>
      </c>
      <c r="H7" s="5" t="str">
        <f t="shared" ref="H7:H11" si="3">IF($B7="N/A","N/A",IF(G7&lt;0,"No","Yes"))</f>
        <v>N/A</v>
      </c>
      <c r="I7" s="6" t="s">
        <v>1747</v>
      </c>
      <c r="J7" s="6" t="s">
        <v>1747</v>
      </c>
      <c r="K7" s="91" t="str">
        <f t="shared" si="0"/>
        <v>N/A</v>
      </c>
    </row>
    <row r="8" spans="1:11" x14ac:dyDescent="0.25">
      <c r="A8" s="111" t="s">
        <v>444</v>
      </c>
      <c r="B8" s="60" t="s">
        <v>213</v>
      </c>
      <c r="C8" s="5" t="s">
        <v>1747</v>
      </c>
      <c r="D8" s="5" t="str">
        <f t="shared" si="1"/>
        <v>N/A</v>
      </c>
      <c r="E8" s="5" t="s">
        <v>1747</v>
      </c>
      <c r="F8" s="5" t="str">
        <f t="shared" si="2"/>
        <v>N/A</v>
      </c>
      <c r="G8" s="5" t="s">
        <v>1747</v>
      </c>
      <c r="H8" s="5" t="str">
        <f t="shared" si="3"/>
        <v>N/A</v>
      </c>
      <c r="I8" s="6" t="s">
        <v>1747</v>
      </c>
      <c r="J8" s="6" t="s">
        <v>1747</v>
      </c>
      <c r="K8" s="91" t="str">
        <f t="shared" si="0"/>
        <v>N/A</v>
      </c>
    </row>
    <row r="9" spans="1:11" x14ac:dyDescent="0.25">
      <c r="A9" s="111" t="s">
        <v>445</v>
      </c>
      <c r="B9" s="60" t="s">
        <v>213</v>
      </c>
      <c r="C9" s="5" t="s">
        <v>1747</v>
      </c>
      <c r="D9" s="5" t="str">
        <f t="shared" si="1"/>
        <v>N/A</v>
      </c>
      <c r="E9" s="5" t="s">
        <v>1747</v>
      </c>
      <c r="F9" s="5" t="str">
        <f t="shared" si="2"/>
        <v>N/A</v>
      </c>
      <c r="G9" s="5" t="s">
        <v>1747</v>
      </c>
      <c r="H9" s="5" t="str">
        <f t="shared" si="3"/>
        <v>N/A</v>
      </c>
      <c r="I9" s="6" t="s">
        <v>1747</v>
      </c>
      <c r="J9" s="6" t="s">
        <v>1747</v>
      </c>
      <c r="K9" s="91" t="str">
        <f t="shared" si="0"/>
        <v>N/A</v>
      </c>
    </row>
    <row r="10" spans="1:11" x14ac:dyDescent="0.25">
      <c r="A10" s="111" t="s">
        <v>446</v>
      </c>
      <c r="B10" s="60" t="s">
        <v>213</v>
      </c>
      <c r="C10" s="5" t="s">
        <v>1747</v>
      </c>
      <c r="D10" s="5" t="str">
        <f t="shared" si="1"/>
        <v>N/A</v>
      </c>
      <c r="E10" s="5" t="s">
        <v>1747</v>
      </c>
      <c r="F10" s="5" t="str">
        <f t="shared" si="2"/>
        <v>N/A</v>
      </c>
      <c r="G10" s="5" t="s">
        <v>1747</v>
      </c>
      <c r="H10" s="5" t="str">
        <f t="shared" si="3"/>
        <v>N/A</v>
      </c>
      <c r="I10" s="6" t="s">
        <v>1747</v>
      </c>
      <c r="J10" s="6" t="s">
        <v>1747</v>
      </c>
      <c r="K10" s="91" t="str">
        <f t="shared" si="0"/>
        <v>N/A</v>
      </c>
    </row>
    <row r="11" spans="1:11" x14ac:dyDescent="0.25">
      <c r="A11" s="111" t="s">
        <v>204</v>
      </c>
      <c r="B11" s="60" t="s">
        <v>213</v>
      </c>
      <c r="C11" s="5" t="s">
        <v>1747</v>
      </c>
      <c r="D11" s="5" t="str">
        <f t="shared" si="1"/>
        <v>N/A</v>
      </c>
      <c r="E11" s="5" t="s">
        <v>1747</v>
      </c>
      <c r="F11" s="5" t="str">
        <f t="shared" si="2"/>
        <v>N/A</v>
      </c>
      <c r="G11" s="5" t="s">
        <v>1747</v>
      </c>
      <c r="H11" s="5" t="str">
        <f t="shared" si="3"/>
        <v>N/A</v>
      </c>
      <c r="I11" s="6" t="s">
        <v>1747</v>
      </c>
      <c r="J11" s="6" t="s">
        <v>1747</v>
      </c>
      <c r="K11" s="91" t="str">
        <f t="shared" si="0"/>
        <v>N/A</v>
      </c>
    </row>
    <row r="12" spans="1:11" x14ac:dyDescent="0.25">
      <c r="A12" s="111" t="s">
        <v>652</v>
      </c>
      <c r="B12" s="60" t="s">
        <v>213</v>
      </c>
      <c r="C12" s="5" t="s">
        <v>1747</v>
      </c>
      <c r="D12" s="5" t="str">
        <f t="shared" ref="D12:D23" si="4">IF($B12="N/A","N/A",IF(C12&lt;0,"No","Yes"))</f>
        <v>N/A</v>
      </c>
      <c r="E12" s="5" t="s">
        <v>1747</v>
      </c>
      <c r="F12" s="5" t="str">
        <f t="shared" ref="F12:F23" si="5">IF($B12="N/A","N/A",IF(E12&lt;0,"No","Yes"))</f>
        <v>N/A</v>
      </c>
      <c r="G12" s="5" t="s">
        <v>1747</v>
      </c>
      <c r="H12" s="5" t="str">
        <f t="shared" ref="H12:H23" si="6">IF($B12="N/A","N/A",IF(G12&lt;0,"No","Yes"))</f>
        <v>N/A</v>
      </c>
      <c r="I12" s="6" t="s">
        <v>1747</v>
      </c>
      <c r="J12" s="6" t="s">
        <v>1747</v>
      </c>
      <c r="K12" s="91" t="str">
        <f t="shared" ref="K12:K23" si="7">IF(J12="Div by 0", "N/A", IF(J12="N/A","N/A", IF(J12&gt;30, "No", IF(J12&lt;-30, "No", "Yes"))))</f>
        <v>N/A</v>
      </c>
    </row>
    <row r="13" spans="1:11" x14ac:dyDescent="0.25">
      <c r="A13" s="111" t="s">
        <v>651</v>
      </c>
      <c r="B13" s="60" t="s">
        <v>213</v>
      </c>
      <c r="C13" s="5" t="s">
        <v>1747</v>
      </c>
      <c r="D13" s="5" t="str">
        <f t="shared" si="4"/>
        <v>N/A</v>
      </c>
      <c r="E13" s="5" t="s">
        <v>1747</v>
      </c>
      <c r="F13" s="5" t="str">
        <f t="shared" si="5"/>
        <v>N/A</v>
      </c>
      <c r="G13" s="5" t="s">
        <v>1747</v>
      </c>
      <c r="H13" s="5" t="str">
        <f t="shared" si="6"/>
        <v>N/A</v>
      </c>
      <c r="I13" s="6" t="s">
        <v>1747</v>
      </c>
      <c r="J13" s="6" t="s">
        <v>1747</v>
      </c>
      <c r="K13" s="91" t="str">
        <f t="shared" si="7"/>
        <v>N/A</v>
      </c>
    </row>
    <row r="14" spans="1:11" x14ac:dyDescent="0.25">
      <c r="A14" s="111" t="s">
        <v>852</v>
      </c>
      <c r="B14" s="60" t="s">
        <v>213</v>
      </c>
      <c r="C14" s="6" t="s">
        <v>1747</v>
      </c>
      <c r="D14" s="5" t="str">
        <f t="shared" si="4"/>
        <v>N/A</v>
      </c>
      <c r="E14" s="6" t="s">
        <v>1747</v>
      </c>
      <c r="F14" s="5" t="str">
        <f t="shared" si="5"/>
        <v>N/A</v>
      </c>
      <c r="G14" s="6" t="s">
        <v>1747</v>
      </c>
      <c r="H14" s="5" t="str">
        <f t="shared" si="6"/>
        <v>N/A</v>
      </c>
      <c r="I14" s="6" t="s">
        <v>1747</v>
      </c>
      <c r="J14" s="6" t="s">
        <v>1747</v>
      </c>
      <c r="K14" s="91" t="str">
        <f t="shared" si="7"/>
        <v>N/A</v>
      </c>
    </row>
    <row r="15" spans="1:11" x14ac:dyDescent="0.25">
      <c r="A15" s="111" t="s">
        <v>653</v>
      </c>
      <c r="B15" s="60" t="s">
        <v>213</v>
      </c>
      <c r="C15" s="5" t="s">
        <v>1747</v>
      </c>
      <c r="D15" s="5" t="str">
        <f t="shared" si="4"/>
        <v>N/A</v>
      </c>
      <c r="E15" s="5" t="s">
        <v>1747</v>
      </c>
      <c r="F15" s="5" t="str">
        <f t="shared" si="5"/>
        <v>N/A</v>
      </c>
      <c r="G15" s="5" t="s">
        <v>1747</v>
      </c>
      <c r="H15" s="5" t="str">
        <f t="shared" si="6"/>
        <v>N/A</v>
      </c>
      <c r="I15" s="6" t="s">
        <v>1747</v>
      </c>
      <c r="J15" s="6" t="s">
        <v>1747</v>
      </c>
      <c r="K15" s="91" t="str">
        <f t="shared" si="7"/>
        <v>N/A</v>
      </c>
    </row>
    <row r="16" spans="1:11" x14ac:dyDescent="0.25">
      <c r="A16" s="111" t="s">
        <v>370</v>
      </c>
      <c r="B16" s="60" t="s">
        <v>213</v>
      </c>
      <c r="C16" s="5" t="s">
        <v>1747</v>
      </c>
      <c r="D16" s="5" t="str">
        <f t="shared" si="4"/>
        <v>N/A</v>
      </c>
      <c r="E16" s="5" t="s">
        <v>1747</v>
      </c>
      <c r="F16" s="5" t="str">
        <f t="shared" si="5"/>
        <v>N/A</v>
      </c>
      <c r="G16" s="5" t="s">
        <v>1747</v>
      </c>
      <c r="H16" s="5" t="str">
        <f t="shared" si="6"/>
        <v>N/A</v>
      </c>
      <c r="I16" s="6" t="s">
        <v>1747</v>
      </c>
      <c r="J16" s="6" t="s">
        <v>1747</v>
      </c>
      <c r="K16" s="91" t="str">
        <f t="shared" si="7"/>
        <v>N/A</v>
      </c>
    </row>
    <row r="17" spans="1:11" x14ac:dyDescent="0.25">
      <c r="A17" s="111" t="s">
        <v>853</v>
      </c>
      <c r="B17" s="60" t="s">
        <v>213</v>
      </c>
      <c r="C17" s="6" t="s">
        <v>1747</v>
      </c>
      <c r="D17" s="5" t="str">
        <f t="shared" si="4"/>
        <v>N/A</v>
      </c>
      <c r="E17" s="6" t="s">
        <v>1747</v>
      </c>
      <c r="F17" s="5" t="str">
        <f t="shared" si="5"/>
        <v>N/A</v>
      </c>
      <c r="G17" s="6" t="s">
        <v>1747</v>
      </c>
      <c r="H17" s="5" t="str">
        <f t="shared" si="6"/>
        <v>N/A</v>
      </c>
      <c r="I17" s="6" t="s">
        <v>1747</v>
      </c>
      <c r="J17" s="6" t="s">
        <v>1747</v>
      </c>
      <c r="K17" s="91" t="str">
        <f t="shared" si="7"/>
        <v>N/A</v>
      </c>
    </row>
    <row r="18" spans="1:11" x14ac:dyDescent="0.25">
      <c r="A18" s="111" t="s">
        <v>654</v>
      </c>
      <c r="B18" s="60" t="s">
        <v>213</v>
      </c>
      <c r="C18" s="5" t="s">
        <v>1747</v>
      </c>
      <c r="D18" s="5" t="str">
        <f t="shared" si="4"/>
        <v>N/A</v>
      </c>
      <c r="E18" s="5" t="s">
        <v>1747</v>
      </c>
      <c r="F18" s="5" t="str">
        <f t="shared" si="5"/>
        <v>N/A</v>
      </c>
      <c r="G18" s="5" t="s">
        <v>1747</v>
      </c>
      <c r="H18" s="5" t="str">
        <f t="shared" si="6"/>
        <v>N/A</v>
      </c>
      <c r="I18" s="6" t="s">
        <v>1747</v>
      </c>
      <c r="J18" s="6" t="s">
        <v>1747</v>
      </c>
      <c r="K18" s="91" t="str">
        <f t="shared" si="7"/>
        <v>N/A</v>
      </c>
    </row>
    <row r="19" spans="1:11" x14ac:dyDescent="0.25">
      <c r="A19" s="111" t="s">
        <v>205</v>
      </c>
      <c r="B19" s="60" t="s">
        <v>213</v>
      </c>
      <c r="C19" s="5" t="s">
        <v>1747</v>
      </c>
      <c r="D19" s="5" t="str">
        <f t="shared" si="4"/>
        <v>N/A</v>
      </c>
      <c r="E19" s="5" t="s">
        <v>1747</v>
      </c>
      <c r="F19" s="5" t="str">
        <f t="shared" si="5"/>
        <v>N/A</v>
      </c>
      <c r="G19" s="5" t="s">
        <v>1747</v>
      </c>
      <c r="H19" s="5" t="str">
        <f t="shared" si="6"/>
        <v>N/A</v>
      </c>
      <c r="I19" s="6" t="s">
        <v>1747</v>
      </c>
      <c r="J19" s="6" t="s">
        <v>1747</v>
      </c>
      <c r="K19" s="91" t="str">
        <f t="shared" si="7"/>
        <v>N/A</v>
      </c>
    </row>
    <row r="20" spans="1:11" x14ac:dyDescent="0.25">
      <c r="A20" s="111" t="s">
        <v>854</v>
      </c>
      <c r="B20" s="60" t="s">
        <v>213</v>
      </c>
      <c r="C20" s="6" t="s">
        <v>1747</v>
      </c>
      <c r="D20" s="5" t="str">
        <f t="shared" si="4"/>
        <v>N/A</v>
      </c>
      <c r="E20" s="6" t="s">
        <v>1747</v>
      </c>
      <c r="F20" s="5" t="str">
        <f t="shared" si="5"/>
        <v>N/A</v>
      </c>
      <c r="G20" s="6" t="s">
        <v>1747</v>
      </c>
      <c r="H20" s="5" t="str">
        <f t="shared" si="6"/>
        <v>N/A</v>
      </c>
      <c r="I20" s="6" t="s">
        <v>1747</v>
      </c>
      <c r="J20" s="6" t="s">
        <v>1747</v>
      </c>
      <c r="K20" s="91" t="str">
        <f t="shared" si="7"/>
        <v>N/A</v>
      </c>
    </row>
    <row r="21" spans="1:11" x14ac:dyDescent="0.25">
      <c r="A21" s="111" t="s">
        <v>655</v>
      </c>
      <c r="B21" s="60" t="s">
        <v>213</v>
      </c>
      <c r="C21" s="5" t="s">
        <v>1747</v>
      </c>
      <c r="D21" s="5" t="str">
        <f t="shared" si="4"/>
        <v>N/A</v>
      </c>
      <c r="E21" s="5" t="s">
        <v>1747</v>
      </c>
      <c r="F21" s="5" t="str">
        <f t="shared" si="5"/>
        <v>N/A</v>
      </c>
      <c r="G21" s="5" t="s">
        <v>1747</v>
      </c>
      <c r="H21" s="5" t="str">
        <f t="shared" si="6"/>
        <v>N/A</v>
      </c>
      <c r="I21" s="6" t="s">
        <v>1747</v>
      </c>
      <c r="J21" s="6" t="s">
        <v>1747</v>
      </c>
      <c r="K21" s="91" t="str">
        <f t="shared" si="7"/>
        <v>N/A</v>
      </c>
    </row>
    <row r="22" spans="1:11" x14ac:dyDescent="0.25">
      <c r="A22" s="111" t="s">
        <v>1697</v>
      </c>
      <c r="B22" s="60" t="s">
        <v>213</v>
      </c>
      <c r="C22" s="5" t="s">
        <v>1747</v>
      </c>
      <c r="D22" s="5" t="str">
        <f t="shared" si="4"/>
        <v>N/A</v>
      </c>
      <c r="E22" s="5" t="s">
        <v>1747</v>
      </c>
      <c r="F22" s="5" t="str">
        <f t="shared" si="5"/>
        <v>N/A</v>
      </c>
      <c r="G22" s="5" t="s">
        <v>1747</v>
      </c>
      <c r="H22" s="5" t="str">
        <f t="shared" si="6"/>
        <v>N/A</v>
      </c>
      <c r="I22" s="6" t="s">
        <v>1747</v>
      </c>
      <c r="J22" s="6" t="s">
        <v>1747</v>
      </c>
      <c r="K22" s="91" t="str">
        <f t="shared" si="7"/>
        <v>N/A</v>
      </c>
    </row>
    <row r="23" spans="1:11" x14ac:dyDescent="0.25">
      <c r="A23" s="111" t="s">
        <v>855</v>
      </c>
      <c r="B23" s="60" t="s">
        <v>213</v>
      </c>
      <c r="C23" s="6" t="s">
        <v>1747</v>
      </c>
      <c r="D23" s="5" t="str">
        <f t="shared" si="4"/>
        <v>N/A</v>
      </c>
      <c r="E23" s="6" t="s">
        <v>1747</v>
      </c>
      <c r="F23" s="5" t="str">
        <f t="shared" si="5"/>
        <v>N/A</v>
      </c>
      <c r="G23" s="6" t="s">
        <v>1747</v>
      </c>
      <c r="H23" s="5" t="str">
        <f t="shared" si="6"/>
        <v>N/A</v>
      </c>
      <c r="I23" s="6" t="s">
        <v>1747</v>
      </c>
      <c r="J23" s="6" t="s">
        <v>1747</v>
      </c>
      <c r="K23" s="91" t="str">
        <f t="shared" si="7"/>
        <v>N/A</v>
      </c>
    </row>
    <row r="24" spans="1:11" x14ac:dyDescent="0.25">
      <c r="A24" s="111" t="s">
        <v>15</v>
      </c>
      <c r="B24" s="60" t="s">
        <v>213</v>
      </c>
      <c r="C24" s="5" t="s">
        <v>1747</v>
      </c>
      <c r="D24" s="5" t="str">
        <f>IF($B24="N/A","N/A",IF(C24&lt;0,"No","Yes"))</f>
        <v>N/A</v>
      </c>
      <c r="E24" s="5" t="s">
        <v>1747</v>
      </c>
      <c r="F24" s="5" t="str">
        <f>IF($B24="N/A","N/A",IF(E24&lt;0,"No","Yes"))</f>
        <v>N/A</v>
      </c>
      <c r="G24" s="5" t="s">
        <v>1747</v>
      </c>
      <c r="H24" s="5" t="str">
        <f>IF($B24="N/A","N/A",IF(G24&lt;0,"No","Yes"))</f>
        <v>N/A</v>
      </c>
      <c r="I24" s="6" t="s">
        <v>1747</v>
      </c>
      <c r="J24" s="6" t="s">
        <v>1747</v>
      </c>
      <c r="K24" s="91" t="str">
        <f t="shared" ref="K24:K30" si="8">IF(J24="Div by 0", "N/A", IF(J24="N/A","N/A", IF(J24&gt;30, "No", IF(J24&lt;-30, "No", "Yes"))))</f>
        <v>N/A</v>
      </c>
    </row>
    <row r="25" spans="1:11" x14ac:dyDescent="0.25">
      <c r="A25" s="111" t="s">
        <v>159</v>
      </c>
      <c r="B25" s="60" t="s">
        <v>213</v>
      </c>
      <c r="C25" s="5" t="s">
        <v>1747</v>
      </c>
      <c r="D25" s="5" t="str">
        <f>IF($B25="N/A","N/A",IF(C25&lt;0,"No","Yes"))</f>
        <v>N/A</v>
      </c>
      <c r="E25" s="5" t="s">
        <v>1747</v>
      </c>
      <c r="F25" s="5" t="str">
        <f>IF($B25="N/A","N/A",IF(E25&lt;0,"No","Yes"))</f>
        <v>N/A</v>
      </c>
      <c r="G25" s="5" t="s">
        <v>1747</v>
      </c>
      <c r="H25" s="5" t="str">
        <f>IF($B25="N/A","N/A",IF(G25&lt;0,"No","Yes"))</f>
        <v>N/A</v>
      </c>
      <c r="I25" s="6" t="s">
        <v>1747</v>
      </c>
      <c r="J25" s="6" t="s">
        <v>1747</v>
      </c>
      <c r="K25" s="91" t="str">
        <f t="shared" si="8"/>
        <v>N/A</v>
      </c>
    </row>
    <row r="26" spans="1:11" x14ac:dyDescent="0.25">
      <c r="A26" s="111" t="s">
        <v>32</v>
      </c>
      <c r="B26" s="60" t="s">
        <v>213</v>
      </c>
      <c r="C26" s="5" t="s">
        <v>1747</v>
      </c>
      <c r="D26" s="5" t="str">
        <f>IF($B26="N/A","N/A",IF(C26&lt;0,"No","Yes"))</f>
        <v>N/A</v>
      </c>
      <c r="E26" s="5" t="s">
        <v>1747</v>
      </c>
      <c r="F26" s="5" t="str">
        <f>IF($B26="N/A","N/A",IF(E26&lt;0,"No","Yes"))</f>
        <v>N/A</v>
      </c>
      <c r="G26" s="5" t="s">
        <v>1747</v>
      </c>
      <c r="H26" s="5" t="str">
        <f>IF($B26="N/A","N/A",IF(G26&lt;0,"No","Yes"))</f>
        <v>N/A</v>
      </c>
      <c r="I26" s="6" t="s">
        <v>1747</v>
      </c>
      <c r="J26" s="6" t="s">
        <v>1747</v>
      </c>
      <c r="K26" s="91" t="str">
        <f t="shared" si="8"/>
        <v>N/A</v>
      </c>
    </row>
    <row r="27" spans="1:11" x14ac:dyDescent="0.25">
      <c r="A27" s="111" t="s">
        <v>160</v>
      </c>
      <c r="B27" s="60" t="s">
        <v>213</v>
      </c>
      <c r="C27" s="5" t="s">
        <v>1747</v>
      </c>
      <c r="D27" s="5" t="str">
        <f t="shared" ref="D27:D30" si="9">IF($B27="N/A","N/A",IF(C27&lt;0,"No","Yes"))</f>
        <v>N/A</v>
      </c>
      <c r="E27" s="5" t="s">
        <v>1747</v>
      </c>
      <c r="F27" s="5" t="str">
        <f t="shared" ref="F27:F30" si="10">IF($B27="N/A","N/A",IF(E27&lt;0,"No","Yes"))</f>
        <v>N/A</v>
      </c>
      <c r="G27" s="5" t="s">
        <v>1747</v>
      </c>
      <c r="H27" s="5" t="str">
        <f t="shared" ref="H27:H30" si="11">IF($B27="N/A","N/A",IF(G27&lt;0,"No","Yes"))</f>
        <v>N/A</v>
      </c>
      <c r="I27" s="6" t="s">
        <v>1747</v>
      </c>
      <c r="J27" s="6" t="s">
        <v>1747</v>
      </c>
      <c r="K27" s="91" t="str">
        <f t="shared" si="8"/>
        <v>N/A</v>
      </c>
    </row>
    <row r="28" spans="1:11" x14ac:dyDescent="0.25">
      <c r="A28" s="89" t="s">
        <v>372</v>
      </c>
      <c r="B28" s="60" t="s">
        <v>213</v>
      </c>
      <c r="C28" s="5" t="s">
        <v>1747</v>
      </c>
      <c r="D28" s="5" t="str">
        <f t="shared" si="9"/>
        <v>N/A</v>
      </c>
      <c r="E28" s="5" t="s">
        <v>1747</v>
      </c>
      <c r="F28" s="5" t="str">
        <f t="shared" si="10"/>
        <v>N/A</v>
      </c>
      <c r="G28" s="5" t="s">
        <v>1747</v>
      </c>
      <c r="H28" s="5" t="str">
        <f t="shared" si="11"/>
        <v>N/A</v>
      </c>
      <c r="I28" s="6" t="s">
        <v>1747</v>
      </c>
      <c r="J28" s="6" t="s">
        <v>1747</v>
      </c>
      <c r="K28" s="91" t="str">
        <f t="shared" si="8"/>
        <v>N/A</v>
      </c>
    </row>
    <row r="29" spans="1:11" x14ac:dyDescent="0.25">
      <c r="A29" s="89" t="s">
        <v>374</v>
      </c>
      <c r="B29" s="60" t="s">
        <v>213</v>
      </c>
      <c r="C29" s="5" t="s">
        <v>1747</v>
      </c>
      <c r="D29" s="5" t="str">
        <f t="shared" si="9"/>
        <v>N/A</v>
      </c>
      <c r="E29" s="5" t="s">
        <v>1747</v>
      </c>
      <c r="F29" s="5" t="str">
        <f t="shared" si="10"/>
        <v>N/A</v>
      </c>
      <c r="G29" s="5" t="s">
        <v>1747</v>
      </c>
      <c r="H29" s="5" t="str">
        <f t="shared" si="11"/>
        <v>N/A</v>
      </c>
      <c r="I29" s="6" t="s">
        <v>1747</v>
      </c>
      <c r="J29" s="6" t="s">
        <v>1747</v>
      </c>
      <c r="K29" s="91" t="str">
        <f t="shared" si="8"/>
        <v>N/A</v>
      </c>
    </row>
    <row r="30" spans="1:11" x14ac:dyDescent="0.25">
      <c r="A30" s="106" t="s">
        <v>375</v>
      </c>
      <c r="B30" s="113" t="s">
        <v>213</v>
      </c>
      <c r="C30" s="100" t="s">
        <v>1747</v>
      </c>
      <c r="D30" s="100" t="str">
        <f t="shared" si="9"/>
        <v>N/A</v>
      </c>
      <c r="E30" s="100" t="s">
        <v>1747</v>
      </c>
      <c r="F30" s="100" t="str">
        <f t="shared" si="10"/>
        <v>N/A</v>
      </c>
      <c r="G30" s="100" t="s">
        <v>1747</v>
      </c>
      <c r="H30" s="100" t="str">
        <f t="shared" si="11"/>
        <v>N/A</v>
      </c>
      <c r="I30" s="101" t="s">
        <v>1747</v>
      </c>
      <c r="J30" s="101" t="s">
        <v>1747</v>
      </c>
      <c r="K30" s="102" t="str">
        <f t="shared" si="8"/>
        <v>N/A</v>
      </c>
    </row>
    <row r="31" spans="1:11" ht="12" customHeight="1" x14ac:dyDescent="0.25">
      <c r="A31" s="174" t="s">
        <v>1632</v>
      </c>
      <c r="B31" s="175"/>
      <c r="C31" s="175"/>
      <c r="D31" s="175"/>
      <c r="E31" s="175"/>
      <c r="F31" s="175"/>
      <c r="G31" s="175"/>
      <c r="H31" s="175"/>
      <c r="I31" s="175"/>
      <c r="J31" s="175"/>
      <c r="K31" s="176"/>
    </row>
    <row r="32" spans="1:11" x14ac:dyDescent="0.25">
      <c r="A32" s="164" t="s">
        <v>1630</v>
      </c>
      <c r="B32" s="165"/>
      <c r="C32" s="165"/>
      <c r="D32" s="165"/>
      <c r="E32" s="165"/>
      <c r="F32" s="165"/>
      <c r="G32" s="165"/>
      <c r="H32" s="165"/>
      <c r="I32" s="165"/>
      <c r="J32" s="165"/>
      <c r="K32" s="166"/>
    </row>
    <row r="33" spans="1:11" x14ac:dyDescent="0.25">
      <c r="A33" s="167" t="s">
        <v>1731</v>
      </c>
      <c r="B33" s="167"/>
      <c r="C33" s="167"/>
      <c r="D33" s="167"/>
      <c r="E33" s="167"/>
      <c r="F33" s="167"/>
      <c r="G33" s="167"/>
      <c r="H33" s="167"/>
      <c r="I33" s="167"/>
      <c r="J33" s="167"/>
      <c r="K33" s="168"/>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1582</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11" t="s">
        <v>343</v>
      </c>
      <c r="B6" s="5" t="s">
        <v>213</v>
      </c>
      <c r="C6" s="14">
        <v>7</v>
      </c>
      <c r="D6" s="5" t="s">
        <v>213</v>
      </c>
      <c r="E6" s="14">
        <v>7</v>
      </c>
      <c r="F6" s="5" t="s">
        <v>213</v>
      </c>
      <c r="G6" s="14">
        <v>7</v>
      </c>
      <c r="H6" s="5" t="s">
        <v>213</v>
      </c>
      <c r="I6" s="79" t="s">
        <v>213</v>
      </c>
      <c r="J6" s="79" t="s">
        <v>213</v>
      </c>
      <c r="K6" s="91" t="s">
        <v>213</v>
      </c>
    </row>
    <row r="7" spans="1:11" x14ac:dyDescent="0.25">
      <c r="A7" s="110" t="s">
        <v>12</v>
      </c>
      <c r="B7" s="16" t="s">
        <v>213</v>
      </c>
      <c r="C7" s="54">
        <v>6452814</v>
      </c>
      <c r="D7" s="18" t="str">
        <f>IF($B7="N/A","N/A",IF(C7&gt;15,"No",IF(C7&lt;-15,"No","Yes")))</f>
        <v>N/A</v>
      </c>
      <c r="E7" s="17">
        <v>6998848</v>
      </c>
      <c r="F7" s="18" t="str">
        <f>IF($B7="N/A","N/A",IF(E7&gt;15,"No",IF(E7&lt;-15,"No","Yes")))</f>
        <v>N/A</v>
      </c>
      <c r="G7" s="17">
        <v>7154348</v>
      </c>
      <c r="H7" s="18" t="str">
        <f>IF($B7="N/A","N/A",IF(G7&gt;15,"No",IF(G7&lt;-15,"No","Yes")))</f>
        <v>N/A</v>
      </c>
      <c r="I7" s="19">
        <v>8.4619999999999997</v>
      </c>
      <c r="J7" s="19">
        <v>2.222</v>
      </c>
      <c r="K7" s="92" t="str">
        <f t="shared" ref="K7:K54" si="0">IF(J7="Div by 0", "N/A", IF(J7="N/A","N/A", IF(J7&gt;30, "No", IF(J7&lt;-30, "No", "Yes"))))</f>
        <v>Yes</v>
      </c>
    </row>
    <row r="8" spans="1:11" x14ac:dyDescent="0.25">
      <c r="A8" s="110" t="s">
        <v>362</v>
      </c>
      <c r="B8" s="16" t="s">
        <v>213</v>
      </c>
      <c r="C8" s="86">
        <v>99.993258754999999</v>
      </c>
      <c r="D8" s="18" t="str">
        <f>IF($B8="N/A","N/A",IF(C8&gt;15,"No",IF(C8&lt;-15,"No","Yes")))</f>
        <v>N/A</v>
      </c>
      <c r="E8" s="20">
        <v>99.994713415999996</v>
      </c>
      <c r="F8" s="18" t="str">
        <f>IF($B8="N/A","N/A",IF(E8&gt;15,"No",IF(E8&lt;-15,"No","Yes")))</f>
        <v>N/A</v>
      </c>
      <c r="G8" s="20">
        <v>99.997959283</v>
      </c>
      <c r="H8" s="18" t="str">
        <f>IF($B8="N/A","N/A",IF(G8&gt;15,"No",IF(G8&lt;-15,"No","Yes")))</f>
        <v>N/A</v>
      </c>
      <c r="I8" s="19">
        <v>1.5E-3</v>
      </c>
      <c r="J8" s="19">
        <v>3.2000000000000002E-3</v>
      </c>
      <c r="K8" s="92" t="str">
        <f t="shared" si="0"/>
        <v>Yes</v>
      </c>
    </row>
    <row r="9" spans="1:11" x14ac:dyDescent="0.25">
      <c r="A9" s="110" t="s">
        <v>119</v>
      </c>
      <c r="B9" s="21" t="s">
        <v>213</v>
      </c>
      <c r="C9" s="53">
        <v>6.7412449999999999E-3</v>
      </c>
      <c r="D9" s="5" t="str">
        <f>IF($B9="N/A","N/A",IF(C9&gt;15,"No",IF(C9&lt;-15,"No","Yes")))</f>
        <v>N/A</v>
      </c>
      <c r="E9" s="5">
        <v>5.2865843000000001E-3</v>
      </c>
      <c r="F9" s="5" t="str">
        <f>IF($B9="N/A","N/A",IF(E9&gt;15,"No",IF(E9&lt;-15,"No","Yes")))</f>
        <v>N/A</v>
      </c>
      <c r="G9" s="5">
        <v>2.0407171000000001E-3</v>
      </c>
      <c r="H9" s="5" t="str">
        <f>IF($B9="N/A","N/A",IF(G9&gt;15,"No",IF(G9&lt;-15,"No","Yes")))</f>
        <v>N/A</v>
      </c>
      <c r="I9" s="6">
        <v>-21.6</v>
      </c>
      <c r="J9" s="6">
        <v>-61.4</v>
      </c>
      <c r="K9" s="91" t="str">
        <f t="shared" si="0"/>
        <v>No</v>
      </c>
    </row>
    <row r="10" spans="1:11" x14ac:dyDescent="0.25">
      <c r="A10" s="110"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110" t="s">
        <v>856</v>
      </c>
      <c r="B11" s="21" t="s">
        <v>213</v>
      </c>
      <c r="C11" s="53">
        <v>0</v>
      </c>
      <c r="D11" s="5" t="str">
        <f>IF($B11="N/A","N/A",IF(C11&gt;15,"No",IF(C11&lt;-15,"No","Yes")))</f>
        <v>N/A</v>
      </c>
      <c r="E11" s="5">
        <v>0</v>
      </c>
      <c r="F11" s="5" t="str">
        <f>IF($B11="N/A","N/A",IF(E11&gt;15,"No",IF(E11&lt;-15,"No","Yes")))</f>
        <v>N/A</v>
      </c>
      <c r="G11" s="5">
        <v>0</v>
      </c>
      <c r="H11" s="5" t="str">
        <f>IF($B11="N/A","N/A",IF(G11&gt;15,"No",IF(G11&lt;-15,"No","Yes")))</f>
        <v>N/A</v>
      </c>
      <c r="I11" s="6" t="s">
        <v>1747</v>
      </c>
      <c r="J11" s="6" t="s">
        <v>1747</v>
      </c>
      <c r="K11" s="91" t="str">
        <f t="shared" si="0"/>
        <v>N/A</v>
      </c>
    </row>
    <row r="12" spans="1:11" x14ac:dyDescent="0.25">
      <c r="A12" s="110" t="s">
        <v>857</v>
      </c>
      <c r="B12" s="55" t="s">
        <v>214</v>
      </c>
      <c r="C12" s="53">
        <v>99.990159332000005</v>
      </c>
      <c r="D12" s="5" t="str">
        <f>IF(OR($B12="N/A",$C12="N/A"),"N/A",IF(C12&gt;100,"No",IF(C12&lt;95,"No","Yes")))</f>
        <v>Yes</v>
      </c>
      <c r="E12" s="53">
        <v>99.991441449000007</v>
      </c>
      <c r="F12" s="5" t="str">
        <f>IF(OR($B12="N/A",$E12="N/A"),"N/A",IF(E12&gt;100,"No",IF(E12&lt;95,"No","Yes")))</f>
        <v>Yes</v>
      </c>
      <c r="G12" s="53">
        <v>92.893664104999999</v>
      </c>
      <c r="H12" s="5" t="str">
        <f>IF($B12="N/A","N/A",IF(G12&gt;100,"No",IF(G12&lt;95,"No","Yes")))</f>
        <v>No</v>
      </c>
      <c r="I12" s="56">
        <v>1.2999999999999999E-3</v>
      </c>
      <c r="J12" s="56">
        <v>-7.1</v>
      </c>
      <c r="K12" s="91" t="str">
        <f t="shared" si="0"/>
        <v>Yes</v>
      </c>
    </row>
    <row r="13" spans="1:11" x14ac:dyDescent="0.25">
      <c r="A13" s="110" t="s">
        <v>347</v>
      </c>
      <c r="B13" s="55" t="s">
        <v>213</v>
      </c>
      <c r="C13" s="53">
        <v>0</v>
      </c>
      <c r="D13" s="5" t="str">
        <f>IF($B13="N/A","N/A",IF(C13&gt;100,"No",IF(C13&lt;95,"No","Yes")))</f>
        <v>N/A</v>
      </c>
      <c r="E13" s="53">
        <v>0</v>
      </c>
      <c r="F13" s="5" t="str">
        <f>IF($B13="N/A","N/A",IF(E13&gt;100,"No",IF(E13&lt;95,"No","Yes")))</f>
        <v>N/A</v>
      </c>
      <c r="G13" s="53">
        <v>3.3268451599999999E-2</v>
      </c>
      <c r="H13" s="5" t="str">
        <f>IF($B13="N/A","N/A",IF(G13&gt;100,"No",IF(G13&lt;95,"No","Yes")))</f>
        <v>N/A</v>
      </c>
      <c r="I13" s="56" t="s">
        <v>1747</v>
      </c>
      <c r="J13" s="56" t="s">
        <v>1747</v>
      </c>
      <c r="K13" s="91" t="str">
        <f t="shared" si="0"/>
        <v>N/A</v>
      </c>
    </row>
    <row r="14" spans="1:11" x14ac:dyDescent="0.25">
      <c r="A14" s="110" t="s">
        <v>348</v>
      </c>
      <c r="B14" s="55" t="s">
        <v>213</v>
      </c>
      <c r="C14" s="53">
        <v>8.4038276061000001</v>
      </c>
      <c r="D14" s="5" t="str">
        <f t="shared" ref="D14" si="1">IF($B14="N/A","N/A",IF(C14&lt;0,"No","Yes"))</f>
        <v>N/A</v>
      </c>
      <c r="E14" s="53">
        <v>4.7116643035000001</v>
      </c>
      <c r="F14" s="5" t="str">
        <f t="shared" ref="F14" si="2">IF($B14="N/A","N/A",IF(E14&lt;0,"No","Yes"))</f>
        <v>N/A</v>
      </c>
      <c r="G14" s="53">
        <v>2.5916740696999998</v>
      </c>
      <c r="H14" s="5" t="str">
        <f t="shared" ref="H14" si="3">IF($B14="N/A","N/A",IF(G14&lt;0,"No","Yes"))</f>
        <v>N/A</v>
      </c>
      <c r="I14" s="56">
        <v>-43.9</v>
      </c>
      <c r="J14" s="56">
        <v>-45</v>
      </c>
      <c r="K14" s="91" t="str">
        <f t="shared" si="0"/>
        <v>No</v>
      </c>
    </row>
    <row r="15" spans="1:11" x14ac:dyDescent="0.25">
      <c r="A15" s="110" t="s">
        <v>858</v>
      </c>
      <c r="B15" s="55" t="s">
        <v>214</v>
      </c>
      <c r="C15" s="53">
        <v>0</v>
      </c>
      <c r="D15" s="5" t="str">
        <f>IF(OR($B15="N/A",$C15="N/A"),"N/A",IF(C15&gt;100,"No",IF(C15&lt;95,"No","Yes")))</f>
        <v>No</v>
      </c>
      <c r="E15" s="53">
        <v>0</v>
      </c>
      <c r="F15" s="5" t="str">
        <f>IF(OR($B15="N/A",$E15="N/A"),"N/A",IF(E15&gt;100,"No",IF(E15&lt;95,"No","Yes")))</f>
        <v>No</v>
      </c>
      <c r="G15" s="53">
        <v>34.441279625</v>
      </c>
      <c r="H15" s="5" t="str">
        <f>IF($B15="N/A","N/A",IF(G15&gt;100,"No",IF(G15&lt;95,"No","Yes")))</f>
        <v>No</v>
      </c>
      <c r="I15" s="56" t="s">
        <v>1747</v>
      </c>
      <c r="J15" s="56" t="s">
        <v>1747</v>
      </c>
      <c r="K15" s="91" t="str">
        <f t="shared" si="0"/>
        <v>N/A</v>
      </c>
    </row>
    <row r="16" spans="1:11" x14ac:dyDescent="0.25">
      <c r="A16" s="110" t="s">
        <v>331</v>
      </c>
      <c r="B16" s="21" t="s">
        <v>213</v>
      </c>
      <c r="C16" s="43">
        <v>6452379</v>
      </c>
      <c r="D16" s="5" t="str">
        <f>IF($B16="N/A","N/A",IF(C16&gt;15,"No",IF(C16&lt;-15,"No","Yes")))</f>
        <v>N/A</v>
      </c>
      <c r="E16" s="22">
        <v>6998478</v>
      </c>
      <c r="F16" s="5" t="str">
        <f>IF($B16="N/A","N/A",IF(E16&gt;15,"No",IF(E16&lt;-15,"No","Yes")))</f>
        <v>N/A</v>
      </c>
      <c r="G16" s="22">
        <v>7154202</v>
      </c>
      <c r="H16" s="5" t="str">
        <f>IF($B16="N/A","N/A",IF(G16&gt;15,"No",IF(G16&lt;-15,"No","Yes")))</f>
        <v>N/A</v>
      </c>
      <c r="I16" s="6">
        <v>8.4640000000000004</v>
      </c>
      <c r="J16" s="6">
        <v>2.2250000000000001</v>
      </c>
      <c r="K16" s="91" t="str">
        <f t="shared" si="0"/>
        <v>Yes</v>
      </c>
    </row>
    <row r="17" spans="1:11" x14ac:dyDescent="0.25">
      <c r="A17" s="110" t="s">
        <v>440</v>
      </c>
      <c r="B17" s="21" t="s">
        <v>215</v>
      </c>
      <c r="C17" s="53">
        <v>6.2352195987999997</v>
      </c>
      <c r="D17" s="5" t="str">
        <f>IF($B17="N/A","N/A",IF(C17&gt;20,"No",IF(C17&lt;5,"No","Yes")))</f>
        <v>Yes</v>
      </c>
      <c r="E17" s="5">
        <v>6.1238886511999997</v>
      </c>
      <c r="F17" s="5" t="str">
        <f>IF($B17="N/A","N/A",IF(E17&gt;20,"No",IF(E17&lt;5,"No","Yes")))</f>
        <v>Yes</v>
      </c>
      <c r="G17" s="5">
        <v>6.1558927186999997</v>
      </c>
      <c r="H17" s="5" t="str">
        <f>IF($B17="N/A","N/A",IF(G17&gt;20,"No",IF(G17&lt;5,"No","Yes")))</f>
        <v>Yes</v>
      </c>
      <c r="I17" s="6">
        <v>-1.79</v>
      </c>
      <c r="J17" s="6">
        <v>0.52259999999999995</v>
      </c>
      <c r="K17" s="91" t="str">
        <f t="shared" si="0"/>
        <v>Yes</v>
      </c>
    </row>
    <row r="18" spans="1:11" x14ac:dyDescent="0.25">
      <c r="A18" s="110" t="s">
        <v>441</v>
      </c>
      <c r="B18" s="16" t="s">
        <v>213</v>
      </c>
      <c r="C18" s="53">
        <v>93.764780400999996</v>
      </c>
      <c r="D18" s="5" t="str">
        <f>IF($B18="N/A","N/A",IF(C18&gt;15,"No",IF(C18&lt;-15,"No","Yes")))</f>
        <v>N/A</v>
      </c>
      <c r="E18" s="5">
        <v>93.876111348999999</v>
      </c>
      <c r="F18" s="5" t="str">
        <f>IF($B18="N/A","N/A",IF(E18&gt;15,"No",IF(E18&lt;-15,"No","Yes")))</f>
        <v>N/A</v>
      </c>
      <c r="G18" s="5">
        <v>93.844107281000007</v>
      </c>
      <c r="H18" s="5" t="str">
        <f>IF($B18="N/A","N/A",IF(G18&gt;15,"No",IF(G18&lt;-15,"No","Yes")))</f>
        <v>N/A</v>
      </c>
      <c r="I18" s="6">
        <v>0.1187</v>
      </c>
      <c r="J18" s="6">
        <v>-3.4000000000000002E-2</v>
      </c>
      <c r="K18" s="91" t="str">
        <f t="shared" si="0"/>
        <v>Yes</v>
      </c>
    </row>
    <row r="19" spans="1:11" x14ac:dyDescent="0.25">
      <c r="A19" s="110" t="s">
        <v>442</v>
      </c>
      <c r="B19" s="21" t="s">
        <v>216</v>
      </c>
      <c r="C19" s="53">
        <v>2.4216959356999999</v>
      </c>
      <c r="D19" s="5" t="str">
        <f>IF($B19="N/A","N/A",IF(C19&gt;1,"Yes","No"))</f>
        <v>Yes</v>
      </c>
      <c r="E19" s="5">
        <v>2.4543193533999998</v>
      </c>
      <c r="F19" s="5" t="str">
        <f>IF($B19="N/A","N/A",IF(E19&gt;1,"Yes","No"))</f>
        <v>Yes</v>
      </c>
      <c r="G19" s="5">
        <v>4.8262266008000001</v>
      </c>
      <c r="H19" s="5" t="str">
        <f>IF($B19="N/A","N/A",IF(G19&gt;1,"Yes","No"))</f>
        <v>Yes</v>
      </c>
      <c r="I19" s="6">
        <v>1.347</v>
      </c>
      <c r="J19" s="6">
        <v>96.64</v>
      </c>
      <c r="K19" s="91" t="str">
        <f t="shared" si="0"/>
        <v>No</v>
      </c>
    </row>
    <row r="20" spans="1:11" x14ac:dyDescent="0.25">
      <c r="A20" s="110" t="s">
        <v>859</v>
      </c>
      <c r="B20" s="21" t="s">
        <v>213</v>
      </c>
      <c r="C20" s="46">
        <v>305.44933666999998</v>
      </c>
      <c r="D20" s="5" t="str">
        <f>IF($B20="N/A","N/A",IF(C20&gt;15,"No",IF(C20&lt;-15,"No","Yes")))</f>
        <v>N/A</v>
      </c>
      <c r="E20" s="23">
        <v>365.32774430000001</v>
      </c>
      <c r="F20" s="5" t="str">
        <f>IF($B20="N/A","N/A",IF(E20&gt;15,"No",IF(E20&lt;-15,"No","Yes")))</f>
        <v>N/A</v>
      </c>
      <c r="G20" s="23">
        <v>173.97286245000001</v>
      </c>
      <c r="H20" s="5" t="str">
        <f>IF($B20="N/A","N/A",IF(G20&gt;15,"No",IF(G20&lt;-15,"No","Yes")))</f>
        <v>N/A</v>
      </c>
      <c r="I20" s="6">
        <v>19.600000000000001</v>
      </c>
      <c r="J20" s="6">
        <v>-52.4</v>
      </c>
      <c r="K20" s="91" t="str">
        <f t="shared" si="0"/>
        <v>No</v>
      </c>
    </row>
    <row r="21" spans="1:11" x14ac:dyDescent="0.25">
      <c r="A21" s="110" t="s">
        <v>34</v>
      </c>
      <c r="B21" s="21" t="s">
        <v>213</v>
      </c>
      <c r="C21" s="57">
        <v>0</v>
      </c>
      <c r="D21" s="5" t="str">
        <f>IF($B21="N/A","N/A",IF(C21&gt;15,"No",IF(C21&lt;-15,"No","Yes")))</f>
        <v>N/A</v>
      </c>
      <c r="E21" s="58">
        <v>0</v>
      </c>
      <c r="F21" s="5" t="str">
        <f>IF($B21="N/A","N/A",IF(E21&gt;15,"No",IF(E21&lt;-15,"No","Yes")))</f>
        <v>N/A</v>
      </c>
      <c r="G21" s="58">
        <v>0</v>
      </c>
      <c r="H21" s="5" t="str">
        <f>IF($B21="N/A","N/A",IF(G21&gt;15,"No",IF(G21&lt;-15,"No","Yes")))</f>
        <v>N/A</v>
      </c>
      <c r="I21" s="6" t="s">
        <v>1747</v>
      </c>
      <c r="J21" s="6" t="s">
        <v>1747</v>
      </c>
      <c r="K21" s="91" t="str">
        <f t="shared" si="0"/>
        <v>N/A</v>
      </c>
    </row>
    <row r="22" spans="1:11" x14ac:dyDescent="0.25">
      <c r="A22" s="110" t="s">
        <v>1698</v>
      </c>
      <c r="B22" s="21" t="s">
        <v>213</v>
      </c>
      <c r="C22" s="57">
        <v>0</v>
      </c>
      <c r="D22" s="5" t="str">
        <f>IF($B22="N/A","N/A",IF(C22&gt;15,"No",IF(C22&lt;-15,"No","Yes")))</f>
        <v>N/A</v>
      </c>
      <c r="E22" s="58">
        <v>0</v>
      </c>
      <c r="F22" s="5" t="str">
        <f>IF($B22="N/A","N/A",IF(E22&gt;15,"No",IF(E22&lt;-15,"No","Yes")))</f>
        <v>N/A</v>
      </c>
      <c r="G22" s="58">
        <v>0</v>
      </c>
      <c r="H22" s="5" t="str">
        <f>IF($B22="N/A","N/A",IF(G22&gt;15,"No",IF(G22&lt;-15,"No","Yes")))</f>
        <v>N/A</v>
      </c>
      <c r="I22" s="6" t="s">
        <v>1747</v>
      </c>
      <c r="J22" s="6" t="s">
        <v>1747</v>
      </c>
      <c r="K22" s="91" t="str">
        <f t="shared" si="0"/>
        <v>N/A</v>
      </c>
    </row>
    <row r="23" spans="1:11" x14ac:dyDescent="0.25">
      <c r="A23" s="110" t="s">
        <v>35</v>
      </c>
      <c r="B23" s="21" t="s">
        <v>213</v>
      </c>
      <c r="C23" s="57">
        <v>0</v>
      </c>
      <c r="D23" s="5" t="str">
        <f>IF($B23="N/A","N/A",IF(C23&gt;15,"No",IF(C23&lt;-15,"No","Yes")))</f>
        <v>N/A</v>
      </c>
      <c r="E23" s="58">
        <v>0</v>
      </c>
      <c r="F23" s="5" t="str">
        <f>IF($B23="N/A","N/A",IF(E23&gt;15,"No",IF(E23&lt;-15,"No","Yes")))</f>
        <v>N/A</v>
      </c>
      <c r="G23" s="58">
        <v>0</v>
      </c>
      <c r="H23" s="5" t="str">
        <f>IF($B23="N/A","N/A",IF(G23&gt;15,"No",IF(G23&lt;-15,"No","Yes")))</f>
        <v>N/A</v>
      </c>
      <c r="I23" s="6" t="s">
        <v>1747</v>
      </c>
      <c r="J23" s="6" t="s">
        <v>1747</v>
      </c>
      <c r="K23" s="91" t="str">
        <f t="shared" si="0"/>
        <v>N/A</v>
      </c>
    </row>
    <row r="24" spans="1:11" x14ac:dyDescent="0.25">
      <c r="A24" s="110" t="s">
        <v>860</v>
      </c>
      <c r="B24" s="21" t="s">
        <v>243</v>
      </c>
      <c r="C24" s="46" t="s">
        <v>1747</v>
      </c>
      <c r="D24" s="5" t="str">
        <f>IF($B24="N/A","N/A",IF(C24&gt;300,"No",IF(C24&lt;75,"No","Yes")))</f>
        <v>No</v>
      </c>
      <c r="E24" s="23" t="s">
        <v>1747</v>
      </c>
      <c r="F24" s="5" t="str">
        <f>IF($B24="N/A","N/A",IF(E24&gt;300,"No",IF(E24&lt;75,"No","Yes")))</f>
        <v>No</v>
      </c>
      <c r="G24" s="23" t="s">
        <v>1747</v>
      </c>
      <c r="H24" s="5" t="str">
        <f>IF($B24="N/A","N/A",IF(G24&gt;300,"No",IF(G24&lt;75,"No","Yes")))</f>
        <v>No</v>
      </c>
      <c r="I24" s="6" t="s">
        <v>1747</v>
      </c>
      <c r="J24" s="6" t="s">
        <v>1747</v>
      </c>
      <c r="K24" s="91" t="str">
        <f t="shared" si="0"/>
        <v>N/A</v>
      </c>
    </row>
    <row r="25" spans="1:11" x14ac:dyDescent="0.25">
      <c r="A25" s="110" t="s">
        <v>861</v>
      </c>
      <c r="B25" s="21" t="s">
        <v>244</v>
      </c>
      <c r="C25" s="46" t="s">
        <v>1747</v>
      </c>
      <c r="D25" s="5" t="str">
        <f>IF($B25="N/A","N/A",IF(C25&gt;250,"No",IF(C25&lt;20,"No","Yes")))</f>
        <v>No</v>
      </c>
      <c r="E25" s="23" t="s">
        <v>1747</v>
      </c>
      <c r="F25" s="5" t="str">
        <f>IF($B25="N/A","N/A",IF(E25&gt;250,"No",IF(E25&lt;20,"No","Yes")))</f>
        <v>No</v>
      </c>
      <c r="G25" s="23" t="s">
        <v>1747</v>
      </c>
      <c r="H25" s="5" t="str">
        <f>IF($B25="N/A","N/A",IF(G25&gt;250,"No",IF(G25&lt;20,"No","Yes")))</f>
        <v>No</v>
      </c>
      <c r="I25" s="6" t="s">
        <v>1747</v>
      </c>
      <c r="J25" s="6" t="s">
        <v>1747</v>
      </c>
      <c r="K25" s="91" t="str">
        <f t="shared" si="0"/>
        <v>N/A</v>
      </c>
    </row>
    <row r="26" spans="1:11" x14ac:dyDescent="0.25">
      <c r="A26" s="110" t="s">
        <v>862</v>
      </c>
      <c r="B26" s="21" t="s">
        <v>245</v>
      </c>
      <c r="C26" s="46" t="s">
        <v>1747</v>
      </c>
      <c r="D26" s="5" t="str">
        <f>IF($B26="N/A","N/A",IF(C26&gt;5,"No",IF(C26&lt;3,"No","Yes")))</f>
        <v>No</v>
      </c>
      <c r="E26" s="23" t="s">
        <v>1747</v>
      </c>
      <c r="F26" s="5" t="str">
        <f>IF($B26="N/A","N/A",IF(E26&gt;5,"No",IF(E26&lt;3,"No","Yes")))</f>
        <v>No</v>
      </c>
      <c r="G26" s="23" t="s">
        <v>1747</v>
      </c>
      <c r="H26" s="5" t="str">
        <f>IF($B26="N/A","N/A",IF(G26&gt;5,"No",IF(G26&lt;3,"No","Yes")))</f>
        <v>No</v>
      </c>
      <c r="I26" s="6" t="s">
        <v>1747</v>
      </c>
      <c r="J26" s="6" t="s">
        <v>1747</v>
      </c>
      <c r="K26" s="91" t="str">
        <f t="shared" si="0"/>
        <v>N/A</v>
      </c>
    </row>
    <row r="27" spans="1:11" x14ac:dyDescent="0.25">
      <c r="A27" s="110" t="s">
        <v>131</v>
      </c>
      <c r="B27" s="21" t="s">
        <v>213</v>
      </c>
      <c r="C27" s="43">
        <v>72054</v>
      </c>
      <c r="D27" s="21" t="s">
        <v>213</v>
      </c>
      <c r="E27" s="22">
        <v>86909</v>
      </c>
      <c r="F27" s="21" t="s">
        <v>213</v>
      </c>
      <c r="G27" s="22">
        <v>595932</v>
      </c>
      <c r="H27" s="5" t="str">
        <f>IF($B27="N/A","N/A",IF(G27&gt;15,"No",IF(G27&lt;-15,"No","Yes")))</f>
        <v>N/A</v>
      </c>
      <c r="I27" s="6">
        <v>20.62</v>
      </c>
      <c r="J27" s="6">
        <v>585.70000000000005</v>
      </c>
      <c r="K27" s="91" t="str">
        <f t="shared" si="0"/>
        <v>No</v>
      </c>
    </row>
    <row r="28" spans="1:11" x14ac:dyDescent="0.25">
      <c r="A28" s="110" t="s">
        <v>346</v>
      </c>
      <c r="B28" s="21" t="s">
        <v>213</v>
      </c>
      <c r="C28" s="44">
        <v>1.1166291172</v>
      </c>
      <c r="D28" s="21" t="s">
        <v>213</v>
      </c>
      <c r="E28" s="4">
        <v>1.2417615013000001</v>
      </c>
      <c r="F28" s="21" t="s">
        <v>213</v>
      </c>
      <c r="G28" s="4">
        <v>8.3296479288</v>
      </c>
      <c r="H28" s="5" t="str">
        <f>IF($B28="N/A","N/A",IF(G28&gt;15,"No",IF(G28&lt;-15,"No","Yes")))</f>
        <v>N/A</v>
      </c>
      <c r="I28" s="6">
        <v>11.21</v>
      </c>
      <c r="J28" s="6">
        <v>570.79999999999995</v>
      </c>
      <c r="K28" s="91" t="str">
        <f t="shared" si="0"/>
        <v>No</v>
      </c>
    </row>
    <row r="29" spans="1:11" ht="25" x14ac:dyDescent="0.25">
      <c r="A29" s="110" t="s">
        <v>838</v>
      </c>
      <c r="B29" s="21" t="s">
        <v>213</v>
      </c>
      <c r="C29" s="23">
        <v>112.09186166000001</v>
      </c>
      <c r="D29" s="21" t="s">
        <v>213</v>
      </c>
      <c r="E29" s="23">
        <v>99.853697546000006</v>
      </c>
      <c r="F29" s="21" t="s">
        <v>213</v>
      </c>
      <c r="G29" s="23">
        <v>93.708780532000006</v>
      </c>
      <c r="H29" s="21" t="s">
        <v>213</v>
      </c>
      <c r="I29" s="6">
        <v>-10.9</v>
      </c>
      <c r="J29" s="6">
        <v>-6.15</v>
      </c>
      <c r="K29" s="91" t="str">
        <f t="shared" si="0"/>
        <v>Yes</v>
      </c>
    </row>
    <row r="30" spans="1:11" x14ac:dyDescent="0.25">
      <c r="A30" s="110"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91" t="str">
        <f t="shared" si="0"/>
        <v>N/A</v>
      </c>
    </row>
    <row r="31" spans="1:11" x14ac:dyDescent="0.25">
      <c r="A31" s="110" t="s">
        <v>206</v>
      </c>
      <c r="B31" s="59" t="s">
        <v>213</v>
      </c>
      <c r="C31" s="43">
        <v>0</v>
      </c>
      <c r="D31" s="5" t="str">
        <f t="shared" ref="D31:F50" si="4">IF($B31="N/A","N/A",IF(C31&lt;0,"No","Yes"))</f>
        <v>N/A</v>
      </c>
      <c r="E31" s="43">
        <v>0</v>
      </c>
      <c r="F31" s="5" t="str">
        <f t="shared" si="4"/>
        <v>N/A</v>
      </c>
      <c r="G31" s="43">
        <v>0</v>
      </c>
      <c r="H31" s="5" t="str">
        <f t="shared" ref="H31:H50" si="5">IF($B31="N/A","N/A",IF(G31&lt;0,"No","Yes"))</f>
        <v>N/A</v>
      </c>
      <c r="I31" s="6" t="s">
        <v>1747</v>
      </c>
      <c r="J31" s="6" t="s">
        <v>1747</v>
      </c>
      <c r="K31" s="91" t="str">
        <f t="shared" si="0"/>
        <v>N/A</v>
      </c>
    </row>
    <row r="32" spans="1:11" x14ac:dyDescent="0.25">
      <c r="A32" s="114" t="s">
        <v>656</v>
      </c>
      <c r="B32" s="59" t="s">
        <v>213</v>
      </c>
      <c r="C32" s="44" t="s">
        <v>1747</v>
      </c>
      <c r="D32" s="5" t="str">
        <f t="shared" si="4"/>
        <v>N/A</v>
      </c>
      <c r="E32" s="44" t="s">
        <v>1747</v>
      </c>
      <c r="F32" s="5" t="str">
        <f t="shared" si="4"/>
        <v>N/A</v>
      </c>
      <c r="G32" s="44" t="s">
        <v>1747</v>
      </c>
      <c r="H32" s="5" t="str">
        <f t="shared" si="5"/>
        <v>N/A</v>
      </c>
      <c r="I32" s="6" t="s">
        <v>1747</v>
      </c>
      <c r="J32" s="6" t="s">
        <v>1747</v>
      </c>
      <c r="K32" s="91" t="str">
        <f t="shared" si="0"/>
        <v>N/A</v>
      </c>
    </row>
    <row r="33" spans="1:11" x14ac:dyDescent="0.25">
      <c r="A33" s="114" t="s">
        <v>657</v>
      </c>
      <c r="B33" s="59" t="s">
        <v>213</v>
      </c>
      <c r="C33" s="44" t="s">
        <v>1747</v>
      </c>
      <c r="D33" s="5" t="str">
        <f t="shared" si="4"/>
        <v>N/A</v>
      </c>
      <c r="E33" s="44" t="s">
        <v>1747</v>
      </c>
      <c r="F33" s="5" t="str">
        <f t="shared" si="4"/>
        <v>N/A</v>
      </c>
      <c r="G33" s="44" t="s">
        <v>1747</v>
      </c>
      <c r="H33" s="5" t="str">
        <f t="shared" si="5"/>
        <v>N/A</v>
      </c>
      <c r="I33" s="6" t="s">
        <v>1747</v>
      </c>
      <c r="J33" s="6" t="s">
        <v>1747</v>
      </c>
      <c r="K33" s="91" t="str">
        <f t="shared" si="0"/>
        <v>N/A</v>
      </c>
    </row>
    <row r="34" spans="1:11" x14ac:dyDescent="0.25">
      <c r="A34" s="114" t="s">
        <v>658</v>
      </c>
      <c r="B34" s="59" t="s">
        <v>213</v>
      </c>
      <c r="C34" s="44" t="s">
        <v>1747</v>
      </c>
      <c r="D34" s="5" t="str">
        <f t="shared" si="4"/>
        <v>N/A</v>
      </c>
      <c r="E34" s="44" t="s">
        <v>1747</v>
      </c>
      <c r="F34" s="5" t="str">
        <f t="shared" si="4"/>
        <v>N/A</v>
      </c>
      <c r="G34" s="44" t="s">
        <v>1747</v>
      </c>
      <c r="H34" s="5" t="str">
        <f t="shared" si="5"/>
        <v>N/A</v>
      </c>
      <c r="I34" s="6" t="s">
        <v>1747</v>
      </c>
      <c r="J34" s="6" t="s">
        <v>1747</v>
      </c>
      <c r="K34" s="91" t="str">
        <f t="shared" si="0"/>
        <v>N/A</v>
      </c>
    </row>
    <row r="35" spans="1:11" x14ac:dyDescent="0.25">
      <c r="A35" s="114" t="s">
        <v>659</v>
      </c>
      <c r="B35" s="59" t="s">
        <v>213</v>
      </c>
      <c r="C35" s="44" t="s">
        <v>1747</v>
      </c>
      <c r="D35" s="5" t="str">
        <f t="shared" si="4"/>
        <v>N/A</v>
      </c>
      <c r="E35" s="44" t="s">
        <v>1747</v>
      </c>
      <c r="F35" s="5" t="str">
        <f t="shared" si="4"/>
        <v>N/A</v>
      </c>
      <c r="G35" s="44" t="s">
        <v>1747</v>
      </c>
      <c r="H35" s="5" t="str">
        <f t="shared" si="5"/>
        <v>N/A</v>
      </c>
      <c r="I35" s="6" t="s">
        <v>1747</v>
      </c>
      <c r="J35" s="6" t="s">
        <v>1747</v>
      </c>
      <c r="K35" s="91" t="str">
        <f t="shared" si="0"/>
        <v>N/A</v>
      </c>
    </row>
    <row r="36" spans="1:11" x14ac:dyDescent="0.25">
      <c r="A36" s="114" t="s">
        <v>349</v>
      </c>
      <c r="B36" s="59" t="s">
        <v>213</v>
      </c>
      <c r="C36" s="43">
        <v>0</v>
      </c>
      <c r="D36" s="5" t="str">
        <f t="shared" si="4"/>
        <v>N/A</v>
      </c>
      <c r="E36" s="43">
        <v>0</v>
      </c>
      <c r="F36" s="5" t="str">
        <f t="shared" si="4"/>
        <v>N/A</v>
      </c>
      <c r="G36" s="43">
        <v>0</v>
      </c>
      <c r="H36" s="5" t="str">
        <f t="shared" si="5"/>
        <v>N/A</v>
      </c>
      <c r="I36" s="6" t="s">
        <v>1747</v>
      </c>
      <c r="J36" s="6" t="s">
        <v>1747</v>
      </c>
      <c r="K36" s="91" t="str">
        <f t="shared" si="0"/>
        <v>N/A</v>
      </c>
    </row>
    <row r="37" spans="1:11" x14ac:dyDescent="0.25">
      <c r="A37" s="114" t="s">
        <v>660</v>
      </c>
      <c r="B37" s="59" t="s">
        <v>213</v>
      </c>
      <c r="C37" s="44" t="s">
        <v>1747</v>
      </c>
      <c r="D37" s="5" t="str">
        <f t="shared" si="4"/>
        <v>N/A</v>
      </c>
      <c r="E37" s="44" t="s">
        <v>1747</v>
      </c>
      <c r="F37" s="5" t="str">
        <f t="shared" si="4"/>
        <v>N/A</v>
      </c>
      <c r="G37" s="44" t="s">
        <v>1747</v>
      </c>
      <c r="H37" s="5" t="str">
        <f t="shared" si="5"/>
        <v>N/A</v>
      </c>
      <c r="I37" s="6" t="s">
        <v>1747</v>
      </c>
      <c r="J37" s="6" t="s">
        <v>1747</v>
      </c>
      <c r="K37" s="91" t="str">
        <f t="shared" si="0"/>
        <v>N/A</v>
      </c>
    </row>
    <row r="38" spans="1:11" x14ac:dyDescent="0.25">
      <c r="A38" s="114" t="s">
        <v>661</v>
      </c>
      <c r="B38" s="59" t="s">
        <v>213</v>
      </c>
      <c r="C38" s="44" t="s">
        <v>1747</v>
      </c>
      <c r="D38" s="5" t="str">
        <f t="shared" si="4"/>
        <v>N/A</v>
      </c>
      <c r="E38" s="44" t="s">
        <v>1747</v>
      </c>
      <c r="F38" s="5" t="str">
        <f t="shared" si="4"/>
        <v>N/A</v>
      </c>
      <c r="G38" s="44" t="s">
        <v>1747</v>
      </c>
      <c r="H38" s="5" t="str">
        <f t="shared" si="5"/>
        <v>N/A</v>
      </c>
      <c r="I38" s="6" t="s">
        <v>1747</v>
      </c>
      <c r="J38" s="6" t="s">
        <v>1747</v>
      </c>
      <c r="K38" s="91" t="str">
        <f t="shared" si="0"/>
        <v>N/A</v>
      </c>
    </row>
    <row r="39" spans="1:11" x14ac:dyDescent="0.25">
      <c r="A39" s="114" t="s">
        <v>662</v>
      </c>
      <c r="B39" s="59" t="s">
        <v>213</v>
      </c>
      <c r="C39" s="44" t="s">
        <v>1747</v>
      </c>
      <c r="D39" s="5" t="str">
        <f t="shared" si="4"/>
        <v>N/A</v>
      </c>
      <c r="E39" s="44" t="s">
        <v>1747</v>
      </c>
      <c r="F39" s="5" t="str">
        <f t="shared" si="4"/>
        <v>N/A</v>
      </c>
      <c r="G39" s="44" t="s">
        <v>1747</v>
      </c>
      <c r="H39" s="5" t="str">
        <f t="shared" si="5"/>
        <v>N/A</v>
      </c>
      <c r="I39" s="6" t="s">
        <v>1747</v>
      </c>
      <c r="J39" s="6" t="s">
        <v>1747</v>
      </c>
      <c r="K39" s="91" t="str">
        <f t="shared" si="0"/>
        <v>N/A</v>
      </c>
    </row>
    <row r="40" spans="1:11" x14ac:dyDescent="0.25">
      <c r="A40" s="114" t="s">
        <v>663</v>
      </c>
      <c r="B40" s="59" t="s">
        <v>213</v>
      </c>
      <c r="C40" s="44" t="s">
        <v>1747</v>
      </c>
      <c r="D40" s="5" t="str">
        <f t="shared" si="4"/>
        <v>N/A</v>
      </c>
      <c r="E40" s="44" t="s">
        <v>1747</v>
      </c>
      <c r="F40" s="5" t="str">
        <f t="shared" si="4"/>
        <v>N/A</v>
      </c>
      <c r="G40" s="44" t="s">
        <v>1747</v>
      </c>
      <c r="H40" s="5" t="str">
        <f t="shared" si="5"/>
        <v>N/A</v>
      </c>
      <c r="I40" s="6" t="s">
        <v>1747</v>
      </c>
      <c r="J40" s="6" t="s">
        <v>1747</v>
      </c>
      <c r="K40" s="91" t="str">
        <f t="shared" si="0"/>
        <v>N/A</v>
      </c>
    </row>
    <row r="41" spans="1:11" x14ac:dyDescent="0.25">
      <c r="A41" s="114" t="s">
        <v>664</v>
      </c>
      <c r="B41" s="59" t="s">
        <v>213</v>
      </c>
      <c r="C41" s="44" t="s">
        <v>1747</v>
      </c>
      <c r="D41" s="5" t="str">
        <f t="shared" si="4"/>
        <v>N/A</v>
      </c>
      <c r="E41" s="44" t="s">
        <v>1747</v>
      </c>
      <c r="F41" s="5" t="str">
        <f t="shared" si="4"/>
        <v>N/A</v>
      </c>
      <c r="G41" s="44" t="s">
        <v>1747</v>
      </c>
      <c r="H41" s="5" t="str">
        <f t="shared" si="5"/>
        <v>N/A</v>
      </c>
      <c r="I41" s="6" t="s">
        <v>1747</v>
      </c>
      <c r="J41" s="6" t="s">
        <v>1747</v>
      </c>
      <c r="K41" s="91" t="str">
        <f t="shared" si="0"/>
        <v>N/A</v>
      </c>
    </row>
    <row r="42" spans="1:11" x14ac:dyDescent="0.25">
      <c r="A42" s="114" t="s">
        <v>665</v>
      </c>
      <c r="B42" s="59" t="s">
        <v>213</v>
      </c>
      <c r="C42" s="44" t="s">
        <v>1747</v>
      </c>
      <c r="D42" s="5" t="str">
        <f t="shared" si="4"/>
        <v>N/A</v>
      </c>
      <c r="E42" s="44" t="s">
        <v>1747</v>
      </c>
      <c r="F42" s="5" t="str">
        <f t="shared" si="4"/>
        <v>N/A</v>
      </c>
      <c r="G42" s="44" t="s">
        <v>1747</v>
      </c>
      <c r="H42" s="5" t="str">
        <f t="shared" si="5"/>
        <v>N/A</v>
      </c>
      <c r="I42" s="6" t="s">
        <v>1747</v>
      </c>
      <c r="J42" s="6" t="s">
        <v>1747</v>
      </c>
      <c r="K42" s="91" t="str">
        <f t="shared" si="0"/>
        <v>N/A</v>
      </c>
    </row>
    <row r="43" spans="1:11" x14ac:dyDescent="0.25">
      <c r="A43" s="114" t="s">
        <v>666</v>
      </c>
      <c r="B43" s="59" t="s">
        <v>213</v>
      </c>
      <c r="C43" s="44" t="s">
        <v>1747</v>
      </c>
      <c r="D43" s="5" t="str">
        <f t="shared" si="4"/>
        <v>N/A</v>
      </c>
      <c r="E43" s="44" t="s">
        <v>1747</v>
      </c>
      <c r="F43" s="5" t="str">
        <f t="shared" si="4"/>
        <v>N/A</v>
      </c>
      <c r="G43" s="44" t="s">
        <v>1747</v>
      </c>
      <c r="H43" s="5" t="str">
        <f t="shared" si="5"/>
        <v>N/A</v>
      </c>
      <c r="I43" s="6" t="s">
        <v>1747</v>
      </c>
      <c r="J43" s="6" t="s">
        <v>1747</v>
      </c>
      <c r="K43" s="91" t="str">
        <f t="shared" si="0"/>
        <v>N/A</v>
      </c>
    </row>
    <row r="44" spans="1:11" x14ac:dyDescent="0.25">
      <c r="A44" s="114" t="s">
        <v>667</v>
      </c>
      <c r="B44" s="59" t="s">
        <v>213</v>
      </c>
      <c r="C44" s="44" t="s">
        <v>1747</v>
      </c>
      <c r="D44" s="5" t="str">
        <f t="shared" si="4"/>
        <v>N/A</v>
      </c>
      <c r="E44" s="44" t="s">
        <v>1747</v>
      </c>
      <c r="F44" s="5" t="str">
        <f t="shared" si="4"/>
        <v>N/A</v>
      </c>
      <c r="G44" s="44" t="s">
        <v>1747</v>
      </c>
      <c r="H44" s="5" t="str">
        <f t="shared" si="5"/>
        <v>N/A</v>
      </c>
      <c r="I44" s="6" t="s">
        <v>1747</v>
      </c>
      <c r="J44" s="6" t="s">
        <v>1747</v>
      </c>
      <c r="K44" s="91" t="str">
        <f t="shared" si="0"/>
        <v>N/A</v>
      </c>
    </row>
    <row r="45" spans="1:11" x14ac:dyDescent="0.25">
      <c r="A45" s="114" t="s">
        <v>668</v>
      </c>
      <c r="B45" s="59" t="s">
        <v>213</v>
      </c>
      <c r="C45" s="44" t="s">
        <v>1747</v>
      </c>
      <c r="D45" s="5" t="str">
        <f t="shared" si="4"/>
        <v>N/A</v>
      </c>
      <c r="E45" s="44" t="s">
        <v>1747</v>
      </c>
      <c r="F45" s="5" t="str">
        <f t="shared" si="4"/>
        <v>N/A</v>
      </c>
      <c r="G45" s="44" t="s">
        <v>1747</v>
      </c>
      <c r="H45" s="5" t="str">
        <f t="shared" si="5"/>
        <v>N/A</v>
      </c>
      <c r="I45" s="6" t="s">
        <v>1747</v>
      </c>
      <c r="J45" s="6" t="s">
        <v>1747</v>
      </c>
      <c r="K45" s="91" t="str">
        <f t="shared" si="0"/>
        <v>N/A</v>
      </c>
    </row>
    <row r="46" spans="1:11" x14ac:dyDescent="0.25">
      <c r="A46" s="114" t="s">
        <v>350</v>
      </c>
      <c r="B46" s="59" t="s">
        <v>213</v>
      </c>
      <c r="C46" s="43">
        <v>0</v>
      </c>
      <c r="D46" s="5" t="str">
        <f t="shared" si="4"/>
        <v>N/A</v>
      </c>
      <c r="E46" s="43">
        <v>0</v>
      </c>
      <c r="F46" s="5" t="str">
        <f t="shared" si="4"/>
        <v>N/A</v>
      </c>
      <c r="G46" s="43">
        <v>0</v>
      </c>
      <c r="H46" s="5" t="str">
        <f t="shared" si="5"/>
        <v>N/A</v>
      </c>
      <c r="I46" s="6" t="s">
        <v>1747</v>
      </c>
      <c r="J46" s="6" t="s">
        <v>1747</v>
      </c>
      <c r="K46" s="91" t="str">
        <f t="shared" si="0"/>
        <v>N/A</v>
      </c>
    </row>
    <row r="47" spans="1:11" x14ac:dyDescent="0.25">
      <c r="A47" s="114" t="s">
        <v>669</v>
      </c>
      <c r="B47" s="59" t="s">
        <v>213</v>
      </c>
      <c r="C47" s="44" t="s">
        <v>1747</v>
      </c>
      <c r="D47" s="5" t="str">
        <f t="shared" si="4"/>
        <v>N/A</v>
      </c>
      <c r="E47" s="44" t="s">
        <v>1747</v>
      </c>
      <c r="F47" s="5" t="str">
        <f t="shared" si="4"/>
        <v>N/A</v>
      </c>
      <c r="G47" s="44" t="s">
        <v>1747</v>
      </c>
      <c r="H47" s="5" t="str">
        <f t="shared" si="5"/>
        <v>N/A</v>
      </c>
      <c r="I47" s="6" t="s">
        <v>1747</v>
      </c>
      <c r="J47" s="6" t="s">
        <v>1747</v>
      </c>
      <c r="K47" s="91" t="str">
        <f t="shared" si="0"/>
        <v>N/A</v>
      </c>
    </row>
    <row r="48" spans="1:11" x14ac:dyDescent="0.25">
      <c r="A48" s="114" t="s">
        <v>670</v>
      </c>
      <c r="B48" s="59" t="s">
        <v>213</v>
      </c>
      <c r="C48" s="44" t="s">
        <v>1747</v>
      </c>
      <c r="D48" s="5" t="str">
        <f t="shared" si="4"/>
        <v>N/A</v>
      </c>
      <c r="E48" s="44" t="s">
        <v>1747</v>
      </c>
      <c r="F48" s="5" t="str">
        <f t="shared" si="4"/>
        <v>N/A</v>
      </c>
      <c r="G48" s="44" t="s">
        <v>1747</v>
      </c>
      <c r="H48" s="5" t="str">
        <f t="shared" si="5"/>
        <v>N/A</v>
      </c>
      <c r="I48" s="6" t="s">
        <v>1747</v>
      </c>
      <c r="J48" s="6" t="s">
        <v>1747</v>
      </c>
      <c r="K48" s="91" t="str">
        <f t="shared" si="0"/>
        <v>N/A</v>
      </c>
    </row>
    <row r="49" spans="1:11" x14ac:dyDescent="0.25">
      <c r="A49" s="114" t="s">
        <v>671</v>
      </c>
      <c r="B49" s="59" t="s">
        <v>213</v>
      </c>
      <c r="C49" s="44" t="s">
        <v>1747</v>
      </c>
      <c r="D49" s="5" t="str">
        <f t="shared" si="4"/>
        <v>N/A</v>
      </c>
      <c r="E49" s="44" t="s">
        <v>1747</v>
      </c>
      <c r="F49" s="5" t="str">
        <f t="shared" si="4"/>
        <v>N/A</v>
      </c>
      <c r="G49" s="44" t="s">
        <v>1747</v>
      </c>
      <c r="H49" s="5" t="str">
        <f t="shared" si="5"/>
        <v>N/A</v>
      </c>
      <c r="I49" s="6" t="s">
        <v>1747</v>
      </c>
      <c r="J49" s="6" t="s">
        <v>1747</v>
      </c>
      <c r="K49" s="91" t="str">
        <f t="shared" si="0"/>
        <v>N/A</v>
      </c>
    </row>
    <row r="50" spans="1:11" x14ac:dyDescent="0.25">
      <c r="A50" s="114" t="s">
        <v>672</v>
      </c>
      <c r="B50" s="59" t="s">
        <v>213</v>
      </c>
      <c r="C50" s="44" t="s">
        <v>1747</v>
      </c>
      <c r="D50" s="5" t="str">
        <f t="shared" si="4"/>
        <v>N/A</v>
      </c>
      <c r="E50" s="44" t="s">
        <v>1747</v>
      </c>
      <c r="F50" s="5" t="str">
        <f t="shared" si="4"/>
        <v>N/A</v>
      </c>
      <c r="G50" s="44" t="s">
        <v>1747</v>
      </c>
      <c r="H50" s="5" t="str">
        <f t="shared" si="5"/>
        <v>N/A</v>
      </c>
      <c r="I50" s="6" t="s">
        <v>1747</v>
      </c>
      <c r="J50" s="6" t="s">
        <v>1747</v>
      </c>
      <c r="K50" s="91" t="str">
        <f t="shared" si="0"/>
        <v>N/A</v>
      </c>
    </row>
    <row r="51" spans="1:11" x14ac:dyDescent="0.25">
      <c r="A51" s="114" t="s">
        <v>351</v>
      </c>
      <c r="B51" s="21" t="s">
        <v>213</v>
      </c>
      <c r="C51" s="43">
        <v>435</v>
      </c>
      <c r="D51" s="21" t="s">
        <v>213</v>
      </c>
      <c r="E51" s="22">
        <v>370</v>
      </c>
      <c r="F51" s="21" t="s">
        <v>213</v>
      </c>
      <c r="G51" s="22">
        <v>146</v>
      </c>
      <c r="H51" s="21" t="s">
        <v>213</v>
      </c>
      <c r="I51" s="6">
        <v>-14.9</v>
      </c>
      <c r="J51" s="6">
        <v>-60.5</v>
      </c>
      <c r="K51" s="91" t="str">
        <f t="shared" si="0"/>
        <v>No</v>
      </c>
    </row>
    <row r="52" spans="1:11" x14ac:dyDescent="0.25">
      <c r="A52" s="114" t="s">
        <v>352</v>
      </c>
      <c r="B52" s="21" t="s">
        <v>213</v>
      </c>
      <c r="C52" s="44">
        <v>0</v>
      </c>
      <c r="D52" s="5" t="str">
        <f t="shared" ref="D52:D54" si="6">IF($B52="N/A","N/A",IF(C52&gt;15,"No",IF(C52&lt;-15,"No","Yes")))</f>
        <v>N/A</v>
      </c>
      <c r="E52" s="4">
        <v>0</v>
      </c>
      <c r="F52" s="5" t="str">
        <f t="shared" ref="F52:F54" si="7">IF($B52="N/A","N/A",IF(E52&gt;15,"No",IF(E52&lt;-15,"No","Yes")))</f>
        <v>N/A</v>
      </c>
      <c r="G52" s="4">
        <v>0</v>
      </c>
      <c r="H52" s="5" t="str">
        <f t="shared" ref="H52:H54" si="8">IF($B52="N/A","N/A",IF(G52&gt;15,"No",IF(G52&lt;-15,"No","Yes")))</f>
        <v>N/A</v>
      </c>
      <c r="I52" s="6" t="s">
        <v>1747</v>
      </c>
      <c r="J52" s="6" t="s">
        <v>1747</v>
      </c>
      <c r="K52" s="91" t="str">
        <f t="shared" si="0"/>
        <v>N/A</v>
      </c>
    </row>
    <row r="53" spans="1:11" x14ac:dyDescent="0.25">
      <c r="A53" s="114" t="s">
        <v>353</v>
      </c>
      <c r="B53" s="21" t="s">
        <v>213</v>
      </c>
      <c r="C53" s="44">
        <v>0</v>
      </c>
      <c r="D53" s="5" t="str">
        <f t="shared" si="6"/>
        <v>N/A</v>
      </c>
      <c r="E53" s="4">
        <v>0</v>
      </c>
      <c r="F53" s="5" t="str">
        <f t="shared" si="7"/>
        <v>N/A</v>
      </c>
      <c r="G53" s="4">
        <v>0</v>
      </c>
      <c r="H53" s="5" t="str">
        <f t="shared" si="8"/>
        <v>N/A</v>
      </c>
      <c r="I53" s="6" t="s">
        <v>1747</v>
      </c>
      <c r="J53" s="6" t="s">
        <v>1747</v>
      </c>
      <c r="K53" s="91" t="str">
        <f t="shared" si="0"/>
        <v>N/A</v>
      </c>
    </row>
    <row r="54" spans="1:11" x14ac:dyDescent="0.25">
      <c r="A54" s="115" t="s">
        <v>354</v>
      </c>
      <c r="B54" s="99" t="s">
        <v>213</v>
      </c>
      <c r="C54" s="116">
        <v>100</v>
      </c>
      <c r="D54" s="100" t="str">
        <f t="shared" si="6"/>
        <v>N/A</v>
      </c>
      <c r="E54" s="104">
        <v>100</v>
      </c>
      <c r="F54" s="100" t="str">
        <f t="shared" si="7"/>
        <v>N/A</v>
      </c>
      <c r="G54" s="104">
        <v>100</v>
      </c>
      <c r="H54" s="100" t="str">
        <f t="shared" si="8"/>
        <v>N/A</v>
      </c>
      <c r="I54" s="101">
        <v>0</v>
      </c>
      <c r="J54" s="101">
        <v>0</v>
      </c>
      <c r="K54" s="102" t="str">
        <f t="shared" si="0"/>
        <v>Yes</v>
      </c>
    </row>
    <row r="55" spans="1:11" ht="12" customHeight="1" x14ac:dyDescent="0.25">
      <c r="A55" s="174" t="s">
        <v>1632</v>
      </c>
      <c r="B55" s="175"/>
      <c r="C55" s="175"/>
      <c r="D55" s="175"/>
      <c r="E55" s="175"/>
      <c r="F55" s="175"/>
      <c r="G55" s="175"/>
      <c r="H55" s="175"/>
      <c r="I55" s="175"/>
      <c r="J55" s="175"/>
      <c r="K55" s="176"/>
    </row>
    <row r="56" spans="1:11" x14ac:dyDescent="0.25">
      <c r="A56" s="164" t="s">
        <v>1630</v>
      </c>
      <c r="B56" s="165"/>
      <c r="C56" s="165"/>
      <c r="D56" s="165"/>
      <c r="E56" s="165"/>
      <c r="F56" s="165"/>
      <c r="G56" s="165"/>
      <c r="H56" s="165"/>
      <c r="I56" s="165"/>
      <c r="J56" s="165"/>
      <c r="K56" s="166"/>
    </row>
    <row r="57" spans="1:11" x14ac:dyDescent="0.25">
      <c r="A57" s="167" t="s">
        <v>1731</v>
      </c>
      <c r="B57" s="167"/>
      <c r="C57" s="167"/>
      <c r="D57" s="167"/>
      <c r="E57" s="167"/>
      <c r="F57" s="167"/>
      <c r="G57" s="167"/>
      <c r="H57" s="167"/>
      <c r="I57" s="167"/>
      <c r="J57" s="167"/>
      <c r="K57" s="16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F117"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2.75" customHeight="1" x14ac:dyDescent="0.3">
      <c r="A2" s="161" t="s">
        <v>1583</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6050059</v>
      </c>
      <c r="D6" s="5" t="str">
        <f>IF($B6="N/A","N/A",IF(C6&gt;15,"No",IF(C6&lt;-15,"No","Yes")))</f>
        <v>N/A</v>
      </c>
      <c r="E6" s="22">
        <v>6569899</v>
      </c>
      <c r="F6" s="5" t="str">
        <f>IF($B6="N/A","N/A",IF(E6&gt;15,"No",IF(E6&lt;-15,"No","Yes")))</f>
        <v>N/A</v>
      </c>
      <c r="G6" s="22">
        <v>6713797</v>
      </c>
      <c r="H6" s="5" t="str">
        <f>IF($B6="N/A","N/A",IF(G6&gt;15,"No",IF(G6&lt;-15,"No","Yes")))</f>
        <v>N/A</v>
      </c>
      <c r="I6" s="6">
        <v>8.5920000000000005</v>
      </c>
      <c r="J6" s="6">
        <v>2.19</v>
      </c>
      <c r="K6" s="91" t="str">
        <f t="shared" ref="K6:K15"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16</v>
      </c>
      <c r="B9" s="21" t="s">
        <v>213</v>
      </c>
      <c r="C9" s="44">
        <v>3.6874681718</v>
      </c>
      <c r="D9" s="5" t="str">
        <f t="shared" ref="D9:D15" si="1">IF($B9="N/A","N/A",IF(C9&gt;15,"No",IF(C9&lt;-15,"No","Yes")))</f>
        <v>N/A</v>
      </c>
      <c r="E9" s="4">
        <v>2.6478641451999998</v>
      </c>
      <c r="F9" s="5" t="str">
        <f t="shared" ref="F9:F15" si="2">IF($B9="N/A","N/A",IF(E9&gt;15,"No",IF(E9&lt;-15,"No","Yes")))</f>
        <v>N/A</v>
      </c>
      <c r="G9" s="4">
        <v>1.3342226463</v>
      </c>
      <c r="H9" s="5" t="str">
        <f t="shared" ref="H9:H15" si="3">IF($B9="N/A","N/A",IF(G9&gt;15,"No",IF(G9&lt;-15,"No","Yes")))</f>
        <v>N/A</v>
      </c>
      <c r="I9" s="6">
        <v>-28.2</v>
      </c>
      <c r="J9" s="6">
        <v>-49.6</v>
      </c>
      <c r="K9" s="91" t="str">
        <f t="shared" si="0"/>
        <v>No</v>
      </c>
    </row>
    <row r="10" spans="1:11" x14ac:dyDescent="0.25">
      <c r="A10" s="110" t="s">
        <v>36</v>
      </c>
      <c r="B10" s="21" t="s">
        <v>213</v>
      </c>
      <c r="C10" s="44">
        <v>6.8634874872999996</v>
      </c>
      <c r="D10" s="5" t="str">
        <f t="shared" si="1"/>
        <v>N/A</v>
      </c>
      <c r="E10" s="4">
        <v>7.2174030903000004</v>
      </c>
      <c r="F10" s="5" t="str">
        <f t="shared" si="2"/>
        <v>N/A</v>
      </c>
      <c r="G10" s="4">
        <v>3.7653665587999998</v>
      </c>
      <c r="H10" s="5" t="str">
        <f t="shared" si="3"/>
        <v>N/A</v>
      </c>
      <c r="I10" s="6">
        <v>5.1559999999999997</v>
      </c>
      <c r="J10" s="6">
        <v>-47.8</v>
      </c>
      <c r="K10" s="91" t="str">
        <f t="shared" si="0"/>
        <v>No</v>
      </c>
    </row>
    <row r="11" spans="1:11" x14ac:dyDescent="0.25">
      <c r="A11" s="110" t="s">
        <v>37</v>
      </c>
      <c r="B11" s="21" t="s">
        <v>213</v>
      </c>
      <c r="C11" s="44">
        <v>73.269896193999998</v>
      </c>
      <c r="D11" s="5" t="str">
        <f t="shared" si="1"/>
        <v>N/A</v>
      </c>
      <c r="E11" s="4">
        <v>79.249448123999997</v>
      </c>
      <c r="F11" s="5" t="str">
        <f t="shared" si="2"/>
        <v>N/A</v>
      </c>
      <c r="G11" s="4">
        <v>51.279426817000001</v>
      </c>
      <c r="H11" s="5" t="str">
        <f t="shared" si="3"/>
        <v>N/A</v>
      </c>
      <c r="I11" s="6">
        <v>8.1609999999999996</v>
      </c>
      <c r="J11" s="6">
        <v>-35.299999999999997</v>
      </c>
      <c r="K11" s="91" t="str">
        <f t="shared" si="0"/>
        <v>No</v>
      </c>
    </row>
    <row r="12" spans="1:11" x14ac:dyDescent="0.25">
      <c r="A12" s="110" t="s">
        <v>38</v>
      </c>
      <c r="B12" s="21" t="s">
        <v>213</v>
      </c>
      <c r="C12" s="44">
        <v>3.6153118536000002</v>
      </c>
      <c r="D12" s="5" t="str">
        <f t="shared" si="1"/>
        <v>N/A</v>
      </c>
      <c r="E12" s="4">
        <v>2.5641303240000002</v>
      </c>
      <c r="F12" s="5" t="str">
        <f t="shared" si="2"/>
        <v>N/A</v>
      </c>
      <c r="G12" s="4">
        <v>1.2613536395</v>
      </c>
      <c r="H12" s="5" t="str">
        <f t="shared" si="3"/>
        <v>N/A</v>
      </c>
      <c r="I12" s="6">
        <v>-29.1</v>
      </c>
      <c r="J12" s="6">
        <v>-50.8</v>
      </c>
      <c r="K12" s="91" t="str">
        <f t="shared" si="0"/>
        <v>No</v>
      </c>
    </row>
    <row r="13" spans="1:11" x14ac:dyDescent="0.25">
      <c r="A13" s="110" t="s">
        <v>863</v>
      </c>
      <c r="B13" s="21" t="s">
        <v>213</v>
      </c>
      <c r="C13" s="44">
        <v>3.9439814272999998</v>
      </c>
      <c r="D13" s="5" t="str">
        <f t="shared" si="1"/>
        <v>N/A</v>
      </c>
      <c r="E13" s="4">
        <v>1.3858304688</v>
      </c>
      <c r="F13" s="5" t="str">
        <f t="shared" si="2"/>
        <v>N/A</v>
      </c>
      <c r="G13" s="4">
        <v>3.5860981999999999E-3</v>
      </c>
      <c r="H13" s="5" t="str">
        <f t="shared" si="3"/>
        <v>N/A</v>
      </c>
      <c r="I13" s="6">
        <v>-64.900000000000006</v>
      </c>
      <c r="J13" s="6">
        <v>-99.7</v>
      </c>
      <c r="K13" s="91" t="str">
        <f t="shared" si="0"/>
        <v>No</v>
      </c>
    </row>
    <row r="14" spans="1:11" x14ac:dyDescent="0.25">
      <c r="A14" s="110" t="s">
        <v>864</v>
      </c>
      <c r="B14" s="21" t="s">
        <v>213</v>
      </c>
      <c r="C14" s="44">
        <v>1.9743971345</v>
      </c>
      <c r="D14" s="5" t="str">
        <f t="shared" si="1"/>
        <v>N/A</v>
      </c>
      <c r="E14" s="4">
        <v>0.76646038670000005</v>
      </c>
      <c r="F14" s="5" t="str">
        <f t="shared" si="2"/>
        <v>N/A</v>
      </c>
      <c r="G14" s="4">
        <v>3.8739297399999997E-2</v>
      </c>
      <c r="H14" s="5" t="str">
        <f t="shared" si="3"/>
        <v>N/A</v>
      </c>
      <c r="I14" s="6">
        <v>-61.2</v>
      </c>
      <c r="J14" s="6">
        <v>-94.9</v>
      </c>
      <c r="K14" s="91" t="str">
        <f t="shared" si="0"/>
        <v>No</v>
      </c>
    </row>
    <row r="15" spans="1:11" x14ac:dyDescent="0.25">
      <c r="A15" s="110" t="s">
        <v>161</v>
      </c>
      <c r="B15" s="21" t="s">
        <v>213</v>
      </c>
      <c r="C15" s="44">
        <v>8.0276737797000006</v>
      </c>
      <c r="D15" s="5" t="str">
        <f t="shared" si="1"/>
        <v>N/A</v>
      </c>
      <c r="E15" s="4">
        <v>7.1843874617000001</v>
      </c>
      <c r="F15" s="5" t="str">
        <f t="shared" si="2"/>
        <v>N/A</v>
      </c>
      <c r="G15" s="4">
        <v>24.981124690000001</v>
      </c>
      <c r="H15" s="5" t="str">
        <f t="shared" si="3"/>
        <v>N/A</v>
      </c>
      <c r="I15" s="6">
        <v>-10.5</v>
      </c>
      <c r="J15" s="6">
        <v>247.7</v>
      </c>
      <c r="K15" s="91" t="str">
        <f t="shared" si="0"/>
        <v>No</v>
      </c>
    </row>
    <row r="16" spans="1:11" x14ac:dyDescent="0.25">
      <c r="A16" s="110" t="s">
        <v>162</v>
      </c>
      <c r="B16" s="21" t="s">
        <v>246</v>
      </c>
      <c r="C16" s="44">
        <v>92.631146242</v>
      </c>
      <c r="D16" s="5" t="str">
        <f>IF($B16="N/A","N/A",IF(C16&gt;95,"Yes","No"))</f>
        <v>No</v>
      </c>
      <c r="E16" s="4">
        <v>87.865125476000003</v>
      </c>
      <c r="F16" s="5" t="str">
        <f>IF($B16="N/A","N/A",IF(E16&gt;95,"Yes","No"))</f>
        <v>No</v>
      </c>
      <c r="G16" s="4">
        <v>76.871686767</v>
      </c>
      <c r="H16" s="5" t="str">
        <f>IF($B16="N/A","N/A",IF(G16&gt;95,"Yes","No"))</f>
        <v>No</v>
      </c>
      <c r="I16" s="6">
        <v>-5.15</v>
      </c>
      <c r="J16" s="6">
        <v>-12.5</v>
      </c>
      <c r="K16" s="91" t="str">
        <f t="shared" ref="K16:K26" si="4">IF(J16="Div by 0", "N/A", IF(J16="N/A","N/A", IF(J16&gt;30, "No", IF(J16&lt;-30, "No", "Yes"))))</f>
        <v>Yes</v>
      </c>
    </row>
    <row r="17" spans="1:11" x14ac:dyDescent="0.25">
      <c r="A17" s="110" t="s">
        <v>865</v>
      </c>
      <c r="B17" s="29" t="s">
        <v>247</v>
      </c>
      <c r="C17" s="44">
        <v>24.039749034</v>
      </c>
      <c r="D17" s="5" t="str">
        <f>IF($B17="N/A","N/A",IF(C17&gt;90,"No",IF(C17&lt;50,"No","Yes")))</f>
        <v>No</v>
      </c>
      <c r="E17" s="4">
        <v>38.964084532000001</v>
      </c>
      <c r="F17" s="5" t="str">
        <f>IF($B17="N/A","N/A",IF(E17&gt;90,"No",IF(E17&lt;50,"No","Yes")))</f>
        <v>No</v>
      </c>
      <c r="G17" s="4">
        <v>36.479968042000003</v>
      </c>
      <c r="H17" s="5" t="str">
        <f>IF($B17="N/A","N/A",IF(G17&gt;90,"No",IF(G17&lt;50,"No","Yes")))</f>
        <v>No</v>
      </c>
      <c r="I17" s="6">
        <v>62.08</v>
      </c>
      <c r="J17" s="6">
        <v>-6.38</v>
      </c>
      <c r="K17" s="91" t="str">
        <f t="shared" si="4"/>
        <v>Yes</v>
      </c>
    </row>
    <row r="18" spans="1:11" x14ac:dyDescent="0.25">
      <c r="A18" s="110" t="s">
        <v>866</v>
      </c>
      <c r="B18" s="29" t="s">
        <v>224</v>
      </c>
      <c r="C18" s="44">
        <v>44.573829775999997</v>
      </c>
      <c r="D18" s="5" t="str">
        <f t="shared" ref="D18:D23" si="5">IF($B18="N/A","N/A",IF(C18&gt;5,"No",IF(C18&lt;=0,"No","Yes")))</f>
        <v>No</v>
      </c>
      <c r="E18" s="4">
        <v>29.325458428000001</v>
      </c>
      <c r="F18" s="5" t="str">
        <f t="shared" ref="F18:F23" si="6">IF($B18="N/A","N/A",IF(E18&gt;5,"No",IF(E18&lt;=0,"No","Yes")))</f>
        <v>No</v>
      </c>
      <c r="G18" s="4">
        <v>23.344018295000001</v>
      </c>
      <c r="H18" s="5" t="str">
        <f t="shared" ref="H18:H23" si="7">IF($B18="N/A","N/A",IF(G18&gt;5,"No",IF(G18&lt;=0,"No","Yes")))</f>
        <v>No</v>
      </c>
      <c r="I18" s="6">
        <v>-34.200000000000003</v>
      </c>
      <c r="J18" s="6">
        <v>-20.399999999999999</v>
      </c>
      <c r="K18" s="91" t="str">
        <f t="shared" si="4"/>
        <v>Yes</v>
      </c>
    </row>
    <row r="19" spans="1:11" x14ac:dyDescent="0.25">
      <c r="A19" s="110" t="s">
        <v>867</v>
      </c>
      <c r="B19" s="29" t="s">
        <v>224</v>
      </c>
      <c r="C19" s="44">
        <v>2.7772291145999999</v>
      </c>
      <c r="D19" s="5" t="str">
        <f t="shared" si="5"/>
        <v>Yes</v>
      </c>
      <c r="E19" s="4">
        <v>2.3237039107999999</v>
      </c>
      <c r="F19" s="5" t="str">
        <f t="shared" si="6"/>
        <v>Yes</v>
      </c>
      <c r="G19" s="4">
        <v>1.7686861845999999</v>
      </c>
      <c r="H19" s="5" t="str">
        <f t="shared" si="7"/>
        <v>Yes</v>
      </c>
      <c r="I19" s="6">
        <v>-16.3</v>
      </c>
      <c r="J19" s="6">
        <v>-23.9</v>
      </c>
      <c r="K19" s="91" t="str">
        <f t="shared" si="4"/>
        <v>Yes</v>
      </c>
    </row>
    <row r="20" spans="1:11" x14ac:dyDescent="0.25">
      <c r="A20" s="110" t="s">
        <v>868</v>
      </c>
      <c r="B20" s="29" t="s">
        <v>224</v>
      </c>
      <c r="C20" s="44">
        <v>1.7735364199999999E-2</v>
      </c>
      <c r="D20" s="5" t="str">
        <f t="shared" si="5"/>
        <v>Yes</v>
      </c>
      <c r="E20" s="4">
        <v>9.6196304000000007E-3</v>
      </c>
      <c r="F20" s="5" t="str">
        <f t="shared" si="6"/>
        <v>Yes</v>
      </c>
      <c r="G20" s="4">
        <v>8.8772419000000009E-3</v>
      </c>
      <c r="H20" s="5" t="str">
        <f t="shared" si="7"/>
        <v>Yes</v>
      </c>
      <c r="I20" s="6">
        <v>-45.8</v>
      </c>
      <c r="J20" s="6">
        <v>-7.72</v>
      </c>
      <c r="K20" s="91" t="str">
        <f t="shared" si="4"/>
        <v>Yes</v>
      </c>
    </row>
    <row r="21" spans="1:11" x14ac:dyDescent="0.25">
      <c r="A21" s="110" t="s">
        <v>869</v>
      </c>
      <c r="B21" s="21" t="s">
        <v>213</v>
      </c>
      <c r="C21" s="44">
        <v>0</v>
      </c>
      <c r="D21" s="5" t="str">
        <f t="shared" si="5"/>
        <v>N/A</v>
      </c>
      <c r="E21" s="4">
        <v>0</v>
      </c>
      <c r="F21" s="5" t="str">
        <f t="shared" si="6"/>
        <v>N/A</v>
      </c>
      <c r="G21" s="4">
        <v>9.9839181900000004E-2</v>
      </c>
      <c r="H21" s="5" t="str">
        <f t="shared" si="7"/>
        <v>N/A</v>
      </c>
      <c r="I21" s="6" t="s">
        <v>1747</v>
      </c>
      <c r="J21" s="6" t="s">
        <v>1747</v>
      </c>
      <c r="K21" s="91" t="str">
        <f t="shared" si="4"/>
        <v>N/A</v>
      </c>
    </row>
    <row r="22" spans="1:11" x14ac:dyDescent="0.25">
      <c r="A22" s="110" t="s">
        <v>1716</v>
      </c>
      <c r="B22" s="21" t="s">
        <v>213</v>
      </c>
      <c r="C22" s="44">
        <v>0</v>
      </c>
      <c r="D22" s="5" t="str">
        <f t="shared" si="5"/>
        <v>N/A</v>
      </c>
      <c r="E22" s="4">
        <v>0</v>
      </c>
      <c r="F22" s="5" t="str">
        <f t="shared" si="6"/>
        <v>N/A</v>
      </c>
      <c r="G22" s="4">
        <v>4.4684100000000001E-4</v>
      </c>
      <c r="H22" s="5" t="str">
        <f t="shared" si="7"/>
        <v>N/A</v>
      </c>
      <c r="I22" s="6" t="s">
        <v>1747</v>
      </c>
      <c r="J22" s="6" t="s">
        <v>1747</v>
      </c>
      <c r="K22" s="91" t="str">
        <f t="shared" si="4"/>
        <v>N/A</v>
      </c>
    </row>
    <row r="23" spans="1:11" x14ac:dyDescent="0.25">
      <c r="A23" s="110" t="s">
        <v>870</v>
      </c>
      <c r="B23" s="21" t="s">
        <v>213</v>
      </c>
      <c r="C23" s="44">
        <v>9.0908199999999997E-4</v>
      </c>
      <c r="D23" s="5" t="str">
        <f t="shared" si="5"/>
        <v>N/A</v>
      </c>
      <c r="E23" s="4">
        <v>0.25425048389999999</v>
      </c>
      <c r="F23" s="5" t="str">
        <f t="shared" si="6"/>
        <v>N/A</v>
      </c>
      <c r="G23" s="4">
        <v>0.80543096550000004</v>
      </c>
      <c r="H23" s="5" t="str">
        <f t="shared" si="7"/>
        <v>N/A</v>
      </c>
      <c r="I23" s="6">
        <v>27868</v>
      </c>
      <c r="J23" s="6">
        <v>216.8</v>
      </c>
      <c r="K23" s="91" t="str">
        <f t="shared" si="4"/>
        <v>No</v>
      </c>
    </row>
    <row r="24" spans="1:11" x14ac:dyDescent="0.25">
      <c r="A24" s="110" t="s">
        <v>871</v>
      </c>
      <c r="B24" s="21" t="s">
        <v>232</v>
      </c>
      <c r="C24" s="44">
        <v>1.7503961532000001</v>
      </c>
      <c r="D24" s="5" t="str">
        <f>IF($B24="N/A","N/A",IF(C24&gt;10,"No",IF(C24&lt;1,"No","Yes")))</f>
        <v>Yes</v>
      </c>
      <c r="E24" s="4">
        <v>0.88451892489999995</v>
      </c>
      <c r="F24" s="5" t="str">
        <f>IF($B24="N/A","N/A",IF(E24&gt;10,"No",IF(E24&lt;1,"No","Yes")))</f>
        <v>No</v>
      </c>
      <c r="G24" s="4">
        <v>0.8531982722</v>
      </c>
      <c r="H24" s="5" t="str">
        <f>IF($B24="N/A","N/A",IF(G24&gt;10,"No",IF(G24&lt;1,"No","Yes")))</f>
        <v>No</v>
      </c>
      <c r="I24" s="6">
        <v>-49.5</v>
      </c>
      <c r="J24" s="6">
        <v>-3.54</v>
      </c>
      <c r="K24" s="91" t="str">
        <f t="shared" si="4"/>
        <v>Yes</v>
      </c>
    </row>
    <row r="25" spans="1:11" x14ac:dyDescent="0.25">
      <c r="A25" s="110" t="s">
        <v>872</v>
      </c>
      <c r="B25" s="47" t="s">
        <v>239</v>
      </c>
      <c r="C25" s="44">
        <v>5.4641615891999997</v>
      </c>
      <c r="D25" s="5" t="str">
        <f>IF($B25="N/A","N/A",IF(C25&gt;10,"No",IF(C25&lt;=0,"No","Yes")))</f>
        <v>Yes</v>
      </c>
      <c r="E25" s="4">
        <v>3.5276798015000002</v>
      </c>
      <c r="F25" s="5" t="str">
        <f>IF($B25="N/A","N/A",IF(E25&gt;10,"No",IF(E25&lt;=0,"No","Yes")))</f>
        <v>Yes</v>
      </c>
      <c r="G25" s="4">
        <v>2.8866377700000001</v>
      </c>
      <c r="H25" s="5" t="str">
        <f>IF($B25="N/A","N/A",IF(G25&gt;10,"No",IF(G25&lt;=0,"No","Yes")))</f>
        <v>Yes</v>
      </c>
      <c r="I25" s="6">
        <v>-35.4</v>
      </c>
      <c r="J25" s="6">
        <v>-18.2</v>
      </c>
      <c r="K25" s="91" t="str">
        <f t="shared" si="4"/>
        <v>Yes</v>
      </c>
    </row>
    <row r="26" spans="1:11" x14ac:dyDescent="0.25">
      <c r="A26" s="110" t="s">
        <v>873</v>
      </c>
      <c r="B26" s="29" t="s">
        <v>248</v>
      </c>
      <c r="C26" s="44">
        <v>7.2487888135</v>
      </c>
      <c r="D26" s="5" t="str">
        <f>IF($B26="N/A","N/A",IF(C26&gt;=5,"No",IF(C26&lt;0,"No","Yes")))</f>
        <v>No</v>
      </c>
      <c r="E26" s="4">
        <v>12.08380829</v>
      </c>
      <c r="F26" s="5" t="str">
        <f>IF($B26="N/A","N/A",IF(E26&gt;=5,"No",IF(E26&lt;0,"No","Yes")))</f>
        <v>No</v>
      </c>
      <c r="G26" s="4">
        <v>23.128313233</v>
      </c>
      <c r="H26" s="5" t="str">
        <f>IF($B26="N/A","N/A",IF(G26&gt;=5,"No",IF(G26&lt;0,"No","Yes")))</f>
        <v>No</v>
      </c>
      <c r="I26" s="6">
        <v>66.7</v>
      </c>
      <c r="J26" s="6">
        <v>91.4</v>
      </c>
      <c r="K26" s="91" t="str">
        <f t="shared" si="4"/>
        <v>No</v>
      </c>
    </row>
    <row r="27" spans="1:11" x14ac:dyDescent="0.25">
      <c r="A27" s="110" t="s">
        <v>14</v>
      </c>
      <c r="B27" s="29" t="s">
        <v>249</v>
      </c>
      <c r="C27" s="44">
        <v>0.4623921849</v>
      </c>
      <c r="D27" s="5" t="str">
        <f>IF($B27="N/A","N/A",IF(C27&gt;15,"No",IF(C27&lt;=0,"No","Yes")))</f>
        <v>Yes</v>
      </c>
      <c r="E27" s="4">
        <v>0.40425278990000002</v>
      </c>
      <c r="F27" s="5" t="str">
        <f>IF($B27="N/A","N/A",IF(E27&gt;15,"No",IF(E27&lt;=0,"No","Yes")))</f>
        <v>Yes</v>
      </c>
      <c r="G27" s="4">
        <v>0.14987048310000001</v>
      </c>
      <c r="H27" s="5" t="str">
        <f>IF($B27="N/A","N/A",IF(G27&gt;15,"No",IF(G27&lt;=0,"No","Yes")))</f>
        <v>Yes</v>
      </c>
      <c r="I27" s="6">
        <v>-12.6</v>
      </c>
      <c r="J27" s="6">
        <v>-62.9</v>
      </c>
      <c r="K27" s="91" t="str">
        <f>IF(J27="Div by 0", "N/A", IF(J27="N/A","N/A", IF(J27&gt;30, "No", IF(J27&lt;-30, "No", "Yes"))))</f>
        <v>No</v>
      </c>
    </row>
    <row r="28" spans="1:11" x14ac:dyDescent="0.25">
      <c r="A28" s="110" t="s">
        <v>874</v>
      </c>
      <c r="B28" s="21" t="s">
        <v>213</v>
      </c>
      <c r="C28" s="46">
        <v>150.00575513999999</v>
      </c>
      <c r="D28" s="5" t="str">
        <f>IF($B28="N/A","N/A",IF(C28&gt;15,"No",IF(C28&lt;-15,"No","Yes")))</f>
        <v>N/A</v>
      </c>
      <c r="E28" s="23">
        <v>142.92526074</v>
      </c>
      <c r="F28" s="5" t="str">
        <f>IF($B28="N/A","N/A",IF(E28&gt;15,"No",IF(E28&lt;-15,"No","Yes")))</f>
        <v>N/A</v>
      </c>
      <c r="G28" s="23">
        <v>111.97734049</v>
      </c>
      <c r="H28" s="5" t="str">
        <f>IF($B28="N/A","N/A",IF(G28&gt;15,"No",IF(G28&lt;-15,"No","Yes")))</f>
        <v>N/A</v>
      </c>
      <c r="I28" s="6">
        <v>-4.72</v>
      </c>
      <c r="J28" s="6">
        <v>-21.7</v>
      </c>
      <c r="K28" s="91" t="str">
        <f>IF(J28="Div by 0", "N/A", IF(J28="N/A","N/A", IF(J28&gt;30, "No", IF(J28&lt;-30, "No", "Yes"))))</f>
        <v>Yes</v>
      </c>
    </row>
    <row r="29" spans="1:11" x14ac:dyDescent="0.25">
      <c r="A29" s="110" t="s">
        <v>376</v>
      </c>
      <c r="B29" s="21" t="s">
        <v>250</v>
      </c>
      <c r="C29" s="44">
        <v>9.5517911477999995</v>
      </c>
      <c r="D29" s="5" t="str">
        <f>IF($B29="N/A","N/A",IF(C29&gt;35,"No",IF(C29&lt;10,"No","Yes")))</f>
        <v>No</v>
      </c>
      <c r="E29" s="4">
        <v>8.7524633179000002</v>
      </c>
      <c r="F29" s="5" t="str">
        <f>IF($B29="N/A","N/A",IF(E29&gt;35,"No",IF(E29&lt;10,"No","Yes")))</f>
        <v>No</v>
      </c>
      <c r="G29" s="4">
        <v>8.1931282700000008</v>
      </c>
      <c r="H29" s="5" t="str">
        <f>IF($B29="N/A","N/A",IF(G29&gt;35,"No",IF(G29&lt;10,"No","Yes")))</f>
        <v>No</v>
      </c>
      <c r="I29" s="6">
        <v>-8.3699999999999992</v>
      </c>
      <c r="J29" s="6">
        <v>-6.39</v>
      </c>
      <c r="K29" s="91" t="str">
        <f t="shared" ref="K29:K54" si="8">IF(J29="Div by 0", "N/A", IF(J29="N/A","N/A", IF(J29&gt;30, "No", IF(J29&lt;-30, "No", "Yes"))))</f>
        <v>Yes</v>
      </c>
    </row>
    <row r="30" spans="1:11" x14ac:dyDescent="0.25">
      <c r="A30" s="110" t="s">
        <v>377</v>
      </c>
      <c r="B30" s="21" t="s">
        <v>251</v>
      </c>
      <c r="C30" s="44">
        <v>8.6819318622000008</v>
      </c>
      <c r="D30" s="5" t="str">
        <f>IF($B30="N/A","N/A",IF(C30&gt;20,"No",IF(C30&lt;2,"No","Yes")))</f>
        <v>Yes</v>
      </c>
      <c r="E30" s="4">
        <v>8.2238554961000006</v>
      </c>
      <c r="F30" s="5" t="str">
        <f>IF($B30="N/A","N/A",IF(E30&gt;20,"No",IF(E30&lt;2,"No","Yes")))</f>
        <v>Yes</v>
      </c>
      <c r="G30" s="4">
        <v>6.2632218399999999</v>
      </c>
      <c r="H30" s="5" t="str">
        <f>IF($B30="N/A","N/A",IF(G30&gt;20,"No",IF(G30&lt;2,"No","Yes")))</f>
        <v>Yes</v>
      </c>
      <c r="I30" s="6">
        <v>-5.28</v>
      </c>
      <c r="J30" s="6">
        <v>-23.8</v>
      </c>
      <c r="K30" s="91" t="str">
        <f t="shared" si="8"/>
        <v>Yes</v>
      </c>
    </row>
    <row r="31" spans="1:11" x14ac:dyDescent="0.25">
      <c r="A31" s="110" t="s">
        <v>378</v>
      </c>
      <c r="B31" s="21" t="s">
        <v>252</v>
      </c>
      <c r="C31" s="44">
        <v>0.65741507639999996</v>
      </c>
      <c r="D31" s="5" t="str">
        <f>IF($B31="N/A","N/A",IF(C31&gt;8,"No",IF(C31&lt;0.5,"No","Yes")))</f>
        <v>Yes</v>
      </c>
      <c r="E31" s="4">
        <v>0.60092247990000003</v>
      </c>
      <c r="F31" s="5" t="str">
        <f>IF($B31="N/A","N/A",IF(E31&gt;8,"No",IF(E31&lt;0.5,"No","Yes")))</f>
        <v>Yes</v>
      </c>
      <c r="G31" s="4">
        <v>0.4266736096</v>
      </c>
      <c r="H31" s="5" t="str">
        <f>IF($B31="N/A","N/A",IF(G31&gt;8,"No",IF(G31&lt;0.5,"No","Yes")))</f>
        <v>No</v>
      </c>
      <c r="I31" s="6">
        <v>-8.59</v>
      </c>
      <c r="J31" s="6">
        <v>-29</v>
      </c>
      <c r="K31" s="91" t="str">
        <f t="shared" si="8"/>
        <v>Yes</v>
      </c>
    </row>
    <row r="32" spans="1:11" x14ac:dyDescent="0.25">
      <c r="A32" s="110" t="s">
        <v>379</v>
      </c>
      <c r="B32" s="21" t="s">
        <v>253</v>
      </c>
      <c r="C32" s="44">
        <v>1.8117013404</v>
      </c>
      <c r="D32" s="5" t="str">
        <f>IF($B32="N/A","N/A",IF(C32&gt;25,"No",IF(C32&lt;3,"No","Yes")))</f>
        <v>No</v>
      </c>
      <c r="E32" s="4">
        <v>1.5722007294</v>
      </c>
      <c r="F32" s="5" t="str">
        <f>IF($B32="N/A","N/A",IF(E32&gt;25,"No",IF(E32&lt;3,"No","Yes")))</f>
        <v>No</v>
      </c>
      <c r="G32" s="4">
        <v>2.3287269483999999</v>
      </c>
      <c r="H32" s="5" t="str">
        <f>IF($B32="N/A","N/A",IF(G32&gt;25,"No",IF(G32&lt;3,"No","Yes")))</f>
        <v>No</v>
      </c>
      <c r="I32" s="6">
        <v>-13.2</v>
      </c>
      <c r="J32" s="6">
        <v>48.12</v>
      </c>
      <c r="K32" s="91" t="str">
        <f t="shared" si="8"/>
        <v>No</v>
      </c>
    </row>
    <row r="33" spans="1:11" x14ac:dyDescent="0.25">
      <c r="A33" s="110" t="s">
        <v>380</v>
      </c>
      <c r="B33" s="21" t="s">
        <v>254</v>
      </c>
      <c r="C33" s="44">
        <v>7.0286917862999996</v>
      </c>
      <c r="D33" s="5" t="str">
        <f>IF($B33="N/A","N/A",IF(C33&gt;25,"No",IF(C33&lt;2,"No","Yes")))</f>
        <v>Yes</v>
      </c>
      <c r="E33" s="4">
        <v>2.8689025509000001</v>
      </c>
      <c r="F33" s="5" t="str">
        <f>IF($B33="N/A","N/A",IF(E33&gt;25,"No",IF(E33&lt;2,"No","Yes")))</f>
        <v>Yes</v>
      </c>
      <c r="G33" s="4">
        <v>4.0703792504000003</v>
      </c>
      <c r="H33" s="5" t="str">
        <f>IF($B33="N/A","N/A",IF(G33&gt;25,"No",IF(G33&lt;2,"No","Yes")))</f>
        <v>Yes</v>
      </c>
      <c r="I33" s="6">
        <v>-59.2</v>
      </c>
      <c r="J33" s="6">
        <v>41.88</v>
      </c>
      <c r="K33" s="91" t="str">
        <f t="shared" si="8"/>
        <v>No</v>
      </c>
    </row>
    <row r="34" spans="1:11" x14ac:dyDescent="0.25">
      <c r="A34" s="110" t="s">
        <v>381</v>
      </c>
      <c r="B34" s="21" t="s">
        <v>255</v>
      </c>
      <c r="C34" s="44">
        <v>1.9107251700000001E-2</v>
      </c>
      <c r="D34" s="5" t="str">
        <f>IF($B34="N/A","N/A",IF(C34&gt;25,"No",IF(C34&lt;=0,"No","Yes")))</f>
        <v>Yes</v>
      </c>
      <c r="E34" s="4">
        <v>1.37901663E-2</v>
      </c>
      <c r="F34" s="5" t="str">
        <f>IF($B34="N/A","N/A",IF(E34&gt;25,"No",IF(E34&lt;=0,"No","Yes")))</f>
        <v>Yes</v>
      </c>
      <c r="G34" s="4">
        <v>2.9104246100000002E-2</v>
      </c>
      <c r="H34" s="5" t="str">
        <f>IF($B34="N/A","N/A",IF(G34&gt;25,"No",IF(G34&lt;=0,"No","Yes")))</f>
        <v>Yes</v>
      </c>
      <c r="I34" s="6">
        <v>-27.8</v>
      </c>
      <c r="J34" s="6">
        <v>111.1</v>
      </c>
      <c r="K34" s="91" t="str">
        <f t="shared" si="8"/>
        <v>No</v>
      </c>
    </row>
    <row r="35" spans="1:11" x14ac:dyDescent="0.25">
      <c r="A35" s="110" t="s">
        <v>382</v>
      </c>
      <c r="B35" s="21" t="s">
        <v>256</v>
      </c>
      <c r="C35" s="44">
        <v>6.1072462269000001</v>
      </c>
      <c r="D35" s="5" t="str">
        <f>IF($B35="N/A","N/A",IF(C35&gt;20,"No",IF(C35&lt;4,"No","Yes")))</f>
        <v>Yes</v>
      </c>
      <c r="E35" s="4">
        <v>6.0095139971</v>
      </c>
      <c r="F35" s="5" t="str">
        <f>IF($B35="N/A","N/A",IF(E35&gt;20,"No",IF(E35&lt;4,"No","Yes")))</f>
        <v>Yes</v>
      </c>
      <c r="G35" s="4">
        <v>7.6273232568999996</v>
      </c>
      <c r="H35" s="5" t="str">
        <f>IF($B35="N/A","N/A",IF(G35&gt;20,"No",IF(G35&lt;4,"No","Yes")))</f>
        <v>Yes</v>
      </c>
      <c r="I35" s="6">
        <v>-1.6</v>
      </c>
      <c r="J35" s="6">
        <v>26.92</v>
      </c>
      <c r="K35" s="91" t="str">
        <f t="shared" si="8"/>
        <v>Yes</v>
      </c>
    </row>
    <row r="36" spans="1:11" x14ac:dyDescent="0.25">
      <c r="A36" s="110" t="s">
        <v>383</v>
      </c>
      <c r="B36" s="21" t="s">
        <v>257</v>
      </c>
      <c r="C36" s="44">
        <v>2.8760050000000001E-3</v>
      </c>
      <c r="D36" s="5" t="str">
        <f>IF($B36="N/A","N/A",IF(C36&gt;=3,"No",IF(C36&lt;0,"No","Yes")))</f>
        <v>Yes</v>
      </c>
      <c r="E36" s="4">
        <v>2.1613726000000002E-3</v>
      </c>
      <c r="F36" s="5" t="str">
        <f>IF($B36="N/A","N/A",IF(E36&gt;=3,"No",IF(E36&lt;0,"No","Yes")))</f>
        <v>Yes</v>
      </c>
      <c r="G36" s="4">
        <v>0</v>
      </c>
      <c r="H36" s="5" t="str">
        <f>IF($B36="N/A","N/A",IF(G36&gt;=3,"No",IF(G36&lt;0,"No","Yes")))</f>
        <v>Yes</v>
      </c>
      <c r="I36" s="6">
        <v>-24.8</v>
      </c>
      <c r="J36" s="6">
        <v>-100</v>
      </c>
      <c r="K36" s="91" t="str">
        <f t="shared" si="8"/>
        <v>No</v>
      </c>
    </row>
    <row r="37" spans="1:11" x14ac:dyDescent="0.25">
      <c r="A37" s="110" t="s">
        <v>384</v>
      </c>
      <c r="B37" s="21" t="s">
        <v>258</v>
      </c>
      <c r="C37" s="44">
        <v>7.8261716124999996</v>
      </c>
      <c r="D37" s="5" t="str">
        <f>IF($B37="N/A","N/A",IF(C37&gt;=25,"No",IF(C37&lt;0,"No","Yes")))</f>
        <v>Yes</v>
      </c>
      <c r="E37" s="4">
        <v>4.1124072075000004</v>
      </c>
      <c r="F37" s="5" t="str">
        <f>IF($B37="N/A","N/A",IF(E37&gt;=25,"No",IF(E37&lt;0,"No","Yes")))</f>
        <v>Yes</v>
      </c>
      <c r="G37" s="4">
        <v>6.1247011192</v>
      </c>
      <c r="H37" s="5" t="str">
        <f>IF($B37="N/A","N/A",IF(G37&gt;=25,"No",IF(G37&lt;0,"No","Yes")))</f>
        <v>Yes</v>
      </c>
      <c r="I37" s="6">
        <v>-47.5</v>
      </c>
      <c r="J37" s="6">
        <v>48.93</v>
      </c>
      <c r="K37" s="91" t="str">
        <f t="shared" si="8"/>
        <v>No</v>
      </c>
    </row>
    <row r="38" spans="1:11" x14ac:dyDescent="0.25">
      <c r="A38" s="110" t="s">
        <v>385</v>
      </c>
      <c r="B38" s="21" t="s">
        <v>221</v>
      </c>
      <c r="C38" s="44">
        <v>4.2957597604000002</v>
      </c>
      <c r="D38" s="5" t="str">
        <f>IF($B38="N/A","N/A",IF(C38&gt;3,"Yes","No"))</f>
        <v>Yes</v>
      </c>
      <c r="E38" s="4">
        <v>4.0480530978999996</v>
      </c>
      <c r="F38" s="5" t="str">
        <f>IF($B38="N/A","N/A",IF(E38&gt;3,"Yes","No"))</f>
        <v>Yes</v>
      </c>
      <c r="G38" s="4">
        <v>3.8756608219999999</v>
      </c>
      <c r="H38" s="5" t="str">
        <f>IF($B38="N/A","N/A",IF(G38&gt;3,"Yes","No"))</f>
        <v>Yes</v>
      </c>
      <c r="I38" s="6">
        <v>-5.77</v>
      </c>
      <c r="J38" s="6">
        <v>-4.26</v>
      </c>
      <c r="K38" s="91" t="str">
        <f t="shared" si="8"/>
        <v>Yes</v>
      </c>
    </row>
    <row r="39" spans="1:11" x14ac:dyDescent="0.25">
      <c r="A39" s="110" t="s">
        <v>386</v>
      </c>
      <c r="B39" s="21" t="s">
        <v>220</v>
      </c>
      <c r="C39" s="44">
        <v>9.0651843230000004</v>
      </c>
      <c r="D39" s="5" t="str">
        <f>IF($B39="N/A","N/A",IF(C39&gt;1,"Yes","No"))</f>
        <v>Yes</v>
      </c>
      <c r="E39" s="4">
        <v>9.1547982701000006</v>
      </c>
      <c r="F39" s="5" t="str">
        <f>IF($B39="N/A","N/A",IF(E39&gt;1,"Yes","No"))</f>
        <v>Yes</v>
      </c>
      <c r="G39" s="4">
        <v>8.1173738198999992</v>
      </c>
      <c r="H39" s="5" t="str">
        <f>IF($B39="N/A","N/A",IF(G39&gt;1,"Yes","No"))</f>
        <v>Yes</v>
      </c>
      <c r="I39" s="6">
        <v>0.98860000000000003</v>
      </c>
      <c r="J39" s="6">
        <v>-11.3</v>
      </c>
      <c r="K39" s="91" t="str">
        <f t="shared" si="8"/>
        <v>Yes</v>
      </c>
    </row>
    <row r="40" spans="1:11" x14ac:dyDescent="0.25">
      <c r="A40" s="110" t="s">
        <v>387</v>
      </c>
      <c r="B40" s="21" t="s">
        <v>213</v>
      </c>
      <c r="C40" s="44">
        <v>7.1900124999999997E-3</v>
      </c>
      <c r="D40" s="5" t="str">
        <f>IF($B40="N/A","N/A",IF(C40&gt;15,"No",IF(C40&lt;-15,"No","Yes")))</f>
        <v>N/A</v>
      </c>
      <c r="E40" s="4">
        <v>6.5754435E-3</v>
      </c>
      <c r="F40" s="5" t="str">
        <f>IF($B40="N/A","N/A",IF(E40&gt;15,"No",IF(E40&lt;-15,"No","Yes")))</f>
        <v>N/A</v>
      </c>
      <c r="G40" s="4">
        <v>6.1813010000000002E-3</v>
      </c>
      <c r="H40" s="5" t="str">
        <f>IF($B40="N/A","N/A",IF(G40&gt;15,"No",IF(G40&lt;-15,"No","Yes")))</f>
        <v>N/A</v>
      </c>
      <c r="I40" s="6">
        <v>-8.5500000000000007</v>
      </c>
      <c r="J40" s="6">
        <v>-5.99</v>
      </c>
      <c r="K40" s="91" t="str">
        <f t="shared" si="8"/>
        <v>Yes</v>
      </c>
    </row>
    <row r="41" spans="1:11" x14ac:dyDescent="0.25">
      <c r="A41" s="110"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91" t="str">
        <f t="shared" si="8"/>
        <v>N/A</v>
      </c>
    </row>
    <row r="42" spans="1:11" x14ac:dyDescent="0.25">
      <c r="A42" s="110" t="s">
        <v>389</v>
      </c>
      <c r="B42" s="21" t="s">
        <v>259</v>
      </c>
      <c r="C42" s="44">
        <v>29.110674788000001</v>
      </c>
      <c r="D42" s="5" t="str">
        <f>IF($B42="N/A","N/A",IF(C42&gt;0,"Yes","No"))</f>
        <v>Yes</v>
      </c>
      <c r="E42" s="4">
        <v>29.607197919000001</v>
      </c>
      <c r="F42" s="5" t="str">
        <f>IF($B42="N/A","N/A",IF(E42&gt;0,"Yes","No"))</f>
        <v>Yes</v>
      </c>
      <c r="G42" s="4">
        <v>24.195771782000001</v>
      </c>
      <c r="H42" s="5" t="str">
        <f>IF($B42="N/A","N/A",IF(G42&gt;0,"Yes","No"))</f>
        <v>Yes</v>
      </c>
      <c r="I42" s="6">
        <v>1.706</v>
      </c>
      <c r="J42" s="6">
        <v>-18.3</v>
      </c>
      <c r="K42" s="91" t="str">
        <f t="shared" si="8"/>
        <v>Yes</v>
      </c>
    </row>
    <row r="43" spans="1:11" x14ac:dyDescent="0.25">
      <c r="A43" s="110" t="s">
        <v>390</v>
      </c>
      <c r="B43" s="21" t="s">
        <v>259</v>
      </c>
      <c r="C43" s="44">
        <v>0.97375909890000001</v>
      </c>
      <c r="D43" s="5" t="str">
        <f>IF($B43="N/A","N/A",IF(C43&gt;0,"Yes","No"))</f>
        <v>Yes</v>
      </c>
      <c r="E43" s="4">
        <v>0.93623965909999995</v>
      </c>
      <c r="F43" s="5" t="str">
        <f>IF($B43="N/A","N/A",IF(E43&gt;0,"Yes","No"))</f>
        <v>Yes</v>
      </c>
      <c r="G43" s="4">
        <v>0.60539512890000002</v>
      </c>
      <c r="H43" s="5" t="str">
        <f>IF($B43="N/A","N/A",IF(G43&gt;0,"Yes","No"))</f>
        <v>Yes</v>
      </c>
      <c r="I43" s="6">
        <v>-3.85</v>
      </c>
      <c r="J43" s="6">
        <v>-35.299999999999997</v>
      </c>
      <c r="K43" s="91" t="str">
        <f t="shared" si="8"/>
        <v>No</v>
      </c>
    </row>
    <row r="44" spans="1:11" x14ac:dyDescent="0.25">
      <c r="A44" s="110" t="s">
        <v>391</v>
      </c>
      <c r="B44" s="21" t="s">
        <v>259</v>
      </c>
      <c r="C44" s="44">
        <v>9.6527984000000008E-3</v>
      </c>
      <c r="D44" s="5" t="str">
        <f>IF($B44="N/A","N/A",IF(C44&gt;0,"Yes","No"))</f>
        <v>Yes</v>
      </c>
      <c r="E44" s="4">
        <v>8.9940499800000004E-2</v>
      </c>
      <c r="F44" s="5" t="str">
        <f>IF($B44="N/A","N/A",IF(E44&gt;0,"Yes","No"))</f>
        <v>Yes</v>
      </c>
      <c r="G44" s="4">
        <v>1.073163219</v>
      </c>
      <c r="H44" s="5" t="str">
        <f>IF($B44="N/A","N/A",IF(G44&gt;0,"Yes","No"))</f>
        <v>Yes</v>
      </c>
      <c r="I44" s="6">
        <v>831.8</v>
      </c>
      <c r="J44" s="6">
        <v>1093</v>
      </c>
      <c r="K44" s="91" t="str">
        <f t="shared" si="8"/>
        <v>No</v>
      </c>
    </row>
    <row r="45" spans="1:11" x14ac:dyDescent="0.25">
      <c r="A45" s="110" t="s">
        <v>392</v>
      </c>
      <c r="B45" s="21" t="s">
        <v>220</v>
      </c>
      <c r="C45" s="44">
        <v>0.71030712259999995</v>
      </c>
      <c r="D45" s="5" t="str">
        <f>IF($B45="N/A","N/A",IF(C45&gt;1,"Yes","No"))</f>
        <v>No</v>
      </c>
      <c r="E45" s="4">
        <v>0.59777174659999999</v>
      </c>
      <c r="F45" s="5" t="str">
        <f>IF($B45="N/A","N/A",IF(E45&gt;1,"Yes","No"))</f>
        <v>No</v>
      </c>
      <c r="G45" s="4">
        <v>0.55476803959999998</v>
      </c>
      <c r="H45" s="5" t="str">
        <f>IF($B45="N/A","N/A",IF(G45&gt;1,"Yes","No"))</f>
        <v>No</v>
      </c>
      <c r="I45" s="6">
        <v>-15.8</v>
      </c>
      <c r="J45" s="6">
        <v>-7.19</v>
      </c>
      <c r="K45" s="91" t="str">
        <f t="shared" si="8"/>
        <v>Yes</v>
      </c>
    </row>
    <row r="46" spans="1:11" x14ac:dyDescent="0.25">
      <c r="A46" s="110" t="s">
        <v>393</v>
      </c>
      <c r="B46" s="21" t="s">
        <v>259</v>
      </c>
      <c r="C46" s="44">
        <v>1.4710599999999999E-3</v>
      </c>
      <c r="D46" s="5" t="str">
        <f>IF($B46="N/A","N/A",IF(C46&gt;0,"Yes","No"))</f>
        <v>Yes</v>
      </c>
      <c r="E46" s="4">
        <v>2.3592448000000002E-3</v>
      </c>
      <c r="F46" s="5" t="str">
        <f>IF($B46="N/A","N/A",IF(E46&gt;0,"Yes","No"))</f>
        <v>Yes</v>
      </c>
      <c r="G46" s="4">
        <v>1.7456589799999998E-2</v>
      </c>
      <c r="H46" s="5" t="str">
        <f>IF($B46="N/A","N/A",IF(G46&gt;0,"Yes","No"))</f>
        <v>Yes</v>
      </c>
      <c r="I46" s="6">
        <v>60.38</v>
      </c>
      <c r="J46" s="6">
        <v>639.9</v>
      </c>
      <c r="K46" s="91" t="str">
        <f t="shared" si="8"/>
        <v>No</v>
      </c>
    </row>
    <row r="47" spans="1:11" x14ac:dyDescent="0.25">
      <c r="A47" s="110" t="s">
        <v>394</v>
      </c>
      <c r="B47" s="21" t="s">
        <v>213</v>
      </c>
      <c r="C47" s="44">
        <v>0.1216021199</v>
      </c>
      <c r="D47" s="5" t="str">
        <f>IF($B47="N/A","N/A",IF(C47&gt;15,"No",IF(C47&lt;-15,"No","Yes")))</f>
        <v>N/A</v>
      </c>
      <c r="E47" s="4">
        <v>9.2254081799999998E-2</v>
      </c>
      <c r="F47" s="5" t="str">
        <f>IF($B47="N/A","N/A",IF(E47&gt;15,"No",IF(E47&lt;-15,"No","Yes")))</f>
        <v>N/A</v>
      </c>
      <c r="G47" s="4">
        <v>0.15331115910000001</v>
      </c>
      <c r="H47" s="5" t="str">
        <f>IF($B47="N/A","N/A",IF(G47&gt;15,"No",IF(G47&lt;-15,"No","Yes")))</f>
        <v>N/A</v>
      </c>
      <c r="I47" s="6">
        <v>-24.1</v>
      </c>
      <c r="J47" s="6">
        <v>66.180000000000007</v>
      </c>
      <c r="K47" s="91" t="str">
        <f t="shared" si="8"/>
        <v>No</v>
      </c>
    </row>
    <row r="48" spans="1:11" x14ac:dyDescent="0.25">
      <c r="A48" s="110" t="s">
        <v>395</v>
      </c>
      <c r="B48" s="21" t="s">
        <v>213</v>
      </c>
      <c r="C48" s="44">
        <v>1.4842830458</v>
      </c>
      <c r="D48" s="5" t="str">
        <f>IF($B48="N/A","N/A",IF(C48&gt;15,"No",IF(C48&lt;-15,"No","Yes")))</f>
        <v>N/A</v>
      </c>
      <c r="E48" s="4">
        <v>1.2585429395000001</v>
      </c>
      <c r="F48" s="5" t="str">
        <f>IF($B48="N/A","N/A",IF(E48&gt;15,"No",IF(E48&lt;-15,"No","Yes")))</f>
        <v>N/A</v>
      </c>
      <c r="G48" s="4">
        <v>1.1039952503999999</v>
      </c>
      <c r="H48" s="5" t="str">
        <f>IF($B48="N/A","N/A",IF(G48&gt;15,"No",IF(G48&lt;-15,"No","Yes")))</f>
        <v>N/A</v>
      </c>
      <c r="I48" s="6">
        <v>-15.2</v>
      </c>
      <c r="J48" s="6">
        <v>-12.3</v>
      </c>
      <c r="K48" s="91" t="str">
        <f t="shared" si="8"/>
        <v>Yes</v>
      </c>
    </row>
    <row r="49" spans="1:11" x14ac:dyDescent="0.25">
      <c r="A49" s="110" t="s">
        <v>396</v>
      </c>
      <c r="B49" s="21" t="s">
        <v>213</v>
      </c>
      <c r="C49" s="44">
        <v>0.1089080288</v>
      </c>
      <c r="D49" s="5" t="str">
        <f>IF($B49="N/A","N/A",IF(C49&gt;15,"No",IF(C49&lt;-15,"No","Yes")))</f>
        <v>N/A</v>
      </c>
      <c r="E49" s="4">
        <v>0.1130763197</v>
      </c>
      <c r="F49" s="5" t="str">
        <f>IF($B49="N/A","N/A",IF(E49&gt;15,"No",IF(E49&lt;-15,"No","Yes")))</f>
        <v>N/A</v>
      </c>
      <c r="G49" s="4">
        <v>0.1099675787</v>
      </c>
      <c r="H49" s="5" t="str">
        <f>IF($B49="N/A","N/A",IF(G49&gt;15,"No",IF(G49&lt;-15,"No","Yes")))</f>
        <v>N/A</v>
      </c>
      <c r="I49" s="6">
        <v>3.827</v>
      </c>
      <c r="J49" s="6">
        <v>-2.75</v>
      </c>
      <c r="K49" s="91" t="str">
        <f t="shared" si="8"/>
        <v>Yes</v>
      </c>
    </row>
    <row r="50" spans="1:11" x14ac:dyDescent="0.25">
      <c r="A50" s="110"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91" t="str">
        <f t="shared" si="8"/>
        <v>N/A</v>
      </c>
    </row>
    <row r="51" spans="1:11" x14ac:dyDescent="0.25">
      <c r="A51" s="110" t="s">
        <v>398</v>
      </c>
      <c r="B51" s="21" t="s">
        <v>213</v>
      </c>
      <c r="C51" s="44">
        <v>4.4018909568</v>
      </c>
      <c r="D51" s="5" t="str">
        <f>IF($B51="N/A","N/A",IF(C51&gt;15,"No",IF(C51&lt;-15,"No","Yes")))</f>
        <v>N/A</v>
      </c>
      <c r="E51" s="4">
        <v>6.5556106722000003</v>
      </c>
      <c r="F51" s="5" t="str">
        <f>IF($B51="N/A","N/A",IF(E51&gt;15,"No",IF(E51&lt;-15,"No","Yes")))</f>
        <v>N/A</v>
      </c>
      <c r="G51" s="4">
        <v>9.6274135187999992</v>
      </c>
      <c r="H51" s="5" t="str">
        <f>IF($B51="N/A","N/A",IF(G51&gt;15,"No",IF(G51&lt;-15,"No","Yes")))</f>
        <v>N/A</v>
      </c>
      <c r="I51" s="6">
        <v>48.93</v>
      </c>
      <c r="J51" s="6">
        <v>46.86</v>
      </c>
      <c r="K51" s="91" t="str">
        <f t="shared" si="8"/>
        <v>No</v>
      </c>
    </row>
    <row r="52" spans="1:11" x14ac:dyDescent="0.25">
      <c r="A52" s="110" t="s">
        <v>399</v>
      </c>
      <c r="B52" s="21" t="s">
        <v>220</v>
      </c>
      <c r="C52" s="44">
        <v>7.5514304901999996</v>
      </c>
      <c r="D52" s="5" t="str">
        <f>IF($B52="N/A","N/A",IF(C52&gt;1,"Yes","No"))</f>
        <v>Yes</v>
      </c>
      <c r="E52" s="4">
        <v>11.219000475</v>
      </c>
      <c r="F52" s="5" t="str">
        <f>IF($B52="N/A","N/A",IF(E52&gt;1,"Yes","No"))</f>
        <v>Yes</v>
      </c>
      <c r="G52" s="4">
        <v>11.056515410999999</v>
      </c>
      <c r="H52" s="5" t="str">
        <f>IF($B52="N/A","N/A",IF(G52&gt;1,"Yes","No"))</f>
        <v>Yes</v>
      </c>
      <c r="I52" s="6">
        <v>48.57</v>
      </c>
      <c r="J52" s="6">
        <v>-1.45</v>
      </c>
      <c r="K52" s="91" t="str">
        <f t="shared" si="8"/>
        <v>Yes</v>
      </c>
    </row>
    <row r="53" spans="1:11" x14ac:dyDescent="0.25">
      <c r="A53" s="110" t="s">
        <v>400</v>
      </c>
      <c r="B53" s="21" t="s">
        <v>259</v>
      </c>
      <c r="C53" s="44">
        <v>0.47095408490000001</v>
      </c>
      <c r="D53" s="5" t="str">
        <f>IF($B53="N/A","N/A",IF(C53&gt;0,"Yes","No"))</f>
        <v>Yes</v>
      </c>
      <c r="E53" s="4">
        <v>4.1623623133000001</v>
      </c>
      <c r="F53" s="5" t="str">
        <f>IF($B53="N/A","N/A",IF(E53&gt;0,"Yes","No"))</f>
        <v>Yes</v>
      </c>
      <c r="G53" s="4">
        <v>4.4349717455000004</v>
      </c>
      <c r="H53" s="5" t="str">
        <f>IF($B53="N/A","N/A",IF(G53&gt;0,"Yes","No"))</f>
        <v>Yes</v>
      </c>
      <c r="I53" s="6">
        <v>783.8</v>
      </c>
      <c r="J53" s="6">
        <v>6.5490000000000004</v>
      </c>
      <c r="K53" s="91" t="str">
        <f t="shared" si="8"/>
        <v>Yes</v>
      </c>
    </row>
    <row r="54" spans="1:11" x14ac:dyDescent="0.25">
      <c r="A54" s="110" t="s">
        <v>401</v>
      </c>
      <c r="B54" s="21" t="s">
        <v>260</v>
      </c>
      <c r="C54" s="44">
        <v>0</v>
      </c>
      <c r="D54" s="5" t="str">
        <f>IF($B54="N/A","N/A",IF(C54&gt;=1,"No",IF(C54&lt;0,"No","Yes")))</f>
        <v>Yes</v>
      </c>
      <c r="E54" s="4">
        <v>0</v>
      </c>
      <c r="F54" s="5" t="str">
        <f>IF($B54="N/A","N/A",IF(E54&gt;=1,"No",IF(E54&lt;0,"No","Yes")))</f>
        <v>Yes</v>
      </c>
      <c r="G54" s="4">
        <v>4.7960937999999998E-3</v>
      </c>
      <c r="H54" s="5" t="str">
        <f>IF($B54="N/A","N/A",IF(G54&gt;=1,"No",IF(G54&lt;0,"No","Yes")))</f>
        <v>Yes</v>
      </c>
      <c r="I54" s="6" t="s">
        <v>1747</v>
      </c>
      <c r="J54" s="6" t="s">
        <v>1747</v>
      </c>
      <c r="K54" s="91" t="str">
        <f t="shared" si="8"/>
        <v>N/A</v>
      </c>
    </row>
    <row r="55" spans="1:11" x14ac:dyDescent="0.25">
      <c r="A55" s="110" t="s">
        <v>875</v>
      </c>
      <c r="B55" s="21" t="s">
        <v>213</v>
      </c>
      <c r="C55" s="46">
        <v>150.36730716</v>
      </c>
      <c r="D55" s="5" t="str">
        <f>IF($B55="N/A","N/A",IF(C55&gt;15,"No",IF(C55&lt;-15,"No","Yes")))</f>
        <v>N/A</v>
      </c>
      <c r="E55" s="23">
        <v>144.05278346</v>
      </c>
      <c r="F55" s="5" t="str">
        <f>IF($B55="N/A","N/A",IF(E55&gt;15,"No",IF(E55&lt;-15,"No","Yes")))</f>
        <v>N/A</v>
      </c>
      <c r="G55" s="23">
        <v>140.75594301999999</v>
      </c>
      <c r="H55" s="5" t="str">
        <f>IF($B55="N/A","N/A",IF(G55&gt;15,"No",IF(G55&lt;-15,"No","Yes")))</f>
        <v>N/A</v>
      </c>
      <c r="I55" s="6">
        <v>-4.2</v>
      </c>
      <c r="J55" s="6">
        <v>-2.29</v>
      </c>
      <c r="K55" s="91" t="str">
        <f t="shared" ref="K55:K74" si="9">IF(J55="Div by 0", "N/A", IF(J55="N/A","N/A", IF(J55&gt;30, "No", IF(J55&lt;-30, "No", "Yes"))))</f>
        <v>Yes</v>
      </c>
    </row>
    <row r="56" spans="1:11" x14ac:dyDescent="0.25">
      <c r="A56" s="110" t="s">
        <v>876</v>
      </c>
      <c r="B56" s="21" t="s">
        <v>261</v>
      </c>
      <c r="C56" s="46">
        <v>153.30651215</v>
      </c>
      <c r="D56" s="5" t="str">
        <f>IF($B56="N/A","N/A",IF(C56&gt;90,"No",IF(C56&lt;20,"No","Yes")))</f>
        <v>No</v>
      </c>
      <c r="E56" s="23">
        <v>157.94654868999999</v>
      </c>
      <c r="F56" s="5" t="str">
        <f>IF($B56="N/A","N/A",IF(E56&gt;90,"No",IF(E56&lt;20,"No","Yes")))</f>
        <v>No</v>
      </c>
      <c r="G56" s="23">
        <v>163.09641318000001</v>
      </c>
      <c r="H56" s="5" t="str">
        <f>IF($B56="N/A","N/A",IF(G56&gt;90,"No",IF(G56&lt;20,"No","Yes")))</f>
        <v>No</v>
      </c>
      <c r="I56" s="6">
        <v>3.0270000000000001</v>
      </c>
      <c r="J56" s="6">
        <v>3.2610000000000001</v>
      </c>
      <c r="K56" s="91" t="str">
        <f t="shared" si="9"/>
        <v>Yes</v>
      </c>
    </row>
    <row r="57" spans="1:11" x14ac:dyDescent="0.25">
      <c r="A57" s="110" t="s">
        <v>877</v>
      </c>
      <c r="B57" s="21" t="s">
        <v>262</v>
      </c>
      <c r="C57" s="46">
        <v>105.40578226</v>
      </c>
      <c r="D57" s="5" t="str">
        <f>IF($B57="N/A","N/A",IF(C57&gt;60,"No",IF(C57&lt;10,"No","Yes")))</f>
        <v>No</v>
      </c>
      <c r="E57" s="23">
        <v>105.99853229</v>
      </c>
      <c r="F57" s="5" t="str">
        <f>IF($B57="N/A","N/A",IF(E57&gt;60,"No",IF(E57&lt;10,"No","Yes")))</f>
        <v>No</v>
      </c>
      <c r="G57" s="23">
        <v>113.01261356000001</v>
      </c>
      <c r="H57" s="5" t="str">
        <f>IF($B57="N/A","N/A",IF(G57&gt;60,"No",IF(G57&lt;10,"No","Yes")))</f>
        <v>No</v>
      </c>
      <c r="I57" s="6">
        <v>0.56240000000000001</v>
      </c>
      <c r="J57" s="6">
        <v>6.617</v>
      </c>
      <c r="K57" s="91" t="str">
        <f t="shared" si="9"/>
        <v>Yes</v>
      </c>
    </row>
    <row r="58" spans="1:11" ht="25" x14ac:dyDescent="0.25">
      <c r="A58" s="110" t="s">
        <v>878</v>
      </c>
      <c r="B58" s="21" t="s">
        <v>263</v>
      </c>
      <c r="C58" s="46">
        <v>141.17247448000001</v>
      </c>
      <c r="D58" s="5" t="str">
        <f>IF($B58="N/A","N/A",IF(C58&gt;100,"No",IF(C58&lt;10,"No","Yes")))</f>
        <v>No</v>
      </c>
      <c r="E58" s="23">
        <v>148.82593718000001</v>
      </c>
      <c r="F58" s="5" t="str">
        <f>IF($B58="N/A","N/A",IF(E58&gt;100,"No",IF(E58&lt;10,"No","Yes")))</f>
        <v>No</v>
      </c>
      <c r="G58" s="23">
        <v>139.40777072</v>
      </c>
      <c r="H58" s="5" t="str">
        <f>IF($B58="N/A","N/A",IF(G58&gt;100,"No",IF(G58&lt;10,"No","Yes")))</f>
        <v>No</v>
      </c>
      <c r="I58" s="6">
        <v>5.4210000000000003</v>
      </c>
      <c r="J58" s="6">
        <v>-6.33</v>
      </c>
      <c r="K58" s="91" t="str">
        <f t="shared" si="9"/>
        <v>Yes</v>
      </c>
    </row>
    <row r="59" spans="1:11" x14ac:dyDescent="0.25">
      <c r="A59" s="110" t="s">
        <v>879</v>
      </c>
      <c r="B59" s="21" t="s">
        <v>264</v>
      </c>
      <c r="C59" s="46">
        <v>679.77321204999998</v>
      </c>
      <c r="D59" s="5" t="str">
        <f>IF($B59="N/A","N/A",IF(C59&gt;100,"No",IF(C59&lt;20,"No","Yes")))</f>
        <v>No</v>
      </c>
      <c r="E59" s="23">
        <v>635.93873679000001</v>
      </c>
      <c r="F59" s="5" t="str">
        <f>IF($B59="N/A","N/A",IF(E59&gt;100,"No",IF(E59&lt;20,"No","Yes")))</f>
        <v>No</v>
      </c>
      <c r="G59" s="23">
        <v>413.81311962000001</v>
      </c>
      <c r="H59" s="5" t="str">
        <f>IF($B59="N/A","N/A",IF(G59&gt;100,"No",IF(G59&lt;20,"No","Yes")))</f>
        <v>No</v>
      </c>
      <c r="I59" s="6">
        <v>-6.45</v>
      </c>
      <c r="J59" s="6">
        <v>-34.9</v>
      </c>
      <c r="K59" s="91" t="str">
        <f t="shared" si="9"/>
        <v>No</v>
      </c>
    </row>
    <row r="60" spans="1:11" x14ac:dyDescent="0.25">
      <c r="A60" s="110" t="s">
        <v>880</v>
      </c>
      <c r="B60" s="21" t="s">
        <v>264</v>
      </c>
      <c r="C60" s="46">
        <v>274.00424937000003</v>
      </c>
      <c r="D60" s="5" t="str">
        <f>IF($B60="N/A","N/A",IF(C60&gt;100,"No",IF(C60&lt;20,"No","Yes")))</f>
        <v>No</v>
      </c>
      <c r="E60" s="23">
        <v>334.49164916000001</v>
      </c>
      <c r="F60" s="5" t="str">
        <f>IF($B60="N/A","N/A",IF(E60&gt;100,"No",IF(E60&lt;20,"No","Yes")))</f>
        <v>No</v>
      </c>
      <c r="G60" s="23">
        <v>256.54671998999999</v>
      </c>
      <c r="H60" s="5" t="str">
        <f>IF($B60="N/A","N/A",IF(G60&gt;100,"No",IF(G60&lt;20,"No","Yes")))</f>
        <v>No</v>
      </c>
      <c r="I60" s="6">
        <v>22.08</v>
      </c>
      <c r="J60" s="6">
        <v>-23.3</v>
      </c>
      <c r="K60" s="91" t="str">
        <f t="shared" si="9"/>
        <v>Yes</v>
      </c>
    </row>
    <row r="61" spans="1:11" x14ac:dyDescent="0.25">
      <c r="A61" s="110" t="s">
        <v>881</v>
      </c>
      <c r="B61" s="21" t="s">
        <v>213</v>
      </c>
      <c r="C61" s="46">
        <v>1017.6695502</v>
      </c>
      <c r="D61" s="5" t="str">
        <f>IF($B61="N/A","N/A",IF(C61&gt;15,"No",IF(C61&lt;-15,"No","Yes")))</f>
        <v>N/A</v>
      </c>
      <c r="E61" s="23">
        <v>1190.9503311000001</v>
      </c>
      <c r="F61" s="5" t="str">
        <f>IF($B61="N/A","N/A",IF(E61&gt;15,"No",IF(E61&lt;-15,"No","Yes")))</f>
        <v>N/A</v>
      </c>
      <c r="G61" s="23">
        <v>360.32446263999998</v>
      </c>
      <c r="H61" s="5" t="str">
        <f>IF($B61="N/A","N/A",IF(G61&gt;15,"No",IF(G61&lt;-15,"No","Yes")))</f>
        <v>N/A</v>
      </c>
      <c r="I61" s="6">
        <v>17.03</v>
      </c>
      <c r="J61" s="6">
        <v>-69.7</v>
      </c>
      <c r="K61" s="91" t="str">
        <f t="shared" si="9"/>
        <v>No</v>
      </c>
    </row>
    <row r="62" spans="1:11" x14ac:dyDescent="0.25">
      <c r="A62" s="110" t="s">
        <v>882</v>
      </c>
      <c r="B62" s="21" t="s">
        <v>265</v>
      </c>
      <c r="C62" s="46">
        <v>128.34820239999999</v>
      </c>
      <c r="D62" s="5" t="str">
        <f>IF($B62="N/A","N/A",IF(C62&gt;60,"No",IF(C62&lt;10,"No","Yes")))</f>
        <v>No</v>
      </c>
      <c r="E62" s="23">
        <v>128.70402134</v>
      </c>
      <c r="F62" s="5" t="str">
        <f>IF($B62="N/A","N/A",IF(E62&gt;60,"No",IF(E62&lt;10,"No","Yes")))</f>
        <v>No</v>
      </c>
      <c r="G62" s="23">
        <v>99.211092733000001</v>
      </c>
      <c r="H62" s="5" t="str">
        <f>IF($B62="N/A","N/A",IF(G62&gt;60,"No",IF(G62&lt;10,"No","Yes")))</f>
        <v>No</v>
      </c>
      <c r="I62" s="6">
        <v>0.2772</v>
      </c>
      <c r="J62" s="6">
        <v>-22.9</v>
      </c>
      <c r="K62" s="91" t="str">
        <f t="shared" si="9"/>
        <v>Yes</v>
      </c>
    </row>
    <row r="63" spans="1:11" x14ac:dyDescent="0.25">
      <c r="A63" s="110" t="s">
        <v>883</v>
      </c>
      <c r="B63" s="21" t="s">
        <v>265</v>
      </c>
      <c r="C63" s="46">
        <v>55.425287355999998</v>
      </c>
      <c r="D63" s="5" t="str">
        <f>IF($B63="N/A","N/A",IF(C63&gt;60,"No",IF(C63&lt;10,"No","Yes")))</f>
        <v>Yes</v>
      </c>
      <c r="E63" s="23">
        <v>66.133802817000003</v>
      </c>
      <c r="F63" s="5" t="str">
        <f>IF($B63="N/A","N/A",IF(E63&gt;60,"No",IF(E63&lt;10,"No","Yes")))</f>
        <v>No</v>
      </c>
      <c r="G63" s="23" t="s">
        <v>1747</v>
      </c>
      <c r="H63" s="5" t="str">
        <f>IF($B63="N/A","N/A",IF(G63&gt;60,"No",IF(G63&lt;10,"No","Yes")))</f>
        <v>No</v>
      </c>
      <c r="I63" s="6">
        <v>19.32</v>
      </c>
      <c r="J63" s="6" t="s">
        <v>1747</v>
      </c>
      <c r="K63" s="91" t="str">
        <f t="shared" si="9"/>
        <v>N/A</v>
      </c>
    </row>
    <row r="64" spans="1:11" x14ac:dyDescent="0.25">
      <c r="A64" s="110" t="s">
        <v>884</v>
      </c>
      <c r="B64" s="21" t="s">
        <v>213</v>
      </c>
      <c r="C64" s="46">
        <v>211.25342563999999</v>
      </c>
      <c r="D64" s="5" t="str">
        <f t="shared" ref="D64:D74" si="10">IF($B64="N/A","N/A",IF(C64&gt;15,"No",IF(C64&lt;-15,"No","Yes")))</f>
        <v>N/A</v>
      </c>
      <c r="E64" s="23">
        <v>108.32408273999999</v>
      </c>
      <c r="F64" s="5" t="str">
        <f>IF($B64="N/A","N/A",IF(E64&gt;15,"No",IF(E64&lt;-15,"No","Yes")))</f>
        <v>N/A</v>
      </c>
      <c r="G64" s="23">
        <v>100.48404911999999</v>
      </c>
      <c r="H64" s="5" t="str">
        <f>IF($B64="N/A","N/A",IF(G64&gt;15,"No",IF(G64&lt;-15,"No","Yes")))</f>
        <v>N/A</v>
      </c>
      <c r="I64" s="6">
        <v>-48.7</v>
      </c>
      <c r="J64" s="6">
        <v>-7.24</v>
      </c>
      <c r="K64" s="91" t="str">
        <f t="shared" si="9"/>
        <v>Yes</v>
      </c>
    </row>
    <row r="65" spans="1:11" ht="25" customHeight="1" x14ac:dyDescent="0.25">
      <c r="A65" s="110" t="s">
        <v>885</v>
      </c>
      <c r="B65" s="21" t="s">
        <v>213</v>
      </c>
      <c r="C65" s="46">
        <v>97.138670852999994</v>
      </c>
      <c r="D65" s="5" t="str">
        <f t="shared" si="10"/>
        <v>N/A</v>
      </c>
      <c r="E65" s="23">
        <v>99.050967651999997</v>
      </c>
      <c r="F65" s="5" t="str">
        <f t="shared" ref="F65:F73" si="11">IF($B65="N/A","N/A",IF(E65&gt;15,"No",IF(E65&lt;-15,"No","Yes")))</f>
        <v>N/A</v>
      </c>
      <c r="G65" s="23">
        <v>93.698659512999996</v>
      </c>
      <c r="H65" s="5" t="str">
        <f t="shared" ref="H65:H86" si="12">IF($B65="N/A","N/A",IF(G65&gt;15,"No",IF(G65&lt;-15,"No","Yes")))</f>
        <v>N/A</v>
      </c>
      <c r="I65" s="6">
        <v>1.9690000000000001</v>
      </c>
      <c r="J65" s="6">
        <v>-5.4</v>
      </c>
      <c r="K65" s="91" t="str">
        <f t="shared" si="9"/>
        <v>Yes</v>
      </c>
    </row>
    <row r="66" spans="1:11" x14ac:dyDescent="0.25">
      <c r="A66" s="110" t="s">
        <v>886</v>
      </c>
      <c r="B66" s="21" t="s">
        <v>213</v>
      </c>
      <c r="C66" s="46">
        <v>127.13070860000001</v>
      </c>
      <c r="D66" s="5" t="str">
        <f t="shared" si="10"/>
        <v>N/A</v>
      </c>
      <c r="E66" s="23">
        <v>124.96218541</v>
      </c>
      <c r="F66" s="5" t="str">
        <f t="shared" si="11"/>
        <v>N/A</v>
      </c>
      <c r="G66" s="23">
        <v>128.85563980000001</v>
      </c>
      <c r="H66" s="5" t="str">
        <f t="shared" si="12"/>
        <v>N/A</v>
      </c>
      <c r="I66" s="6">
        <v>-1.71</v>
      </c>
      <c r="J66" s="6">
        <v>3.1160000000000001</v>
      </c>
      <c r="K66" s="91" t="str">
        <f t="shared" si="9"/>
        <v>Yes</v>
      </c>
    </row>
    <row r="67" spans="1:11" x14ac:dyDescent="0.25">
      <c r="A67" s="110" t="s">
        <v>887</v>
      </c>
      <c r="B67" s="21" t="s">
        <v>213</v>
      </c>
      <c r="C67" s="46">
        <v>77.763812780999999</v>
      </c>
      <c r="D67" s="5" t="str">
        <f t="shared" si="10"/>
        <v>N/A</v>
      </c>
      <c r="E67" s="23">
        <v>78.192665087999998</v>
      </c>
      <c r="F67" s="5" t="str">
        <f t="shared" si="11"/>
        <v>N/A</v>
      </c>
      <c r="G67" s="23">
        <v>82.544974776000004</v>
      </c>
      <c r="H67" s="5" t="str">
        <f t="shared" si="12"/>
        <v>N/A</v>
      </c>
      <c r="I67" s="6">
        <v>0.55149999999999999</v>
      </c>
      <c r="J67" s="6">
        <v>5.5659999999999998</v>
      </c>
      <c r="K67" s="91" t="str">
        <f t="shared" si="9"/>
        <v>Yes</v>
      </c>
    </row>
    <row r="68" spans="1:11" ht="25" x14ac:dyDescent="0.25">
      <c r="A68" s="110" t="s">
        <v>888</v>
      </c>
      <c r="B68" s="21" t="s">
        <v>213</v>
      </c>
      <c r="C68" s="46">
        <v>232.35425118000001</v>
      </c>
      <c r="D68" s="5" t="str">
        <f t="shared" si="10"/>
        <v>N/A</v>
      </c>
      <c r="E68" s="23">
        <v>237.87865388</v>
      </c>
      <c r="F68" s="5" t="str">
        <f t="shared" si="11"/>
        <v>N/A</v>
      </c>
      <c r="G68" s="23">
        <v>246.20204207</v>
      </c>
      <c r="H68" s="5" t="str">
        <f t="shared" si="12"/>
        <v>N/A</v>
      </c>
      <c r="I68" s="6">
        <v>2.3780000000000001</v>
      </c>
      <c r="J68" s="6">
        <v>3.4990000000000001</v>
      </c>
      <c r="K68" s="91" t="str">
        <f t="shared" si="9"/>
        <v>Yes</v>
      </c>
    </row>
    <row r="69" spans="1:11" x14ac:dyDescent="0.25">
      <c r="A69" s="110" t="s">
        <v>889</v>
      </c>
      <c r="B69" s="21" t="s">
        <v>213</v>
      </c>
      <c r="C69" s="46">
        <v>208.19006848999999</v>
      </c>
      <c r="D69" s="5" t="str">
        <f t="shared" si="10"/>
        <v>N/A</v>
      </c>
      <c r="E69" s="23">
        <v>18.290066001</v>
      </c>
      <c r="F69" s="5" t="str">
        <f t="shared" si="11"/>
        <v>N/A</v>
      </c>
      <c r="G69" s="23">
        <v>94.865968077999995</v>
      </c>
      <c r="H69" s="5" t="str">
        <f t="shared" si="12"/>
        <v>N/A</v>
      </c>
      <c r="I69" s="6">
        <v>-91.2</v>
      </c>
      <c r="J69" s="6">
        <v>418.7</v>
      </c>
      <c r="K69" s="91" t="str">
        <f t="shared" si="9"/>
        <v>No</v>
      </c>
    </row>
    <row r="70" spans="1:11" ht="25" x14ac:dyDescent="0.25">
      <c r="A70" s="110" t="s">
        <v>890</v>
      </c>
      <c r="B70" s="21" t="s">
        <v>213</v>
      </c>
      <c r="C70" s="46">
        <v>114.86228883</v>
      </c>
      <c r="D70" s="5" t="str">
        <f t="shared" si="10"/>
        <v>N/A</v>
      </c>
      <c r="E70" s="23">
        <v>128.10460112999999</v>
      </c>
      <c r="F70" s="5" t="str">
        <f t="shared" si="11"/>
        <v>N/A</v>
      </c>
      <c r="G70" s="23">
        <v>142.23640122</v>
      </c>
      <c r="H70" s="5" t="str">
        <f t="shared" si="12"/>
        <v>N/A</v>
      </c>
      <c r="I70" s="6">
        <v>11.53</v>
      </c>
      <c r="J70" s="6">
        <v>11.03</v>
      </c>
      <c r="K70" s="91" t="str">
        <f t="shared" si="9"/>
        <v>Yes</v>
      </c>
    </row>
    <row r="71" spans="1:11" x14ac:dyDescent="0.25">
      <c r="A71" s="110" t="s">
        <v>891</v>
      </c>
      <c r="B71" s="21" t="s">
        <v>213</v>
      </c>
      <c r="C71" s="46">
        <v>2531.2808989</v>
      </c>
      <c r="D71" s="5" t="str">
        <f t="shared" si="10"/>
        <v>N/A</v>
      </c>
      <c r="E71" s="23">
        <v>2533.9290323</v>
      </c>
      <c r="F71" s="5" t="str">
        <f t="shared" si="11"/>
        <v>N/A</v>
      </c>
      <c r="G71" s="23">
        <v>249.25341297</v>
      </c>
      <c r="H71" s="5" t="str">
        <f t="shared" si="12"/>
        <v>N/A</v>
      </c>
      <c r="I71" s="6">
        <v>0.1046</v>
      </c>
      <c r="J71" s="6">
        <v>-90.2</v>
      </c>
      <c r="K71" s="91" t="str">
        <f t="shared" si="9"/>
        <v>No</v>
      </c>
    </row>
    <row r="72" spans="1:11" ht="25" x14ac:dyDescent="0.25">
      <c r="A72" s="110" t="s">
        <v>892</v>
      </c>
      <c r="B72" s="21" t="s">
        <v>213</v>
      </c>
      <c r="C72" s="46">
        <v>298.90412178000003</v>
      </c>
      <c r="D72" s="5" t="str">
        <f t="shared" si="10"/>
        <v>N/A</v>
      </c>
      <c r="E72" s="23">
        <v>318.11569154</v>
      </c>
      <c r="F72" s="5" t="str">
        <f t="shared" si="11"/>
        <v>N/A</v>
      </c>
      <c r="G72" s="23">
        <v>216.74171250000001</v>
      </c>
      <c r="H72" s="5" t="str">
        <f t="shared" si="12"/>
        <v>N/A</v>
      </c>
      <c r="I72" s="6">
        <v>6.4269999999999996</v>
      </c>
      <c r="J72" s="6">
        <v>-31.9</v>
      </c>
      <c r="K72" s="91" t="str">
        <f t="shared" si="9"/>
        <v>No</v>
      </c>
    </row>
    <row r="73" spans="1:11" x14ac:dyDescent="0.25">
      <c r="A73" s="110" t="s">
        <v>893</v>
      </c>
      <c r="B73" s="21" t="s">
        <v>213</v>
      </c>
      <c r="C73" s="46">
        <v>153.41052518999999</v>
      </c>
      <c r="D73" s="5" t="str">
        <f t="shared" si="10"/>
        <v>N/A</v>
      </c>
      <c r="E73" s="23">
        <v>153.64443606</v>
      </c>
      <c r="F73" s="5" t="str">
        <f t="shared" si="11"/>
        <v>N/A</v>
      </c>
      <c r="G73" s="23">
        <v>165.32839695000001</v>
      </c>
      <c r="H73" s="5" t="str">
        <f t="shared" si="12"/>
        <v>N/A</v>
      </c>
      <c r="I73" s="6">
        <v>0.1525</v>
      </c>
      <c r="J73" s="6">
        <v>7.6050000000000004</v>
      </c>
      <c r="K73" s="91" t="str">
        <f t="shared" si="9"/>
        <v>Yes</v>
      </c>
    </row>
    <row r="74" spans="1:11" x14ac:dyDescent="0.25">
      <c r="A74" s="110" t="s">
        <v>894</v>
      </c>
      <c r="B74" s="21" t="s">
        <v>213</v>
      </c>
      <c r="C74" s="46">
        <v>104.22503773</v>
      </c>
      <c r="D74" s="5" t="str">
        <f t="shared" si="10"/>
        <v>N/A</v>
      </c>
      <c r="E74" s="23">
        <v>149.70435122999999</v>
      </c>
      <c r="F74" s="5" t="str">
        <f>IF($B74="N/A","N/A",IF(E74&gt;15,"No",IF(E74&lt;-15,"No","Yes")))</f>
        <v>N/A</v>
      </c>
      <c r="G74" s="23">
        <v>150.97492568999999</v>
      </c>
      <c r="H74" s="5" t="str">
        <f t="shared" si="12"/>
        <v>N/A</v>
      </c>
      <c r="I74" s="6">
        <v>43.64</v>
      </c>
      <c r="J74" s="6">
        <v>0.84870000000000001</v>
      </c>
      <c r="K74" s="91" t="str">
        <f t="shared" si="9"/>
        <v>Yes</v>
      </c>
    </row>
    <row r="75" spans="1:11" x14ac:dyDescent="0.25">
      <c r="A75" s="110" t="s">
        <v>895</v>
      </c>
      <c r="B75" s="21" t="s">
        <v>213</v>
      </c>
      <c r="C75" s="44">
        <v>0.14218043159999999</v>
      </c>
      <c r="D75" s="5" t="str">
        <f t="shared" ref="D75:D80" si="13">IF($B75="N/A","N/A",IF(C75&gt;15,"No",IF(C75&lt;-15,"No","Yes")))</f>
        <v>N/A</v>
      </c>
      <c r="E75" s="4">
        <v>0.1310065802</v>
      </c>
      <c r="F75" s="5" t="str">
        <f>IF($B75="N/A","N/A",IF(E75&gt;15,"No",IF(E75&lt;-15,"No","Yes")))</f>
        <v>N/A</v>
      </c>
      <c r="G75" s="4">
        <v>0.114838146</v>
      </c>
      <c r="H75" s="5" t="str">
        <f t="shared" si="12"/>
        <v>N/A</v>
      </c>
      <c r="I75" s="6">
        <v>-7.86</v>
      </c>
      <c r="J75" s="6">
        <v>-12.3</v>
      </c>
      <c r="K75" s="91" t="str">
        <f t="shared" ref="K75:K80" si="14">IF(J75="Div by 0", "N/A", IF(J75="N/A","N/A", IF(J75&gt;30, "No", IF(J75&lt;-30, "No", "Yes"))))</f>
        <v>Yes</v>
      </c>
    </row>
    <row r="76" spans="1:11" x14ac:dyDescent="0.25">
      <c r="A76" s="110" t="s">
        <v>896</v>
      </c>
      <c r="B76" s="21" t="s">
        <v>213</v>
      </c>
      <c r="C76" s="44">
        <v>8.2643800000000003E-5</v>
      </c>
      <c r="D76" s="5" t="str">
        <f t="shared" si="13"/>
        <v>N/A</v>
      </c>
      <c r="E76" s="4">
        <v>1.369884E-4</v>
      </c>
      <c r="F76" s="5" t="str">
        <f t="shared" ref="F76:F86" si="15">IF($B76="N/A","N/A",IF(E76&gt;15,"No",IF(E76&lt;-15,"No","Yes")))</f>
        <v>N/A</v>
      </c>
      <c r="G76" s="4">
        <v>1.0426289999999999E-4</v>
      </c>
      <c r="H76" s="5" t="str">
        <f t="shared" si="12"/>
        <v>N/A</v>
      </c>
      <c r="I76" s="6">
        <v>65.760000000000005</v>
      </c>
      <c r="J76" s="6">
        <v>-23.9</v>
      </c>
      <c r="K76" s="91" t="str">
        <f t="shared" si="14"/>
        <v>Yes</v>
      </c>
    </row>
    <row r="77" spans="1:11" x14ac:dyDescent="0.25">
      <c r="A77" s="110" t="s">
        <v>897</v>
      </c>
      <c r="B77" s="21" t="s">
        <v>213</v>
      </c>
      <c r="C77" s="44">
        <v>0.35773204860000002</v>
      </c>
      <c r="D77" s="5" t="str">
        <f t="shared" si="13"/>
        <v>N/A</v>
      </c>
      <c r="E77" s="4">
        <v>0.36160373239999999</v>
      </c>
      <c r="F77" s="5" t="str">
        <f t="shared" si="15"/>
        <v>N/A</v>
      </c>
      <c r="G77" s="4">
        <v>0.34463359560000001</v>
      </c>
      <c r="H77" s="5" t="str">
        <f t="shared" si="12"/>
        <v>N/A</v>
      </c>
      <c r="I77" s="6">
        <v>1.0820000000000001</v>
      </c>
      <c r="J77" s="6">
        <v>-4.6900000000000004</v>
      </c>
      <c r="K77" s="91" t="str">
        <f t="shared" si="14"/>
        <v>Yes</v>
      </c>
    </row>
    <row r="78" spans="1:11" x14ac:dyDescent="0.25">
      <c r="A78" s="110" t="s">
        <v>898</v>
      </c>
      <c r="B78" s="21" t="s">
        <v>213</v>
      </c>
      <c r="C78" s="44">
        <v>2.3579439472999999</v>
      </c>
      <c r="D78" s="5" t="str">
        <f t="shared" si="13"/>
        <v>N/A</v>
      </c>
      <c r="E78" s="4">
        <v>1.2672036511</v>
      </c>
      <c r="F78" s="5" t="str">
        <f t="shared" si="15"/>
        <v>N/A</v>
      </c>
      <c r="G78" s="4">
        <v>3.7645463512999999</v>
      </c>
      <c r="H78" s="5" t="str">
        <f t="shared" si="12"/>
        <v>N/A</v>
      </c>
      <c r="I78" s="6">
        <v>-46.3</v>
      </c>
      <c r="J78" s="6">
        <v>197.1</v>
      </c>
      <c r="K78" s="91" t="str">
        <f t="shared" si="14"/>
        <v>No</v>
      </c>
    </row>
    <row r="79" spans="1:11" ht="25" x14ac:dyDescent="0.25">
      <c r="A79" s="110" t="s">
        <v>899</v>
      </c>
      <c r="B79" s="21" t="s">
        <v>213</v>
      </c>
      <c r="C79" s="44">
        <v>21.337461337000001</v>
      </c>
      <c r="D79" s="5" t="str">
        <f t="shared" si="13"/>
        <v>N/A</v>
      </c>
      <c r="E79" s="4">
        <v>24.766149373000001</v>
      </c>
      <c r="F79" s="5" t="str">
        <f t="shared" si="15"/>
        <v>N/A</v>
      </c>
      <c r="G79" s="4">
        <v>26.166772691999999</v>
      </c>
      <c r="H79" s="5" t="str">
        <f t="shared" si="12"/>
        <v>N/A</v>
      </c>
      <c r="I79" s="6">
        <v>16.07</v>
      </c>
      <c r="J79" s="6">
        <v>5.6550000000000002</v>
      </c>
      <c r="K79" s="91" t="str">
        <f t="shared" si="14"/>
        <v>Yes</v>
      </c>
    </row>
    <row r="80" spans="1:11" ht="25" x14ac:dyDescent="0.25">
      <c r="A80" s="110" t="s">
        <v>900</v>
      </c>
      <c r="B80" s="21" t="s">
        <v>213</v>
      </c>
      <c r="C80" s="48">
        <v>21.022026397000001</v>
      </c>
      <c r="D80" s="5" t="str">
        <f t="shared" si="13"/>
        <v>N/A</v>
      </c>
      <c r="E80" s="48">
        <v>24.351211487</v>
      </c>
      <c r="F80" s="5" t="str">
        <f t="shared" si="15"/>
        <v>N/A</v>
      </c>
      <c r="G80" s="48">
        <v>25.788283441000001</v>
      </c>
      <c r="H80" s="5" t="str">
        <f t="shared" si="12"/>
        <v>N/A</v>
      </c>
      <c r="I80" s="6">
        <v>15.84</v>
      </c>
      <c r="J80" s="49">
        <v>5.9009999999999998</v>
      </c>
      <c r="K80" s="91" t="str">
        <f t="shared" si="14"/>
        <v>Yes</v>
      </c>
    </row>
    <row r="81" spans="1:11" x14ac:dyDescent="0.25">
      <c r="A81" s="110" t="s">
        <v>901</v>
      </c>
      <c r="B81" s="21" t="s">
        <v>213</v>
      </c>
      <c r="C81" s="50">
        <v>195.95175541</v>
      </c>
      <c r="D81" s="5" t="str">
        <f t="shared" ref="D81:D86" si="16">IF($B81="N/A","N/A",IF(C81&gt;15,"No",IF(C81&lt;-15,"No","Yes")))</f>
        <v>N/A</v>
      </c>
      <c r="E81" s="51">
        <v>221.19565470000001</v>
      </c>
      <c r="F81" s="5" t="str">
        <f t="shared" si="15"/>
        <v>N/A</v>
      </c>
      <c r="G81" s="51">
        <v>271.93424125000001</v>
      </c>
      <c r="H81" s="5" t="str">
        <f>IF($B81="N/A","N/A",IF(G81&gt;15,"No",IF(G81&lt;-15,"No","Yes")))</f>
        <v>N/A</v>
      </c>
      <c r="I81" s="6">
        <v>12.88</v>
      </c>
      <c r="J81" s="6">
        <v>22.94</v>
      </c>
      <c r="K81" s="91" t="str">
        <f t="shared" ref="K81:K86" si="17">IF(J81="Div by 0", "N/A", IF(J81="N/A","N/A", IF(J81&gt;30, "No", IF(J81&lt;-30, "No", "Yes"))))</f>
        <v>Yes</v>
      </c>
    </row>
    <row r="82" spans="1:11" x14ac:dyDescent="0.25">
      <c r="A82" s="110" t="s">
        <v>902</v>
      </c>
      <c r="B82" s="21" t="s">
        <v>213</v>
      </c>
      <c r="C82" s="50">
        <v>250</v>
      </c>
      <c r="D82" s="5" t="str">
        <f t="shared" si="16"/>
        <v>N/A</v>
      </c>
      <c r="E82" s="51">
        <v>181.44444444000001</v>
      </c>
      <c r="F82" s="5" t="str">
        <f t="shared" si="15"/>
        <v>N/A</v>
      </c>
      <c r="G82" s="51">
        <v>164.71428571000001</v>
      </c>
      <c r="H82" s="5" t="str">
        <f t="shared" si="12"/>
        <v>N/A</v>
      </c>
      <c r="I82" s="6">
        <v>-27.4</v>
      </c>
      <c r="J82" s="6">
        <v>-9.2200000000000006</v>
      </c>
      <c r="K82" s="91" t="str">
        <f t="shared" si="17"/>
        <v>Yes</v>
      </c>
    </row>
    <row r="83" spans="1:11" x14ac:dyDescent="0.25">
      <c r="A83" s="110" t="s">
        <v>903</v>
      </c>
      <c r="B83" s="21" t="s">
        <v>213</v>
      </c>
      <c r="C83" s="50">
        <v>237.43907960999999</v>
      </c>
      <c r="D83" s="5" t="str">
        <f t="shared" si="16"/>
        <v>N/A</v>
      </c>
      <c r="E83" s="51">
        <v>243.42332786</v>
      </c>
      <c r="F83" s="5" t="str">
        <f t="shared" si="15"/>
        <v>N/A</v>
      </c>
      <c r="G83" s="51">
        <v>246.50760653</v>
      </c>
      <c r="H83" s="5" t="str">
        <f t="shared" si="12"/>
        <v>N/A</v>
      </c>
      <c r="I83" s="6">
        <v>2.52</v>
      </c>
      <c r="J83" s="6">
        <v>1.2669999999999999</v>
      </c>
      <c r="K83" s="91" t="str">
        <f t="shared" si="17"/>
        <v>Yes</v>
      </c>
    </row>
    <row r="84" spans="1:11" x14ac:dyDescent="0.25">
      <c r="A84" s="110" t="s">
        <v>904</v>
      </c>
      <c r="B84" s="21" t="s">
        <v>213</v>
      </c>
      <c r="C84" s="50">
        <v>110.57080268999999</v>
      </c>
      <c r="D84" s="5" t="str">
        <f t="shared" si="16"/>
        <v>N/A</v>
      </c>
      <c r="E84" s="51">
        <v>127.3706969</v>
      </c>
      <c r="F84" s="5" t="str">
        <f t="shared" si="15"/>
        <v>N/A</v>
      </c>
      <c r="G84" s="51">
        <v>248.91302662000001</v>
      </c>
      <c r="H84" s="5" t="str">
        <f t="shared" si="12"/>
        <v>N/A</v>
      </c>
      <c r="I84" s="6">
        <v>15.19</v>
      </c>
      <c r="J84" s="6">
        <v>95.42</v>
      </c>
      <c r="K84" s="91" t="str">
        <f t="shared" si="17"/>
        <v>No</v>
      </c>
    </row>
    <row r="85" spans="1:11" x14ac:dyDescent="0.25">
      <c r="A85" s="110" t="s">
        <v>905</v>
      </c>
      <c r="B85" s="21" t="s">
        <v>213</v>
      </c>
      <c r="C85" s="50">
        <v>169.25497838999999</v>
      </c>
      <c r="D85" s="5" t="str">
        <f t="shared" si="16"/>
        <v>N/A</v>
      </c>
      <c r="E85" s="51">
        <v>151.20355341000001</v>
      </c>
      <c r="F85" s="5" t="str">
        <f t="shared" si="15"/>
        <v>N/A</v>
      </c>
      <c r="G85" s="51">
        <v>140.36172916000001</v>
      </c>
      <c r="H85" s="5" t="str">
        <f t="shared" si="12"/>
        <v>N/A</v>
      </c>
      <c r="I85" s="6">
        <v>-10.7</v>
      </c>
      <c r="J85" s="6">
        <v>-7.17</v>
      </c>
      <c r="K85" s="91" t="str">
        <f t="shared" si="17"/>
        <v>Yes</v>
      </c>
    </row>
    <row r="86" spans="1:11" ht="25" x14ac:dyDescent="0.25">
      <c r="A86" s="110" t="s">
        <v>906</v>
      </c>
      <c r="B86" s="21" t="s">
        <v>213</v>
      </c>
      <c r="C86" s="52">
        <v>171.50898812</v>
      </c>
      <c r="D86" s="5" t="str">
        <f t="shared" si="16"/>
        <v>N/A</v>
      </c>
      <c r="E86" s="52">
        <v>153.49234741000001</v>
      </c>
      <c r="F86" s="5" t="str">
        <f t="shared" si="15"/>
        <v>N/A</v>
      </c>
      <c r="G86" s="52">
        <v>142.13750820999999</v>
      </c>
      <c r="H86" s="5" t="str">
        <f t="shared" si="12"/>
        <v>N/A</v>
      </c>
      <c r="I86" s="6">
        <v>-10.5</v>
      </c>
      <c r="J86" s="6">
        <v>-7.4</v>
      </c>
      <c r="K86" s="91" t="str">
        <f t="shared" si="17"/>
        <v>Yes</v>
      </c>
    </row>
    <row r="87" spans="1:11" x14ac:dyDescent="0.25">
      <c r="A87" s="110" t="s">
        <v>32</v>
      </c>
      <c r="B87" s="21" t="s">
        <v>266</v>
      </c>
      <c r="C87" s="44">
        <v>54.854622079000002</v>
      </c>
      <c r="D87" s="5" t="str">
        <f>IF($B87="N/A","N/A",IF(C87&gt;60,"Yes","No"))</f>
        <v>No</v>
      </c>
      <c r="E87" s="4">
        <v>89.195572107999993</v>
      </c>
      <c r="F87" s="5" t="str">
        <f>IF($B87="N/A","N/A",IF(E87&gt;60,"Yes","No"))</f>
        <v>Yes</v>
      </c>
      <c r="G87" s="4">
        <v>90.288729313999994</v>
      </c>
      <c r="H87" s="5" t="str">
        <f>IF($B87="N/A","N/A",IF(G87&gt;60,"Yes","No"))</f>
        <v>Yes</v>
      </c>
      <c r="I87" s="6">
        <v>62.6</v>
      </c>
      <c r="J87" s="6">
        <v>1.226</v>
      </c>
      <c r="K87" s="91" t="str">
        <f t="shared" ref="K87:K105" si="18">IF(J87="Div by 0", "N/A", IF(J87="N/A","N/A", IF(J87&gt;30, "No", IF(J87&lt;-30, "No", "Yes"))))</f>
        <v>Yes</v>
      </c>
    </row>
    <row r="88" spans="1:11" x14ac:dyDescent="0.25">
      <c r="A88" s="110" t="s">
        <v>39</v>
      </c>
      <c r="B88" s="21" t="s">
        <v>267</v>
      </c>
      <c r="C88" s="44">
        <v>99.997933025999998</v>
      </c>
      <c r="D88" s="5" t="str">
        <f>IF($B88="N/A","N/A",IF(C88&gt;100,"No",IF(C88&lt;85,"No","Yes")))</f>
        <v>Yes</v>
      </c>
      <c r="E88" s="4">
        <v>99.999769267000005</v>
      </c>
      <c r="F88" s="5" t="str">
        <f>IF($B88="N/A","N/A",IF(E88&gt;100,"No",IF(E88&lt;85,"No","Yes")))</f>
        <v>Yes</v>
      </c>
      <c r="G88" s="4">
        <v>89.309304037000004</v>
      </c>
      <c r="H88" s="5" t="str">
        <f>IF($B88="N/A","N/A",IF(G88&gt;100,"No",IF(G88&lt;85,"No","Yes")))</f>
        <v>Yes</v>
      </c>
      <c r="I88" s="6">
        <v>1.8E-3</v>
      </c>
      <c r="J88" s="6">
        <v>-10.7</v>
      </c>
      <c r="K88" s="91" t="str">
        <f t="shared" si="18"/>
        <v>Yes</v>
      </c>
    </row>
    <row r="89" spans="1:11" x14ac:dyDescent="0.25">
      <c r="A89" s="110" t="s">
        <v>907</v>
      </c>
      <c r="B89" s="21" t="s">
        <v>213</v>
      </c>
      <c r="C89" s="44">
        <v>26.166460313000002</v>
      </c>
      <c r="D89" s="5" t="str">
        <f>IF($B89="N/A","N/A",IF(C89&gt;15,"No",IF(C89&lt;-15,"No","Yes")))</f>
        <v>N/A</v>
      </c>
      <c r="E89" s="4">
        <v>14.556935348</v>
      </c>
      <c r="F89" s="5" t="str">
        <f>IF($B89="N/A","N/A",IF(E89&gt;15,"No",IF(E89&lt;-15,"No","Yes")))</f>
        <v>N/A</v>
      </c>
      <c r="G89" s="4">
        <v>17.977030592999999</v>
      </c>
      <c r="H89" s="5" t="str">
        <f>IF($B89="N/A","N/A",IF(G89&gt;15,"No",IF(G89&lt;-15,"No","Yes")))</f>
        <v>N/A</v>
      </c>
      <c r="I89" s="6">
        <v>-44.4</v>
      </c>
      <c r="J89" s="6">
        <v>23.49</v>
      </c>
      <c r="K89" s="91" t="str">
        <f t="shared" si="18"/>
        <v>Yes</v>
      </c>
    </row>
    <row r="90" spans="1:11" x14ac:dyDescent="0.25">
      <c r="A90" s="110" t="s">
        <v>848</v>
      </c>
      <c r="B90" s="21" t="s">
        <v>268</v>
      </c>
      <c r="C90" s="44">
        <v>6.787823199</v>
      </c>
      <c r="D90" s="5" t="str">
        <f>IF($B90="N/A","N/A",IF(C90&gt;25,"No",IF(C90&lt;5,"No","Yes")))</f>
        <v>Yes</v>
      </c>
      <c r="E90" s="4">
        <v>3.9759326654999998</v>
      </c>
      <c r="F90" s="5" t="str">
        <f>IF($B90="N/A","N/A",IF(E90&gt;25,"No",IF(E90&lt;5,"No","Yes")))</f>
        <v>No</v>
      </c>
      <c r="G90" s="4">
        <v>3.7037501389999998</v>
      </c>
      <c r="H90" s="5" t="str">
        <f>IF($B90="N/A","N/A",IF(G90&gt;25,"No",IF(G90&lt;5,"No","Yes")))</f>
        <v>No</v>
      </c>
      <c r="I90" s="6">
        <v>-41.4</v>
      </c>
      <c r="J90" s="6">
        <v>-6.85</v>
      </c>
      <c r="K90" s="91" t="str">
        <f t="shared" si="18"/>
        <v>Yes</v>
      </c>
    </row>
    <row r="91" spans="1:11" x14ac:dyDescent="0.25">
      <c r="A91" s="110" t="s">
        <v>849</v>
      </c>
      <c r="B91" s="21" t="s">
        <v>269</v>
      </c>
      <c r="C91" s="44">
        <v>37.244439677000003</v>
      </c>
      <c r="D91" s="5" t="str">
        <f>IF($B91="N/A","N/A",IF(C91&gt;70,"No",IF(C91&lt;40,"No","Yes")))</f>
        <v>No</v>
      </c>
      <c r="E91" s="4">
        <v>45.394355245</v>
      </c>
      <c r="F91" s="5" t="str">
        <f>IF($B91="N/A","N/A",IF(E91&gt;70,"No",IF(E91&lt;40,"No","Yes")))</f>
        <v>Yes</v>
      </c>
      <c r="G91" s="4">
        <v>46.245588357999999</v>
      </c>
      <c r="H91" s="5" t="str">
        <f>IF($B91="N/A","N/A",IF(G91&gt;70,"No",IF(G91&lt;40,"No","Yes")))</f>
        <v>Yes</v>
      </c>
      <c r="I91" s="6">
        <v>21.88</v>
      </c>
      <c r="J91" s="6">
        <v>1.875</v>
      </c>
      <c r="K91" s="91" t="str">
        <f t="shared" si="18"/>
        <v>Yes</v>
      </c>
    </row>
    <row r="92" spans="1:11" x14ac:dyDescent="0.25">
      <c r="A92" s="110" t="s">
        <v>850</v>
      </c>
      <c r="B92" s="21" t="s">
        <v>270</v>
      </c>
      <c r="C92" s="44">
        <v>55.967706991999997</v>
      </c>
      <c r="D92" s="5" t="str">
        <f>IF($B92="N/A","N/A",IF(C92&gt;55,"No",IF(C92&lt;20,"No","Yes")))</f>
        <v>No</v>
      </c>
      <c r="E92" s="4">
        <v>50.629712089999998</v>
      </c>
      <c r="F92" s="5" t="str">
        <f>IF($B92="N/A","N/A",IF(E92&gt;55,"No",IF(E92&lt;20,"No","Yes")))</f>
        <v>Yes</v>
      </c>
      <c r="G92" s="4">
        <v>50.050579018999997</v>
      </c>
      <c r="H92" s="5" t="str">
        <f>IF($B92="N/A","N/A",IF(G92&gt;55,"No",IF(G92&lt;20,"No","Yes")))</f>
        <v>Yes</v>
      </c>
      <c r="I92" s="6">
        <v>-9.5399999999999991</v>
      </c>
      <c r="J92" s="6">
        <v>-1.1399999999999999</v>
      </c>
      <c r="K92" s="91" t="str">
        <f t="shared" si="18"/>
        <v>Yes</v>
      </c>
    </row>
    <row r="93" spans="1:11" x14ac:dyDescent="0.25">
      <c r="A93" s="110" t="s">
        <v>163</v>
      </c>
      <c r="B93" s="21" t="s">
        <v>246</v>
      </c>
      <c r="C93" s="44">
        <v>96.800427897000006</v>
      </c>
      <c r="D93" s="5" t="str">
        <f>IF($B93="N/A","N/A",IF(C93&gt;95,"Yes","No"))</f>
        <v>Yes</v>
      </c>
      <c r="E93" s="4">
        <v>96.708731748000005</v>
      </c>
      <c r="F93" s="5" t="str">
        <f>IF($B93="N/A","N/A",IF(E93&gt;95,"Yes","No"))</f>
        <v>Yes</v>
      </c>
      <c r="G93" s="4">
        <v>97.595890968999996</v>
      </c>
      <c r="H93" s="5" t="str">
        <f>IF($B93="N/A","N/A",IF(G93&gt;95,"Yes","No"))</f>
        <v>Yes</v>
      </c>
      <c r="I93" s="6">
        <v>-9.5000000000000001E-2</v>
      </c>
      <c r="J93" s="6">
        <v>0.91739999999999999</v>
      </c>
      <c r="K93" s="91" t="str">
        <f t="shared" si="18"/>
        <v>Yes</v>
      </c>
    </row>
    <row r="94" spans="1:11" x14ac:dyDescent="0.25">
      <c r="A94" s="110"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91" t="str">
        <f t="shared" si="18"/>
        <v>Yes</v>
      </c>
    </row>
    <row r="95" spans="1:11" x14ac:dyDescent="0.25">
      <c r="A95" s="110"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91" t="str">
        <f t="shared" si="18"/>
        <v>Yes</v>
      </c>
    </row>
    <row r="96" spans="1:11" x14ac:dyDescent="0.25">
      <c r="A96" s="110" t="s">
        <v>908</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91" t="str">
        <f t="shared" si="18"/>
        <v>Yes</v>
      </c>
    </row>
    <row r="97" spans="1:11" x14ac:dyDescent="0.25">
      <c r="A97" s="110" t="s">
        <v>909</v>
      </c>
      <c r="B97" s="21" t="s">
        <v>213</v>
      </c>
      <c r="C97" s="44">
        <v>99.954717459999998</v>
      </c>
      <c r="D97" s="5" t="str">
        <f>IF($B97="N/A","N/A",IF(C97&gt;15,"No",IF(C97&lt;-15,"No","Yes")))</f>
        <v>N/A</v>
      </c>
      <c r="E97" s="4">
        <v>99.969450832999996</v>
      </c>
      <c r="F97" s="5" t="str">
        <f>IF($B97="N/A","N/A",IF(E97&gt;15,"No",IF(E97&lt;-15,"No","Yes")))</f>
        <v>N/A</v>
      </c>
      <c r="G97" s="4">
        <v>99.984669834000002</v>
      </c>
      <c r="H97" s="5" t="str">
        <f>IF($B97="N/A","N/A",IF(G97&gt;15,"No",IF(G97&lt;-15,"No","Yes")))</f>
        <v>N/A</v>
      </c>
      <c r="I97" s="6">
        <v>1.47E-2</v>
      </c>
      <c r="J97" s="6">
        <v>1.52E-2</v>
      </c>
      <c r="K97" s="91" t="str">
        <f t="shared" si="18"/>
        <v>Yes</v>
      </c>
    </row>
    <row r="98" spans="1:11" x14ac:dyDescent="0.25">
      <c r="A98" s="110" t="s">
        <v>43</v>
      </c>
      <c r="B98" s="21" t="s">
        <v>223</v>
      </c>
      <c r="C98" s="44">
        <v>98.361438245000002</v>
      </c>
      <c r="D98" s="5" t="str">
        <f>IF($B98="N/A","N/A",IF(C98&gt;100,"No",IF(C98&lt;98,"No","Yes")))</f>
        <v>Yes</v>
      </c>
      <c r="E98" s="4">
        <v>98.260869162000006</v>
      </c>
      <c r="F98" s="5" t="str">
        <f>IF($B98="N/A","N/A",IF(E98&gt;100,"No",IF(E98&lt;98,"No","Yes")))</f>
        <v>Yes</v>
      </c>
      <c r="G98" s="4">
        <v>98.768255099000001</v>
      </c>
      <c r="H98" s="5" t="str">
        <f>IF($B98="N/A","N/A",IF(G98&gt;100,"No",IF(G98&lt;98,"No","Yes")))</f>
        <v>Yes</v>
      </c>
      <c r="I98" s="6">
        <v>-0.10199999999999999</v>
      </c>
      <c r="J98" s="6">
        <v>0.51639999999999997</v>
      </c>
      <c r="K98" s="91" t="str">
        <f t="shared" si="18"/>
        <v>Yes</v>
      </c>
    </row>
    <row r="99" spans="1:11" x14ac:dyDescent="0.25">
      <c r="A99" s="110" t="s">
        <v>44</v>
      </c>
      <c r="B99" s="21" t="s">
        <v>213</v>
      </c>
      <c r="C99" s="44">
        <v>24.230412690000001</v>
      </c>
      <c r="D99" s="5" t="str">
        <f>IF($B99="N/A","N/A",IF(C99&gt;15,"No",IF(C99&lt;-15,"No","Yes")))</f>
        <v>N/A</v>
      </c>
      <c r="E99" s="4">
        <v>22.658887011000001</v>
      </c>
      <c r="F99" s="5" t="str">
        <f>IF($B99="N/A","N/A",IF(E99&gt;15,"No",IF(E99&lt;-15,"No","Yes")))</f>
        <v>N/A</v>
      </c>
      <c r="G99" s="4">
        <v>24.181939719999999</v>
      </c>
      <c r="H99" s="5" t="str">
        <f>IF($B99="N/A","N/A",IF(G99&gt;15,"No",IF(G99&lt;-15,"No","Yes")))</f>
        <v>N/A</v>
      </c>
      <c r="I99" s="6">
        <v>-6.49</v>
      </c>
      <c r="J99" s="6">
        <v>6.7220000000000004</v>
      </c>
      <c r="K99" s="91" t="str">
        <f t="shared" si="18"/>
        <v>Yes</v>
      </c>
    </row>
    <row r="100" spans="1:11" x14ac:dyDescent="0.25">
      <c r="A100" s="110" t="s">
        <v>45</v>
      </c>
      <c r="B100" s="21" t="s">
        <v>213</v>
      </c>
      <c r="C100" s="44">
        <v>75.403855863999993</v>
      </c>
      <c r="D100" s="5" t="str">
        <f>IF($B100="N/A","N/A",IF(C100&gt;15,"No",IF(C100&lt;-15,"No","Yes")))</f>
        <v>N/A</v>
      </c>
      <c r="E100" s="4">
        <v>77.326570204000006</v>
      </c>
      <c r="F100" s="5" t="str">
        <f>IF($B100="N/A","N/A",IF(E100&gt;15,"No",IF(E100&lt;-15,"No","Yes")))</f>
        <v>N/A</v>
      </c>
      <c r="G100" s="4">
        <v>73.246738976000003</v>
      </c>
      <c r="H100" s="5" t="str">
        <f>IF($B100="N/A","N/A",IF(G100&gt;15,"No",IF(G100&lt;-15,"No","Yes")))</f>
        <v>N/A</v>
      </c>
      <c r="I100" s="6">
        <v>2.5499999999999998</v>
      </c>
      <c r="J100" s="6">
        <v>-5.28</v>
      </c>
      <c r="K100" s="91" t="str">
        <f t="shared" si="18"/>
        <v>Yes</v>
      </c>
    </row>
    <row r="101" spans="1:11" x14ac:dyDescent="0.25">
      <c r="A101" s="110" t="s">
        <v>355</v>
      </c>
      <c r="B101" s="21" t="s">
        <v>213</v>
      </c>
      <c r="C101" s="44">
        <v>99.634268552999998</v>
      </c>
      <c r="D101" s="5" t="str">
        <f>IF($B101="N/A","N/A",IF(C101&gt;15,"No",IF(C101&lt;-15,"No","Yes")))</f>
        <v>N/A</v>
      </c>
      <c r="E101" s="4">
        <v>99.985457214999997</v>
      </c>
      <c r="F101" s="5" t="str">
        <f>IF($B101="N/A","N/A",IF(E101&gt;15,"No",IF(E101&lt;-15,"No","Yes")))</f>
        <v>N/A</v>
      </c>
      <c r="G101" s="4">
        <v>97.428678696000006</v>
      </c>
      <c r="H101" s="5" t="str">
        <f>IF($B101="N/A","N/A",IF(G101&gt;15,"No",IF(G101&lt;-15,"No","Yes")))</f>
        <v>N/A</v>
      </c>
      <c r="I101" s="6">
        <v>0.35249999999999998</v>
      </c>
      <c r="J101" s="6">
        <v>-2.56</v>
      </c>
      <c r="K101" s="91" t="str">
        <f t="shared" si="18"/>
        <v>Yes</v>
      </c>
    </row>
    <row r="102" spans="1:11" x14ac:dyDescent="0.25">
      <c r="A102" s="110" t="s">
        <v>46</v>
      </c>
      <c r="B102" s="21" t="s">
        <v>213</v>
      </c>
      <c r="C102" s="44">
        <v>0.32758568580000003</v>
      </c>
      <c r="D102" s="5" t="str">
        <f>IF($B102="N/A","N/A",IF(C102&gt;15,"No",IF(C102&lt;-15,"No","Yes")))</f>
        <v>N/A</v>
      </c>
      <c r="E102" s="4">
        <v>1.2418027599999999E-2</v>
      </c>
      <c r="F102" s="5" t="str">
        <f>IF($B102="N/A","N/A",IF(E102&gt;15,"No",IF(E102&lt;-15,"No","Yes")))</f>
        <v>N/A</v>
      </c>
      <c r="G102" s="4">
        <v>3.7848784999999999E-3</v>
      </c>
      <c r="H102" s="5" t="str">
        <f>IF($B102="N/A","N/A",IF(G102&gt;15,"No",IF(G102&lt;-15,"No","Yes")))</f>
        <v>N/A</v>
      </c>
      <c r="I102" s="6">
        <v>-96.2</v>
      </c>
      <c r="J102" s="6">
        <v>-69.5</v>
      </c>
      <c r="K102" s="91" t="str">
        <f t="shared" si="18"/>
        <v>No</v>
      </c>
    </row>
    <row r="103" spans="1:11" x14ac:dyDescent="0.25">
      <c r="A103" s="110" t="s">
        <v>47</v>
      </c>
      <c r="B103" s="21" t="s">
        <v>213</v>
      </c>
      <c r="C103" s="44">
        <v>3.8145760899999999E-2</v>
      </c>
      <c r="D103" s="5" t="str">
        <f>IF($B103="N/A","N/A",IF(C103&gt;15,"No",IF(C103&lt;-15,"No","Yes")))</f>
        <v>N/A</v>
      </c>
      <c r="E103" s="4">
        <v>2.1247575999999999E-3</v>
      </c>
      <c r="F103" s="5" t="str">
        <f>IF($B103="N/A","N/A",IF(E103&gt;15,"No",IF(E103&lt;-15,"No","Yes")))</f>
        <v>N/A</v>
      </c>
      <c r="G103" s="4">
        <v>2.5675364256000002</v>
      </c>
      <c r="H103" s="5" t="str">
        <f>IF($B103="N/A","N/A",IF(G103&gt;15,"No",IF(G103&lt;-15,"No","Yes")))</f>
        <v>N/A</v>
      </c>
      <c r="I103" s="6">
        <v>-94.4</v>
      </c>
      <c r="J103" s="6">
        <v>121000</v>
      </c>
      <c r="K103" s="91" t="str">
        <f t="shared" si="18"/>
        <v>No</v>
      </c>
    </row>
    <row r="104" spans="1:11" x14ac:dyDescent="0.25">
      <c r="A104" s="110"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91" t="str">
        <f t="shared" si="18"/>
        <v>Yes</v>
      </c>
    </row>
    <row r="105" spans="1:11" ht="25" x14ac:dyDescent="0.25">
      <c r="A105" s="110" t="s">
        <v>48</v>
      </c>
      <c r="B105" s="29" t="s">
        <v>223</v>
      </c>
      <c r="C105" s="44">
        <v>99.999954709999997</v>
      </c>
      <c r="D105" s="5" t="str">
        <f>IF($B105="N/A","N/A",IF(C105&gt;100,"No",IF(C105&lt;98,"No","Yes")))</f>
        <v>Yes</v>
      </c>
      <c r="E105" s="4">
        <v>99.999979646</v>
      </c>
      <c r="F105" s="5" t="str">
        <f>IF($B105="N/A","N/A",IF(E105&gt;100,"No",IF(E105&lt;98,"No","Yes")))</f>
        <v>Yes</v>
      </c>
      <c r="G105" s="4">
        <v>99.999354088000004</v>
      </c>
      <c r="H105" s="5" t="str">
        <f>IF($B105="N/A","N/A",IF(G105&gt;100,"No",IF(G105&lt;98,"No","Yes")))</f>
        <v>Yes</v>
      </c>
      <c r="I105" s="6">
        <v>0</v>
      </c>
      <c r="J105" s="6">
        <v>-1E-3</v>
      </c>
      <c r="K105" s="91" t="str">
        <f t="shared" si="18"/>
        <v>Yes</v>
      </c>
    </row>
    <row r="106" spans="1:11" x14ac:dyDescent="0.25">
      <c r="A106" s="110" t="s">
        <v>49</v>
      </c>
      <c r="B106" s="29" t="s">
        <v>213</v>
      </c>
      <c r="C106" s="44">
        <v>100</v>
      </c>
      <c r="D106" s="5" t="str">
        <f>IF($B106="N/A","N/A",IF(C106&gt;15,"No",IF(C106&lt;-15,"No","Yes")))</f>
        <v>N/A</v>
      </c>
      <c r="E106" s="4">
        <v>100</v>
      </c>
      <c r="F106" s="5" t="str">
        <f>IF($B106="N/A","N/A",IF(E106&gt;15,"No",IF(E106&lt;-15,"No","Yes")))</f>
        <v>N/A</v>
      </c>
      <c r="G106" s="4">
        <v>67.638482374999995</v>
      </c>
      <c r="H106" s="5" t="str">
        <f>IF($B106="N/A","N/A",IF(G106&gt;15,"No",IF(G106&lt;-15,"No","Yes")))</f>
        <v>N/A</v>
      </c>
      <c r="I106" s="6">
        <v>0</v>
      </c>
      <c r="J106" s="6">
        <v>-32.4</v>
      </c>
      <c r="K106" s="91" t="str">
        <f>IF(J106="Div by 0", "N/A", IF(J106="N/A","N/A", IF(J106&gt;30, "No", IF(J106&lt;-30, "No", "Yes"))))</f>
        <v>No</v>
      </c>
    </row>
    <row r="107" spans="1:11" x14ac:dyDescent="0.25">
      <c r="A107" s="110" t="s">
        <v>910</v>
      </c>
      <c r="B107" s="21" t="s">
        <v>213</v>
      </c>
      <c r="C107" s="53">
        <v>52.787369511999998</v>
      </c>
      <c r="D107" s="5" t="str">
        <f t="shared" ref="D107:D130" si="19">IF($B107="N/A","N/A",IF(C107&gt;15,"No",IF(C107&lt;-15,"No","Yes")))</f>
        <v>N/A</v>
      </c>
      <c r="E107" s="5">
        <v>50.141410088999997</v>
      </c>
      <c r="F107" s="5" t="str">
        <f t="shared" ref="F107:F130" si="20">IF($B107="N/A","N/A",IF(E107&gt;15,"No",IF(E107&lt;-15,"No","Yes")))</f>
        <v>N/A</v>
      </c>
      <c r="G107" s="4">
        <v>50.408777626000003</v>
      </c>
      <c r="H107" s="5" t="str">
        <f t="shared" ref="H107:H130" si="21">IF($B107="N/A","N/A",IF(G107&gt;15,"No",IF(G107&lt;-15,"No","Yes")))</f>
        <v>N/A</v>
      </c>
      <c r="I107" s="6">
        <v>-5.01</v>
      </c>
      <c r="J107" s="6">
        <v>0.53320000000000001</v>
      </c>
      <c r="K107" s="91" t="str">
        <f t="shared" ref="K107:K130" si="22">IF(J107="Div by 0", "N/A", IF(J107="N/A","N/A", IF(J107&gt;30, "No", IF(J107&lt;-30, "No", "Yes"))))</f>
        <v>Yes</v>
      </c>
    </row>
    <row r="108" spans="1:11" x14ac:dyDescent="0.25">
      <c r="A108" s="110" t="s">
        <v>911</v>
      </c>
      <c r="B108" s="21" t="s">
        <v>213</v>
      </c>
      <c r="C108" s="53">
        <v>26.305379832</v>
      </c>
      <c r="D108" s="21" t="s">
        <v>213</v>
      </c>
      <c r="E108" s="5">
        <v>25.626649663999999</v>
      </c>
      <c r="F108" s="21" t="s">
        <v>213</v>
      </c>
      <c r="G108" s="4">
        <v>23.798723732999999</v>
      </c>
      <c r="H108" s="21" t="s">
        <v>213</v>
      </c>
      <c r="I108" s="6">
        <v>-2.58</v>
      </c>
      <c r="J108" s="6">
        <v>-7.13</v>
      </c>
      <c r="K108" s="91" t="str">
        <f t="shared" si="22"/>
        <v>Yes</v>
      </c>
    </row>
    <row r="109" spans="1:11" x14ac:dyDescent="0.25">
      <c r="A109" s="110" t="s">
        <v>912</v>
      </c>
      <c r="B109" s="21" t="s">
        <v>213</v>
      </c>
      <c r="C109" s="53">
        <v>21.154768904000001</v>
      </c>
      <c r="D109" s="5" t="str">
        <f t="shared" si="19"/>
        <v>N/A</v>
      </c>
      <c r="E109" s="5">
        <v>20.809284892000001</v>
      </c>
      <c r="F109" s="5" t="str">
        <f t="shared" si="20"/>
        <v>N/A</v>
      </c>
      <c r="G109" s="4">
        <v>18.941516999000001</v>
      </c>
      <c r="H109" s="5" t="str">
        <f t="shared" si="21"/>
        <v>N/A</v>
      </c>
      <c r="I109" s="6">
        <v>-1.63</v>
      </c>
      <c r="J109" s="6">
        <v>-8.98</v>
      </c>
      <c r="K109" s="91" t="str">
        <f t="shared" si="22"/>
        <v>Yes</v>
      </c>
    </row>
    <row r="110" spans="1:11" x14ac:dyDescent="0.25">
      <c r="A110" s="110" t="s">
        <v>913</v>
      </c>
      <c r="B110" s="21" t="s">
        <v>213</v>
      </c>
      <c r="C110" s="53">
        <v>7.8015768099999994E-2</v>
      </c>
      <c r="D110" s="5" t="str">
        <f t="shared" si="19"/>
        <v>N/A</v>
      </c>
      <c r="E110" s="5">
        <v>8.5876510399999995E-2</v>
      </c>
      <c r="F110" s="5" t="str">
        <f t="shared" si="20"/>
        <v>N/A</v>
      </c>
      <c r="G110" s="4">
        <v>9.5400560999999995E-2</v>
      </c>
      <c r="H110" s="5" t="str">
        <f t="shared" si="21"/>
        <v>N/A</v>
      </c>
      <c r="I110" s="6">
        <v>10.08</v>
      </c>
      <c r="J110" s="6">
        <v>11.09</v>
      </c>
      <c r="K110" s="91" t="str">
        <f t="shared" si="22"/>
        <v>Yes</v>
      </c>
    </row>
    <row r="111" spans="1:11" x14ac:dyDescent="0.25">
      <c r="A111" s="110" t="s">
        <v>914</v>
      </c>
      <c r="B111" s="21" t="s">
        <v>213</v>
      </c>
      <c r="C111" s="53">
        <v>0</v>
      </c>
      <c r="D111" s="5" t="str">
        <f t="shared" si="19"/>
        <v>N/A</v>
      </c>
      <c r="E111" s="5">
        <v>0</v>
      </c>
      <c r="F111" s="5" t="str">
        <f t="shared" si="20"/>
        <v>N/A</v>
      </c>
      <c r="G111" s="4">
        <v>4.3164844000000001E-2</v>
      </c>
      <c r="H111" s="5" t="str">
        <f t="shared" si="21"/>
        <v>N/A</v>
      </c>
      <c r="I111" s="6" t="s">
        <v>1747</v>
      </c>
      <c r="J111" s="6" t="s">
        <v>1747</v>
      </c>
      <c r="K111" s="91" t="str">
        <f t="shared" si="22"/>
        <v>N/A</v>
      </c>
    </row>
    <row r="112" spans="1:11" x14ac:dyDescent="0.25">
      <c r="A112" s="110" t="s">
        <v>915</v>
      </c>
      <c r="B112" s="21" t="s">
        <v>213</v>
      </c>
      <c r="C112" s="53">
        <v>1.9090722899999999E-2</v>
      </c>
      <c r="D112" s="5" t="str">
        <f t="shared" si="19"/>
        <v>N/A</v>
      </c>
      <c r="E112" s="5">
        <v>1.37901663E-2</v>
      </c>
      <c r="F112" s="5" t="str">
        <f t="shared" si="20"/>
        <v>N/A</v>
      </c>
      <c r="G112" s="4">
        <v>2.8910615000000001E-2</v>
      </c>
      <c r="H112" s="5" t="str">
        <f t="shared" si="21"/>
        <v>N/A</v>
      </c>
      <c r="I112" s="6">
        <v>-27.8</v>
      </c>
      <c r="J112" s="6">
        <v>109.6</v>
      </c>
      <c r="K112" s="91" t="str">
        <f t="shared" si="22"/>
        <v>No</v>
      </c>
    </row>
    <row r="113" spans="1:11" x14ac:dyDescent="0.25">
      <c r="A113" s="110" t="s">
        <v>916</v>
      </c>
      <c r="B113" s="21" t="s">
        <v>213</v>
      </c>
      <c r="C113" s="53">
        <v>0</v>
      </c>
      <c r="D113" s="5" t="str">
        <f t="shared" si="19"/>
        <v>N/A</v>
      </c>
      <c r="E113" s="5">
        <v>0</v>
      </c>
      <c r="F113" s="5" t="str">
        <f t="shared" si="20"/>
        <v>N/A</v>
      </c>
      <c r="G113" s="4">
        <v>8.3320958299999998E-2</v>
      </c>
      <c r="H113" s="5" t="str">
        <f t="shared" si="21"/>
        <v>N/A</v>
      </c>
      <c r="I113" s="6" t="s">
        <v>1747</v>
      </c>
      <c r="J113" s="6" t="s">
        <v>1747</v>
      </c>
      <c r="K113" s="91" t="str">
        <f t="shared" si="22"/>
        <v>N/A</v>
      </c>
    </row>
    <row r="114" spans="1:11" x14ac:dyDescent="0.25">
      <c r="A114" s="110" t="s">
        <v>917</v>
      </c>
      <c r="B114" s="21" t="s">
        <v>213</v>
      </c>
      <c r="C114" s="53">
        <v>7.6032319999999999E-4</v>
      </c>
      <c r="D114" s="5" t="str">
        <f t="shared" si="19"/>
        <v>N/A</v>
      </c>
      <c r="E114" s="5">
        <v>2.01829587E-2</v>
      </c>
      <c r="F114" s="5" t="str">
        <f t="shared" si="20"/>
        <v>N/A</v>
      </c>
      <c r="G114" s="4">
        <v>0.46663609280000001</v>
      </c>
      <c r="H114" s="5" t="str">
        <f t="shared" si="21"/>
        <v>N/A</v>
      </c>
      <c r="I114" s="6">
        <v>2555</v>
      </c>
      <c r="J114" s="6">
        <v>2212</v>
      </c>
      <c r="K114" s="91" t="str">
        <f t="shared" si="22"/>
        <v>No</v>
      </c>
    </row>
    <row r="115" spans="1:11" x14ac:dyDescent="0.25">
      <c r="A115" s="110" t="s">
        <v>918</v>
      </c>
      <c r="B115" s="21" t="s">
        <v>213</v>
      </c>
      <c r="C115" s="53">
        <v>1.59006714E-2</v>
      </c>
      <c r="D115" s="5" t="str">
        <f t="shared" si="19"/>
        <v>N/A</v>
      </c>
      <c r="E115" s="5">
        <v>1.16592356E-2</v>
      </c>
      <c r="F115" s="5" t="str">
        <f t="shared" si="20"/>
        <v>N/A</v>
      </c>
      <c r="G115" s="4">
        <v>1.5892646100000001E-2</v>
      </c>
      <c r="H115" s="5" t="str">
        <f t="shared" si="21"/>
        <v>N/A</v>
      </c>
      <c r="I115" s="6">
        <v>-26.7</v>
      </c>
      <c r="J115" s="6">
        <v>36.31</v>
      </c>
      <c r="K115" s="91" t="str">
        <f t="shared" si="22"/>
        <v>No</v>
      </c>
    </row>
    <row r="116" spans="1:11" x14ac:dyDescent="0.25">
      <c r="A116" s="110" t="s">
        <v>919</v>
      </c>
      <c r="B116" s="21" t="s">
        <v>213</v>
      </c>
      <c r="C116" s="53">
        <v>2.1830200334000001</v>
      </c>
      <c r="D116" s="5" t="str">
        <f t="shared" si="19"/>
        <v>N/A</v>
      </c>
      <c r="E116" s="5">
        <v>1.9831507303</v>
      </c>
      <c r="F116" s="5" t="str">
        <f t="shared" si="20"/>
        <v>N/A</v>
      </c>
      <c r="G116" s="4">
        <v>1.8190749585999999</v>
      </c>
      <c r="H116" s="5" t="str">
        <f t="shared" si="21"/>
        <v>N/A</v>
      </c>
      <c r="I116" s="6">
        <v>-9.16</v>
      </c>
      <c r="J116" s="6">
        <v>-8.27</v>
      </c>
      <c r="K116" s="91" t="str">
        <f t="shared" si="22"/>
        <v>Yes</v>
      </c>
    </row>
    <row r="117" spans="1:11" x14ac:dyDescent="0.25">
      <c r="A117" s="110" t="s">
        <v>920</v>
      </c>
      <c r="B117" s="21" t="s">
        <v>213</v>
      </c>
      <c r="C117" s="53">
        <v>1.4214736999999999E-3</v>
      </c>
      <c r="D117" s="5" t="str">
        <f t="shared" si="19"/>
        <v>N/A</v>
      </c>
      <c r="E117" s="5">
        <v>2.2070355000000002E-3</v>
      </c>
      <c r="F117" s="5" t="str">
        <f t="shared" si="20"/>
        <v>N/A</v>
      </c>
      <c r="G117" s="4">
        <v>1.20498132E-2</v>
      </c>
      <c r="H117" s="5" t="str">
        <f t="shared" si="21"/>
        <v>N/A</v>
      </c>
      <c r="I117" s="6">
        <v>55.26</v>
      </c>
      <c r="J117" s="6">
        <v>446</v>
      </c>
      <c r="K117" s="91" t="str">
        <f t="shared" si="22"/>
        <v>No</v>
      </c>
    </row>
    <row r="118" spans="1:11" x14ac:dyDescent="0.25">
      <c r="A118" s="110" t="s">
        <v>921</v>
      </c>
      <c r="B118" s="21" t="s">
        <v>213</v>
      </c>
      <c r="C118" s="53">
        <v>2.8524019353000001</v>
      </c>
      <c r="D118" s="5" t="str">
        <f t="shared" si="19"/>
        <v>N/A</v>
      </c>
      <c r="E118" s="5">
        <v>2.7004981355000002</v>
      </c>
      <c r="F118" s="5" t="str">
        <f t="shared" si="20"/>
        <v>N/A</v>
      </c>
      <c r="G118" s="4">
        <v>2.2927562451000001</v>
      </c>
      <c r="H118" s="5" t="str">
        <f t="shared" si="21"/>
        <v>N/A</v>
      </c>
      <c r="I118" s="6">
        <v>-5.33</v>
      </c>
      <c r="J118" s="6">
        <v>-15.1</v>
      </c>
      <c r="K118" s="91" t="str">
        <f t="shared" si="22"/>
        <v>Yes</v>
      </c>
    </row>
    <row r="119" spans="1:11" x14ac:dyDescent="0.25">
      <c r="A119" s="110" t="s">
        <v>922</v>
      </c>
      <c r="B119" s="21" t="s">
        <v>213</v>
      </c>
      <c r="C119" s="53">
        <v>20.907250656999999</v>
      </c>
      <c r="D119" s="5" t="str">
        <f t="shared" si="19"/>
        <v>N/A</v>
      </c>
      <c r="E119" s="5">
        <v>24.231940247000001</v>
      </c>
      <c r="F119" s="5" t="str">
        <f t="shared" si="20"/>
        <v>N/A</v>
      </c>
      <c r="G119" s="4">
        <v>25.792498641000002</v>
      </c>
      <c r="H119" s="5" t="str">
        <f t="shared" si="21"/>
        <v>N/A</v>
      </c>
      <c r="I119" s="6">
        <v>15.9</v>
      </c>
      <c r="J119" s="6">
        <v>6.44</v>
      </c>
      <c r="K119" s="91" t="str">
        <f t="shared" si="22"/>
        <v>Yes</v>
      </c>
    </row>
    <row r="120" spans="1:11" x14ac:dyDescent="0.25">
      <c r="A120" s="110" t="s">
        <v>923</v>
      </c>
      <c r="B120" s="21" t="s">
        <v>213</v>
      </c>
      <c r="C120" s="53">
        <v>5.7597289546999999</v>
      </c>
      <c r="D120" s="5" t="str">
        <f t="shared" si="19"/>
        <v>N/A</v>
      </c>
      <c r="E120" s="5">
        <v>1.9034539192</v>
      </c>
      <c r="F120" s="5" t="str">
        <f t="shared" si="20"/>
        <v>N/A</v>
      </c>
      <c r="G120" s="4">
        <v>4.4199578866999998</v>
      </c>
      <c r="H120" s="5" t="str">
        <f t="shared" si="21"/>
        <v>N/A</v>
      </c>
      <c r="I120" s="6">
        <v>-67</v>
      </c>
      <c r="J120" s="6">
        <v>132.19999999999999</v>
      </c>
      <c r="K120" s="91" t="str">
        <f t="shared" si="22"/>
        <v>No</v>
      </c>
    </row>
    <row r="121" spans="1:11" x14ac:dyDescent="0.25">
      <c r="A121" s="110" t="s">
        <v>924</v>
      </c>
      <c r="B121" s="21" t="s">
        <v>213</v>
      </c>
      <c r="C121" s="53">
        <v>7.328672332</v>
      </c>
      <c r="D121" s="5" t="str">
        <f t="shared" si="19"/>
        <v>N/A</v>
      </c>
      <c r="E121" s="5">
        <v>8.0759384580999996</v>
      </c>
      <c r="F121" s="5" t="str">
        <f t="shared" si="20"/>
        <v>N/A</v>
      </c>
      <c r="G121" s="4">
        <v>4.8782678415999996</v>
      </c>
      <c r="H121" s="5" t="str">
        <f t="shared" si="21"/>
        <v>N/A</v>
      </c>
      <c r="I121" s="6">
        <v>10.199999999999999</v>
      </c>
      <c r="J121" s="6">
        <v>-39.6</v>
      </c>
      <c r="K121" s="91" t="str">
        <f t="shared" si="22"/>
        <v>No</v>
      </c>
    </row>
    <row r="122" spans="1:11" x14ac:dyDescent="0.25">
      <c r="A122" s="110" t="s">
        <v>925</v>
      </c>
      <c r="B122" s="21" t="s">
        <v>213</v>
      </c>
      <c r="C122" s="53">
        <v>3.0760030599999998E-2</v>
      </c>
      <c r="D122" s="5" t="str">
        <f t="shared" si="19"/>
        <v>N/A</v>
      </c>
      <c r="E122" s="5">
        <v>2.7199809299999999E-2</v>
      </c>
      <c r="F122" s="5" t="str">
        <f t="shared" si="20"/>
        <v>N/A</v>
      </c>
      <c r="G122" s="4">
        <v>1.23328126E-2</v>
      </c>
      <c r="H122" s="5" t="str">
        <f t="shared" si="21"/>
        <v>N/A</v>
      </c>
      <c r="I122" s="6">
        <v>-11.6</v>
      </c>
      <c r="J122" s="6">
        <v>-54.7</v>
      </c>
      <c r="K122" s="91" t="str">
        <f t="shared" si="22"/>
        <v>No</v>
      </c>
    </row>
    <row r="123" spans="1:11" x14ac:dyDescent="0.25">
      <c r="A123" s="110" t="s">
        <v>926</v>
      </c>
      <c r="B123" s="21" t="s">
        <v>213</v>
      </c>
      <c r="C123" s="53">
        <v>0.44984685270000002</v>
      </c>
      <c r="D123" s="5" t="str">
        <f t="shared" si="19"/>
        <v>N/A</v>
      </c>
      <c r="E123" s="5">
        <v>4.1427120873999996</v>
      </c>
      <c r="F123" s="5" t="str">
        <f t="shared" si="20"/>
        <v>N/A</v>
      </c>
      <c r="G123" s="4">
        <v>4.3717139496000001</v>
      </c>
      <c r="H123" s="5" t="str">
        <f t="shared" si="21"/>
        <v>N/A</v>
      </c>
      <c r="I123" s="6">
        <v>820.9</v>
      </c>
      <c r="J123" s="6">
        <v>5.5279999999999996</v>
      </c>
      <c r="K123" s="91" t="str">
        <f t="shared" si="22"/>
        <v>Yes</v>
      </c>
    </row>
    <row r="124" spans="1:11" x14ac:dyDescent="0.25">
      <c r="A124" s="110" t="s">
        <v>927</v>
      </c>
      <c r="B124" s="21" t="s">
        <v>213</v>
      </c>
      <c r="C124" s="53">
        <v>0</v>
      </c>
      <c r="D124" s="5" t="str">
        <f t="shared" si="19"/>
        <v>N/A</v>
      </c>
      <c r="E124" s="5">
        <v>0</v>
      </c>
      <c r="F124" s="5" t="str">
        <f t="shared" si="20"/>
        <v>N/A</v>
      </c>
      <c r="G124" s="4">
        <v>0</v>
      </c>
      <c r="H124" s="5" t="str">
        <f t="shared" si="21"/>
        <v>N/A</v>
      </c>
      <c r="I124" s="6" t="s">
        <v>1747</v>
      </c>
      <c r="J124" s="6" t="s">
        <v>1747</v>
      </c>
      <c r="K124" s="91" t="str">
        <f t="shared" si="22"/>
        <v>N/A</v>
      </c>
    </row>
    <row r="125" spans="1:11" x14ac:dyDescent="0.25">
      <c r="A125" s="110" t="s">
        <v>928</v>
      </c>
      <c r="B125" s="21" t="s">
        <v>213</v>
      </c>
      <c r="C125" s="53">
        <v>4.3985356176000003</v>
      </c>
      <c r="D125" s="5" t="str">
        <f t="shared" si="19"/>
        <v>N/A</v>
      </c>
      <c r="E125" s="5">
        <v>6.5079234856000001</v>
      </c>
      <c r="F125" s="5" t="str">
        <f t="shared" si="20"/>
        <v>N/A</v>
      </c>
      <c r="G125" s="4">
        <v>9.4447449037000002</v>
      </c>
      <c r="H125" s="5" t="str">
        <f t="shared" si="21"/>
        <v>N/A</v>
      </c>
      <c r="I125" s="6">
        <v>47.96</v>
      </c>
      <c r="J125" s="6">
        <v>45.13</v>
      </c>
      <c r="K125" s="91" t="str">
        <f t="shared" si="22"/>
        <v>No</v>
      </c>
    </row>
    <row r="126" spans="1:11" x14ac:dyDescent="0.25">
      <c r="A126" s="110" t="s">
        <v>929</v>
      </c>
      <c r="B126" s="21" t="s">
        <v>213</v>
      </c>
      <c r="C126" s="53">
        <v>0</v>
      </c>
      <c r="D126" s="5" t="str">
        <f t="shared" si="19"/>
        <v>N/A</v>
      </c>
      <c r="E126" s="5">
        <v>0</v>
      </c>
      <c r="F126" s="5" t="str">
        <f t="shared" si="20"/>
        <v>N/A</v>
      </c>
      <c r="G126" s="4">
        <v>0</v>
      </c>
      <c r="H126" s="5" t="str">
        <f t="shared" si="21"/>
        <v>N/A</v>
      </c>
      <c r="I126" s="6" t="s">
        <v>1747</v>
      </c>
      <c r="J126" s="6" t="s">
        <v>1747</v>
      </c>
      <c r="K126" s="91" t="str">
        <f t="shared" si="22"/>
        <v>N/A</v>
      </c>
    </row>
    <row r="127" spans="1:11" x14ac:dyDescent="0.25">
      <c r="A127" s="110" t="s">
        <v>930</v>
      </c>
      <c r="B127" s="21" t="s">
        <v>213</v>
      </c>
      <c r="C127" s="53">
        <v>0.86458660980000002</v>
      </c>
      <c r="D127" s="5" t="str">
        <f t="shared" si="19"/>
        <v>N/A</v>
      </c>
      <c r="E127" s="5">
        <v>0.83684695909999995</v>
      </c>
      <c r="F127" s="5" t="str">
        <f t="shared" si="20"/>
        <v>N/A</v>
      </c>
      <c r="G127" s="4">
        <v>0.49815328050000002</v>
      </c>
      <c r="H127" s="5" t="str">
        <f t="shared" si="21"/>
        <v>N/A</v>
      </c>
      <c r="I127" s="6">
        <v>-3.21</v>
      </c>
      <c r="J127" s="6">
        <v>-40.5</v>
      </c>
      <c r="K127" s="91" t="str">
        <f t="shared" si="22"/>
        <v>No</v>
      </c>
    </row>
    <row r="128" spans="1:11" x14ac:dyDescent="0.25">
      <c r="A128" s="110" t="s">
        <v>931</v>
      </c>
      <c r="B128" s="21" t="s">
        <v>213</v>
      </c>
      <c r="C128" s="53">
        <v>1.9036012707000001</v>
      </c>
      <c r="D128" s="5" t="str">
        <f t="shared" si="19"/>
        <v>N/A</v>
      </c>
      <c r="E128" s="5">
        <v>2.5799178951999999</v>
      </c>
      <c r="F128" s="5" t="str">
        <f t="shared" si="20"/>
        <v>N/A</v>
      </c>
      <c r="G128" s="4">
        <v>2.0436721575000001</v>
      </c>
      <c r="H128" s="5" t="str">
        <f t="shared" si="21"/>
        <v>N/A</v>
      </c>
      <c r="I128" s="6">
        <v>35.53</v>
      </c>
      <c r="J128" s="6">
        <v>-20.8</v>
      </c>
      <c r="K128" s="91" t="str">
        <f t="shared" si="22"/>
        <v>Yes</v>
      </c>
    </row>
    <row r="129" spans="1:11" x14ac:dyDescent="0.25">
      <c r="A129" s="110" t="s">
        <v>932</v>
      </c>
      <c r="B129" s="21" t="s">
        <v>213</v>
      </c>
      <c r="C129" s="53">
        <v>0</v>
      </c>
      <c r="D129" s="5" t="str">
        <f t="shared" si="19"/>
        <v>N/A</v>
      </c>
      <c r="E129" s="5">
        <v>0</v>
      </c>
      <c r="F129" s="5" t="str">
        <f t="shared" si="20"/>
        <v>N/A</v>
      </c>
      <c r="G129" s="4">
        <v>0</v>
      </c>
      <c r="H129" s="5" t="str">
        <f t="shared" si="21"/>
        <v>N/A</v>
      </c>
      <c r="I129" s="6" t="s">
        <v>1747</v>
      </c>
      <c r="J129" s="6" t="s">
        <v>1747</v>
      </c>
      <c r="K129" s="91" t="str">
        <f t="shared" si="22"/>
        <v>N/A</v>
      </c>
    </row>
    <row r="130" spans="1:11" x14ac:dyDescent="0.25">
      <c r="A130" s="117" t="s">
        <v>933</v>
      </c>
      <c r="B130" s="99" t="s">
        <v>213</v>
      </c>
      <c r="C130" s="118">
        <v>0.1715189885</v>
      </c>
      <c r="D130" s="100" t="str">
        <f t="shared" si="19"/>
        <v>N/A</v>
      </c>
      <c r="E130" s="100">
        <v>0.1579476336</v>
      </c>
      <c r="F130" s="100" t="str">
        <f t="shared" si="20"/>
        <v>N/A</v>
      </c>
      <c r="G130" s="104">
        <v>0.1236558091</v>
      </c>
      <c r="H130" s="100" t="str">
        <f t="shared" si="21"/>
        <v>N/A</v>
      </c>
      <c r="I130" s="101">
        <v>-7.91</v>
      </c>
      <c r="J130" s="101">
        <v>-21.7</v>
      </c>
      <c r="K130" s="102" t="str">
        <f t="shared" si="22"/>
        <v>Yes</v>
      </c>
    </row>
    <row r="131" spans="1:11" ht="12" customHeight="1" x14ac:dyDescent="0.25">
      <c r="A131" s="174" t="s">
        <v>1632</v>
      </c>
      <c r="B131" s="175"/>
      <c r="C131" s="175"/>
      <c r="D131" s="175"/>
      <c r="E131" s="175"/>
      <c r="F131" s="175"/>
      <c r="G131" s="175"/>
      <c r="H131" s="175"/>
      <c r="I131" s="175"/>
      <c r="J131" s="175"/>
      <c r="K131" s="176"/>
    </row>
    <row r="132" spans="1:11" x14ac:dyDescent="0.25">
      <c r="A132" s="164" t="s">
        <v>1630</v>
      </c>
      <c r="B132" s="165"/>
      <c r="C132" s="165"/>
      <c r="D132" s="165"/>
      <c r="E132" s="165"/>
      <c r="F132" s="165"/>
      <c r="G132" s="165"/>
      <c r="H132" s="165"/>
      <c r="I132" s="165"/>
      <c r="J132" s="165"/>
      <c r="K132" s="166"/>
    </row>
    <row r="133" spans="1:11" x14ac:dyDescent="0.25">
      <c r="A133" s="167" t="s">
        <v>1731</v>
      </c>
      <c r="B133" s="167"/>
      <c r="C133" s="167"/>
      <c r="D133" s="167"/>
      <c r="E133" s="167"/>
      <c r="F133" s="167"/>
      <c r="G133" s="167"/>
      <c r="H133" s="167"/>
      <c r="I133" s="167"/>
      <c r="J133" s="167"/>
      <c r="K133" s="16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F33"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1584</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5" customHeight="1"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402320</v>
      </c>
      <c r="D6" s="5" t="str">
        <f>IF($B6="N/A","N/A",IF(C6&gt;15,"No",IF(C6&lt;-15,"No","Yes")))</f>
        <v>N/A</v>
      </c>
      <c r="E6" s="22">
        <v>428579</v>
      </c>
      <c r="F6" s="5" t="str">
        <f>IF($B6="N/A","N/A",IF(E6&gt;15,"No",IF(E6&lt;-15,"No","Yes")))</f>
        <v>N/A</v>
      </c>
      <c r="G6" s="22">
        <v>440405</v>
      </c>
      <c r="H6" s="5" t="str">
        <f>IF($B6="N/A","N/A",IF(G6&gt;15,"No",IF(G6&lt;-15,"No","Yes")))</f>
        <v>N/A</v>
      </c>
      <c r="I6" s="6">
        <v>6.5270000000000001</v>
      </c>
      <c r="J6" s="6">
        <v>2.7589999999999999</v>
      </c>
      <c r="K6" s="91" t="str">
        <f t="shared" ref="K6:K13"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46">
        <v>50.986761782000002</v>
      </c>
      <c r="D9" s="5" t="str">
        <f t="shared" ref="D9:D17" si="1">IF($B9="N/A","N/A",IF(C9&gt;15,"No",IF(C9&lt;-15,"No","Yes")))</f>
        <v>N/A</v>
      </c>
      <c r="E9" s="23">
        <v>50.444816475000003</v>
      </c>
      <c r="F9" s="5" t="str">
        <f>IF($B9="N/A","N/A",IF(E9&gt;15,"No",IF(E9&lt;-15,"No","Yes")))</f>
        <v>N/A</v>
      </c>
      <c r="G9" s="23">
        <v>45.144576014999998</v>
      </c>
      <c r="H9" s="5" t="str">
        <f>IF($B9="N/A","N/A",IF(G9&gt;15,"No",IF(G9&lt;-15,"No","Yes")))</f>
        <v>N/A</v>
      </c>
      <c r="I9" s="6">
        <v>-1.06</v>
      </c>
      <c r="J9" s="6">
        <v>-10.5</v>
      </c>
      <c r="K9" s="91" t="str">
        <f t="shared" si="0"/>
        <v>Yes</v>
      </c>
    </row>
    <row r="10" spans="1:11" x14ac:dyDescent="0.25">
      <c r="A10" s="110" t="s">
        <v>16</v>
      </c>
      <c r="B10" s="21" t="s">
        <v>213</v>
      </c>
      <c r="C10" s="44">
        <v>2.6237820639999998</v>
      </c>
      <c r="D10" s="5" t="str">
        <f t="shared" si="1"/>
        <v>N/A</v>
      </c>
      <c r="E10" s="4">
        <v>2.6454865964000001</v>
      </c>
      <c r="F10" s="5" t="str">
        <f>IF($B10="N/A","N/A",IF(E10&gt;15,"No",IF(E10&lt;-15,"No","Yes")))</f>
        <v>N/A</v>
      </c>
      <c r="G10" s="4">
        <v>1.9309499211000001</v>
      </c>
      <c r="H10" s="5" t="str">
        <f>IF($B10="N/A","N/A",IF(G10&gt;15,"No",IF(G10&lt;-15,"No","Yes")))</f>
        <v>N/A</v>
      </c>
      <c r="I10" s="6">
        <v>0.82720000000000005</v>
      </c>
      <c r="J10" s="6">
        <v>-27</v>
      </c>
      <c r="K10" s="91" t="str">
        <f t="shared" si="0"/>
        <v>Yes</v>
      </c>
    </row>
    <row r="11" spans="1:11" x14ac:dyDescent="0.25">
      <c r="A11" s="110" t="s">
        <v>36</v>
      </c>
      <c r="B11" s="21" t="s">
        <v>213</v>
      </c>
      <c r="C11" s="44">
        <v>9.9098146041999993</v>
      </c>
      <c r="D11" s="5" t="str">
        <f t="shared" si="1"/>
        <v>N/A</v>
      </c>
      <c r="E11" s="4">
        <v>9.1246658084999996</v>
      </c>
      <c r="F11" s="5" t="str">
        <f>IF($B11="N/A","N/A",IF(E11&gt;15,"No",IF(E11&lt;-15,"No","Yes")))</f>
        <v>N/A</v>
      </c>
      <c r="G11" s="4">
        <v>4.0972665545</v>
      </c>
      <c r="H11" s="5" t="str">
        <f>IF($B11="N/A","N/A",IF(G11&gt;15,"No",IF(G11&lt;-15,"No","Yes")))</f>
        <v>N/A</v>
      </c>
      <c r="I11" s="6">
        <v>-7.92</v>
      </c>
      <c r="J11" s="6">
        <v>-55.1</v>
      </c>
      <c r="K11" s="91" t="str">
        <f t="shared" si="0"/>
        <v>No</v>
      </c>
    </row>
    <row r="12" spans="1:11" x14ac:dyDescent="0.25">
      <c r="A12" s="110" t="s">
        <v>37</v>
      </c>
      <c r="B12" s="21" t="s">
        <v>213</v>
      </c>
      <c r="C12" s="44" t="s">
        <v>1747</v>
      </c>
      <c r="D12" s="5" t="str">
        <f t="shared" si="1"/>
        <v>N/A</v>
      </c>
      <c r="E12" s="4" t="s">
        <v>1747</v>
      </c>
      <c r="F12" s="5" t="str">
        <f>IF($B12="N/A","N/A",IF(E12&gt;15,"No",IF(E12&lt;-15,"No","Yes")))</f>
        <v>N/A</v>
      </c>
      <c r="G12" s="4" t="s">
        <v>1747</v>
      </c>
      <c r="H12" s="5" t="str">
        <f>IF($B12="N/A","N/A",IF(G12&gt;15,"No",IF(G12&lt;-15,"No","Yes")))</f>
        <v>N/A</v>
      </c>
      <c r="I12" s="6" t="s">
        <v>1747</v>
      </c>
      <c r="J12" s="6" t="s">
        <v>1747</v>
      </c>
      <c r="K12" s="91" t="str">
        <f t="shared" si="0"/>
        <v>N/A</v>
      </c>
    </row>
    <row r="13" spans="1:11" x14ac:dyDescent="0.25">
      <c r="A13" s="110" t="s">
        <v>38</v>
      </c>
      <c r="B13" s="21" t="s">
        <v>213</v>
      </c>
      <c r="C13" s="44">
        <v>1.8679922855</v>
      </c>
      <c r="D13" s="5" t="str">
        <f t="shared" si="1"/>
        <v>N/A</v>
      </c>
      <c r="E13" s="4">
        <v>1.9712352164</v>
      </c>
      <c r="F13" s="5" t="str">
        <f>IF($B13="N/A","N/A",IF(E13&gt;15,"No",IF(E13&lt;-15,"No","Yes")))</f>
        <v>N/A</v>
      </c>
      <c r="G13" s="4">
        <v>1.6428615529999999</v>
      </c>
      <c r="H13" s="5" t="str">
        <f>IF($B13="N/A","N/A",IF(G13&gt;15,"No",IF(G13&lt;-15,"No","Yes")))</f>
        <v>N/A</v>
      </c>
      <c r="I13" s="6">
        <v>5.5270000000000001</v>
      </c>
      <c r="J13" s="6">
        <v>-16.7</v>
      </c>
      <c r="K13" s="91" t="str">
        <f t="shared" si="0"/>
        <v>Yes</v>
      </c>
    </row>
    <row r="14" spans="1:11" x14ac:dyDescent="0.25">
      <c r="A14" s="110" t="s">
        <v>673</v>
      </c>
      <c r="B14" s="21" t="s">
        <v>213</v>
      </c>
      <c r="C14" s="44">
        <v>46.867170412</v>
      </c>
      <c r="D14" s="5" t="str">
        <f t="shared" si="1"/>
        <v>N/A</v>
      </c>
      <c r="E14" s="4">
        <v>47.502094130000003</v>
      </c>
      <c r="F14" s="5" t="str">
        <f t="shared" ref="F14:F33" si="2">IF($B14="N/A","N/A",IF(E14&gt;15,"No",IF(E14&lt;-15,"No","Yes")))</f>
        <v>N/A</v>
      </c>
      <c r="G14" s="4">
        <v>44.293093857000002</v>
      </c>
      <c r="H14" s="5" t="str">
        <f t="shared" ref="H14:H33" si="3">IF($B14="N/A","N/A",IF(G14&gt;15,"No",IF(G14&lt;-15,"No","Yes")))</f>
        <v>N/A</v>
      </c>
      <c r="I14" s="6">
        <v>1.355</v>
      </c>
      <c r="J14" s="6">
        <v>-6.76</v>
      </c>
      <c r="K14" s="91" t="str">
        <f t="shared" ref="K14:K30" si="4">IF(J14="Div by 0", "N/A", IF(J14="N/A","N/A", IF(J14&gt;30, "No", IF(J14&lt;-30, "No", "Yes"))))</f>
        <v>Yes</v>
      </c>
    </row>
    <row r="15" spans="1:11" x14ac:dyDescent="0.25">
      <c r="A15" s="110" t="s">
        <v>674</v>
      </c>
      <c r="B15" s="21" t="s">
        <v>213</v>
      </c>
      <c r="C15" s="44">
        <v>1.9790216743</v>
      </c>
      <c r="D15" s="5" t="str">
        <f t="shared" si="1"/>
        <v>N/A</v>
      </c>
      <c r="E15" s="4">
        <v>1.8619671052</v>
      </c>
      <c r="F15" s="5" t="str">
        <f t="shared" si="2"/>
        <v>N/A</v>
      </c>
      <c r="G15" s="4">
        <v>1.3156072252</v>
      </c>
      <c r="H15" s="5" t="str">
        <f t="shared" si="3"/>
        <v>N/A</v>
      </c>
      <c r="I15" s="6">
        <v>-5.91</v>
      </c>
      <c r="J15" s="6">
        <v>-29.3</v>
      </c>
      <c r="K15" s="91" t="str">
        <f t="shared" si="4"/>
        <v>Yes</v>
      </c>
    </row>
    <row r="16" spans="1:11" x14ac:dyDescent="0.25">
      <c r="A16" s="110" t="s">
        <v>379</v>
      </c>
      <c r="B16" s="21" t="s">
        <v>213</v>
      </c>
      <c r="C16" s="44">
        <v>9.3982402068000006</v>
      </c>
      <c r="D16" s="5" t="str">
        <f t="shared" si="1"/>
        <v>N/A</v>
      </c>
      <c r="E16" s="4">
        <v>9.4255668149999998</v>
      </c>
      <c r="F16" s="5" t="str">
        <f t="shared" si="2"/>
        <v>N/A</v>
      </c>
      <c r="G16" s="4">
        <v>11.737605158999999</v>
      </c>
      <c r="H16" s="5" t="str">
        <f t="shared" si="3"/>
        <v>N/A</v>
      </c>
      <c r="I16" s="6">
        <v>0.2908</v>
      </c>
      <c r="J16" s="6">
        <v>24.53</v>
      </c>
      <c r="K16" s="91" t="str">
        <f t="shared" si="4"/>
        <v>Yes</v>
      </c>
    </row>
    <row r="17" spans="1:11" x14ac:dyDescent="0.25">
      <c r="A17" s="110" t="s">
        <v>380</v>
      </c>
      <c r="B17" s="21" t="s">
        <v>213</v>
      </c>
      <c r="C17" s="44">
        <v>6.1560449394000001</v>
      </c>
      <c r="D17" s="5" t="str">
        <f t="shared" si="1"/>
        <v>N/A</v>
      </c>
      <c r="E17" s="4">
        <v>6.7261811708000003</v>
      </c>
      <c r="F17" s="5" t="str">
        <f t="shared" si="2"/>
        <v>N/A</v>
      </c>
      <c r="G17" s="4">
        <v>8.4964975420000002</v>
      </c>
      <c r="H17" s="5" t="str">
        <f t="shared" si="3"/>
        <v>N/A</v>
      </c>
      <c r="I17" s="6">
        <v>9.2609999999999992</v>
      </c>
      <c r="J17" s="6">
        <v>26.32</v>
      </c>
      <c r="K17" s="91" t="str">
        <f t="shared" si="4"/>
        <v>Yes</v>
      </c>
    </row>
    <row r="18" spans="1:11" x14ac:dyDescent="0.25">
      <c r="A18" s="110" t="s">
        <v>381</v>
      </c>
      <c r="B18" s="21" t="s">
        <v>213</v>
      </c>
      <c r="C18" s="44">
        <v>0</v>
      </c>
      <c r="D18" s="5" t="str">
        <f t="shared" ref="D18:D33" si="5">IF($B18="N/A","N/A",IF(C18&gt;15,"No",IF(C18&lt;-15,"No","Yes")))</f>
        <v>N/A</v>
      </c>
      <c r="E18" s="4">
        <v>0</v>
      </c>
      <c r="F18" s="5" t="str">
        <f t="shared" si="2"/>
        <v>N/A</v>
      </c>
      <c r="G18" s="4">
        <v>0</v>
      </c>
      <c r="H18" s="5" t="str">
        <f t="shared" si="3"/>
        <v>N/A</v>
      </c>
      <c r="I18" s="6" t="s">
        <v>1747</v>
      </c>
      <c r="J18" s="6" t="s">
        <v>1747</v>
      </c>
      <c r="K18" s="91" t="str">
        <f t="shared" si="4"/>
        <v>N/A</v>
      </c>
    </row>
    <row r="19" spans="1:11" x14ac:dyDescent="0.25">
      <c r="A19" s="110" t="s">
        <v>382</v>
      </c>
      <c r="B19" s="21" t="s">
        <v>213</v>
      </c>
      <c r="C19" s="44">
        <v>15.722807715</v>
      </c>
      <c r="D19" s="5" t="str">
        <f t="shared" si="5"/>
        <v>N/A</v>
      </c>
      <c r="E19" s="4">
        <v>15.542525415</v>
      </c>
      <c r="F19" s="5" t="str">
        <f t="shared" si="2"/>
        <v>N/A</v>
      </c>
      <c r="G19" s="4">
        <v>15.738240937</v>
      </c>
      <c r="H19" s="5" t="str">
        <f t="shared" si="3"/>
        <v>N/A</v>
      </c>
      <c r="I19" s="6">
        <v>-1.1499999999999999</v>
      </c>
      <c r="J19" s="6">
        <v>1.2589999999999999</v>
      </c>
      <c r="K19" s="91" t="str">
        <f t="shared" si="4"/>
        <v>Yes</v>
      </c>
    </row>
    <row r="20" spans="1:11" x14ac:dyDescent="0.25">
      <c r="A20" s="110" t="s">
        <v>384</v>
      </c>
      <c r="B20" s="21" t="s">
        <v>213</v>
      </c>
      <c r="C20" s="44">
        <v>1.2072479618</v>
      </c>
      <c r="D20" s="5" t="str">
        <f t="shared" si="5"/>
        <v>N/A</v>
      </c>
      <c r="E20" s="4">
        <v>1.2415447327</v>
      </c>
      <c r="F20" s="5" t="str">
        <f t="shared" si="2"/>
        <v>N/A</v>
      </c>
      <c r="G20" s="4">
        <v>1.8893972592999999</v>
      </c>
      <c r="H20" s="5" t="str">
        <f t="shared" si="3"/>
        <v>N/A</v>
      </c>
      <c r="I20" s="6">
        <v>2.8410000000000002</v>
      </c>
      <c r="J20" s="6">
        <v>52.18</v>
      </c>
      <c r="K20" s="91" t="str">
        <f t="shared" si="4"/>
        <v>No</v>
      </c>
    </row>
    <row r="21" spans="1:11" x14ac:dyDescent="0.25">
      <c r="A21" s="110" t="s">
        <v>385</v>
      </c>
      <c r="B21" s="21" t="s">
        <v>213</v>
      </c>
      <c r="C21" s="44">
        <v>11.739659972</v>
      </c>
      <c r="D21" s="5" t="str">
        <f t="shared" si="5"/>
        <v>N/A</v>
      </c>
      <c r="E21" s="4">
        <v>10.831841970999999</v>
      </c>
      <c r="F21" s="5" t="str">
        <f t="shared" si="2"/>
        <v>N/A</v>
      </c>
      <c r="G21" s="4">
        <v>9.0514412869999994</v>
      </c>
      <c r="H21" s="5" t="str">
        <f t="shared" si="3"/>
        <v>N/A</v>
      </c>
      <c r="I21" s="6">
        <v>-7.73</v>
      </c>
      <c r="J21" s="6">
        <v>-16.399999999999999</v>
      </c>
      <c r="K21" s="91" t="str">
        <f t="shared" si="4"/>
        <v>Yes</v>
      </c>
    </row>
    <row r="22" spans="1:11" x14ac:dyDescent="0.25">
      <c r="A22" s="110" t="s">
        <v>386</v>
      </c>
      <c r="B22" s="21" t="s">
        <v>213</v>
      </c>
      <c r="C22" s="44">
        <v>3.0261980513000002</v>
      </c>
      <c r="D22" s="5" t="str">
        <f t="shared" si="5"/>
        <v>N/A</v>
      </c>
      <c r="E22" s="4">
        <v>3.0925453649999999</v>
      </c>
      <c r="F22" s="5" t="str">
        <f t="shared" si="2"/>
        <v>N/A</v>
      </c>
      <c r="G22" s="4">
        <v>2.8164984503000001</v>
      </c>
      <c r="H22" s="5" t="str">
        <f t="shared" si="3"/>
        <v>N/A</v>
      </c>
      <c r="I22" s="6">
        <v>2.1920000000000002</v>
      </c>
      <c r="J22" s="6">
        <v>-8.93</v>
      </c>
      <c r="K22" s="91" t="str">
        <f t="shared" si="4"/>
        <v>Yes</v>
      </c>
    </row>
    <row r="23" spans="1:11" x14ac:dyDescent="0.25">
      <c r="A23" s="110" t="s">
        <v>389</v>
      </c>
      <c r="B23" s="21" t="s">
        <v>213</v>
      </c>
      <c r="C23" s="44">
        <v>0</v>
      </c>
      <c r="D23" s="5" t="str">
        <f t="shared" si="5"/>
        <v>N/A</v>
      </c>
      <c r="E23" s="4">
        <v>0</v>
      </c>
      <c r="F23" s="5" t="str">
        <f t="shared" si="2"/>
        <v>N/A</v>
      </c>
      <c r="G23" s="4">
        <v>0</v>
      </c>
      <c r="H23" s="5" t="str">
        <f t="shared" si="3"/>
        <v>N/A</v>
      </c>
      <c r="I23" s="6" t="s">
        <v>1747</v>
      </c>
      <c r="J23" s="6" t="s">
        <v>1747</v>
      </c>
      <c r="K23" s="91" t="str">
        <f t="shared" si="4"/>
        <v>N/A</v>
      </c>
    </row>
    <row r="24" spans="1:11" x14ac:dyDescent="0.25">
      <c r="A24" s="110" t="s">
        <v>390</v>
      </c>
      <c r="B24" s="21" t="s">
        <v>213</v>
      </c>
      <c r="C24" s="44">
        <v>0</v>
      </c>
      <c r="D24" s="5" t="str">
        <f t="shared" si="5"/>
        <v>N/A</v>
      </c>
      <c r="E24" s="4">
        <v>0</v>
      </c>
      <c r="F24" s="5" t="str">
        <f t="shared" si="2"/>
        <v>N/A</v>
      </c>
      <c r="G24" s="4">
        <v>0</v>
      </c>
      <c r="H24" s="5" t="str">
        <f t="shared" si="3"/>
        <v>N/A</v>
      </c>
      <c r="I24" s="6" t="s">
        <v>1747</v>
      </c>
      <c r="J24" s="6" t="s">
        <v>1747</v>
      </c>
      <c r="K24" s="91" t="str">
        <f t="shared" si="4"/>
        <v>N/A</v>
      </c>
    </row>
    <row r="25" spans="1:11" x14ac:dyDescent="0.25">
      <c r="A25" s="110" t="s">
        <v>391</v>
      </c>
      <c r="B25" s="21" t="s">
        <v>213</v>
      </c>
      <c r="C25" s="44">
        <v>0</v>
      </c>
      <c r="D25" s="5" t="str">
        <f t="shared" si="5"/>
        <v>N/A</v>
      </c>
      <c r="E25" s="4">
        <v>0</v>
      </c>
      <c r="F25" s="5" t="str">
        <f t="shared" si="2"/>
        <v>N/A</v>
      </c>
      <c r="G25" s="4">
        <v>1.3880405536</v>
      </c>
      <c r="H25" s="5" t="str">
        <f t="shared" si="3"/>
        <v>N/A</v>
      </c>
      <c r="I25" s="6" t="s">
        <v>1747</v>
      </c>
      <c r="J25" s="6" t="s">
        <v>1747</v>
      </c>
      <c r="K25" s="91" t="str">
        <f t="shared" si="4"/>
        <v>N/A</v>
      </c>
    </row>
    <row r="26" spans="1:11" x14ac:dyDescent="0.25">
      <c r="A26" s="110" t="s">
        <v>392</v>
      </c>
      <c r="B26" s="21" t="s">
        <v>213</v>
      </c>
      <c r="C26" s="44">
        <v>0.49811095649999998</v>
      </c>
      <c r="D26" s="5" t="str">
        <f t="shared" si="5"/>
        <v>N/A</v>
      </c>
      <c r="E26" s="4">
        <v>0.38802647820000002</v>
      </c>
      <c r="F26" s="5" t="str">
        <f t="shared" si="2"/>
        <v>N/A</v>
      </c>
      <c r="G26" s="4">
        <v>0.30994198519999999</v>
      </c>
      <c r="H26" s="5" t="str">
        <f t="shared" si="3"/>
        <v>N/A</v>
      </c>
      <c r="I26" s="6">
        <v>-22.1</v>
      </c>
      <c r="J26" s="6">
        <v>-20.100000000000001</v>
      </c>
      <c r="K26" s="91" t="str">
        <f t="shared" si="4"/>
        <v>Yes</v>
      </c>
    </row>
    <row r="27" spans="1:11" x14ac:dyDescent="0.25">
      <c r="A27" s="110" t="s">
        <v>393</v>
      </c>
      <c r="B27" s="21" t="s">
        <v>213</v>
      </c>
      <c r="C27" s="44">
        <v>0</v>
      </c>
      <c r="D27" s="5" t="str">
        <f t="shared" si="5"/>
        <v>N/A</v>
      </c>
      <c r="E27" s="4">
        <v>0</v>
      </c>
      <c r="F27" s="5" t="str">
        <f t="shared" si="2"/>
        <v>N/A</v>
      </c>
      <c r="G27" s="4">
        <v>0</v>
      </c>
      <c r="H27" s="5" t="str">
        <f t="shared" si="3"/>
        <v>N/A</v>
      </c>
      <c r="I27" s="6" t="s">
        <v>1747</v>
      </c>
      <c r="J27" s="6" t="s">
        <v>1747</v>
      </c>
      <c r="K27" s="91" t="str">
        <f t="shared" si="4"/>
        <v>N/A</v>
      </c>
    </row>
    <row r="28" spans="1:11" x14ac:dyDescent="0.25">
      <c r="A28" s="110" t="s">
        <v>398</v>
      </c>
      <c r="B28" s="21" t="s">
        <v>213</v>
      </c>
      <c r="C28" s="44">
        <v>0</v>
      </c>
      <c r="D28" s="5" t="str">
        <f t="shared" si="5"/>
        <v>N/A</v>
      </c>
      <c r="E28" s="4">
        <v>0</v>
      </c>
      <c r="F28" s="5" t="str">
        <f t="shared" si="2"/>
        <v>N/A</v>
      </c>
      <c r="G28" s="4">
        <v>0</v>
      </c>
      <c r="H28" s="5" t="str">
        <f t="shared" si="3"/>
        <v>N/A</v>
      </c>
      <c r="I28" s="6" t="s">
        <v>1747</v>
      </c>
      <c r="J28" s="6" t="s">
        <v>1747</v>
      </c>
      <c r="K28" s="91" t="str">
        <f t="shared" si="4"/>
        <v>N/A</v>
      </c>
    </row>
    <row r="29" spans="1:11" x14ac:dyDescent="0.25">
      <c r="A29" s="110" t="s">
        <v>399</v>
      </c>
      <c r="B29" s="21" t="s">
        <v>213</v>
      </c>
      <c r="C29" s="44">
        <v>3.1288526546000002</v>
      </c>
      <c r="D29" s="5" t="str">
        <f t="shared" si="5"/>
        <v>N/A</v>
      </c>
      <c r="E29" s="4">
        <v>3.1149449693000002</v>
      </c>
      <c r="F29" s="5" t="str">
        <f t="shared" si="2"/>
        <v>N/A</v>
      </c>
      <c r="G29" s="4">
        <v>1.0771903135000001</v>
      </c>
      <c r="H29" s="5" t="str">
        <f t="shared" si="3"/>
        <v>N/A</v>
      </c>
      <c r="I29" s="6">
        <v>-0.44400000000000001</v>
      </c>
      <c r="J29" s="6">
        <v>-65.400000000000006</v>
      </c>
      <c r="K29" s="91" t="str">
        <f t="shared" si="4"/>
        <v>No</v>
      </c>
    </row>
    <row r="30" spans="1:11" x14ac:dyDescent="0.25">
      <c r="A30" s="110" t="s">
        <v>400</v>
      </c>
      <c r="B30" s="21" t="s">
        <v>213</v>
      </c>
      <c r="C30" s="44">
        <v>0</v>
      </c>
      <c r="D30" s="5" t="str">
        <f t="shared" si="5"/>
        <v>N/A</v>
      </c>
      <c r="E30" s="4">
        <v>0</v>
      </c>
      <c r="F30" s="5" t="str">
        <f t="shared" si="2"/>
        <v>N/A</v>
      </c>
      <c r="G30" s="4">
        <v>0</v>
      </c>
      <c r="H30" s="5" t="str">
        <f t="shared" si="3"/>
        <v>N/A</v>
      </c>
      <c r="I30" s="6" t="s">
        <v>1747</v>
      </c>
      <c r="J30" s="6" t="s">
        <v>1747</v>
      </c>
      <c r="K30" s="91" t="str">
        <f t="shared" si="4"/>
        <v>N/A</v>
      </c>
    </row>
    <row r="31" spans="1:11" x14ac:dyDescent="0.25">
      <c r="A31" s="110" t="s">
        <v>32</v>
      </c>
      <c r="B31" s="21" t="s">
        <v>213</v>
      </c>
      <c r="C31" s="44">
        <v>99.935126268000005</v>
      </c>
      <c r="D31" s="5" t="str">
        <f t="shared" si="5"/>
        <v>N/A</v>
      </c>
      <c r="E31" s="4">
        <v>99.968967215000006</v>
      </c>
      <c r="F31" s="5" t="str">
        <f t="shared" si="2"/>
        <v>N/A</v>
      </c>
      <c r="G31" s="4">
        <v>99.993869278999995</v>
      </c>
      <c r="H31" s="5" t="str">
        <f t="shared" si="3"/>
        <v>N/A</v>
      </c>
      <c r="I31" s="6">
        <v>3.39E-2</v>
      </c>
      <c r="J31" s="6">
        <v>2.4899999999999999E-2</v>
      </c>
      <c r="K31" s="91" t="str">
        <f t="shared" ref="K31:K43" si="6">IF(J31="Div by 0", "N/A", IF(J31="N/A","N/A", IF(J31&gt;30, "No", IF(J31&lt;-30, "No", "Yes"))))</f>
        <v>Yes</v>
      </c>
    </row>
    <row r="32" spans="1:11" x14ac:dyDescent="0.25">
      <c r="A32" s="110" t="s">
        <v>39</v>
      </c>
      <c r="B32" s="21" t="s">
        <v>267</v>
      </c>
      <c r="C32" s="44">
        <v>99.937085381000003</v>
      </c>
      <c r="D32" s="5" t="str">
        <f>IF($B32="N/A","N/A",IF(C32&gt;100,"No",IF(C32&lt;85,"No","Yes")))</f>
        <v>Yes</v>
      </c>
      <c r="E32" s="4">
        <v>99.977639870000004</v>
      </c>
      <c r="F32" s="5" t="str">
        <f>IF($B32="N/A","N/A",IF(E32&gt;100,"No",IF(E32&lt;85,"No","Yes")))</f>
        <v>Yes</v>
      </c>
      <c r="G32" s="4">
        <v>99.994017897000006</v>
      </c>
      <c r="H32" s="5" t="str">
        <f>IF($B32="N/A","N/A",IF(G32&gt;100,"No",IF(G32&lt;85,"No","Yes")))</f>
        <v>Yes</v>
      </c>
      <c r="I32" s="6">
        <v>4.0599999999999997E-2</v>
      </c>
      <c r="J32" s="6">
        <v>1.6400000000000001E-2</v>
      </c>
      <c r="K32" s="91" t="str">
        <f t="shared" si="6"/>
        <v>Yes</v>
      </c>
    </row>
    <row r="33" spans="1:11" x14ac:dyDescent="0.25">
      <c r="A33" s="110" t="s">
        <v>907</v>
      </c>
      <c r="B33" s="21" t="s">
        <v>213</v>
      </c>
      <c r="C33" s="44">
        <v>44.305189038999998</v>
      </c>
      <c r="D33" s="5" t="str">
        <f t="shared" si="5"/>
        <v>N/A</v>
      </c>
      <c r="E33" s="4">
        <v>46.266273929999997</v>
      </c>
      <c r="F33" s="5" t="str">
        <f t="shared" si="2"/>
        <v>N/A</v>
      </c>
      <c r="G33" s="4">
        <v>58.403689558000004</v>
      </c>
      <c r="H33" s="5" t="str">
        <f t="shared" si="3"/>
        <v>N/A</v>
      </c>
      <c r="I33" s="6">
        <v>4.4260000000000002</v>
      </c>
      <c r="J33" s="6">
        <v>26.23</v>
      </c>
      <c r="K33" s="91" t="str">
        <f t="shared" si="6"/>
        <v>Yes</v>
      </c>
    </row>
    <row r="34" spans="1:11" x14ac:dyDescent="0.25">
      <c r="A34" s="110" t="s">
        <v>848</v>
      </c>
      <c r="B34" s="21" t="s">
        <v>268</v>
      </c>
      <c r="C34" s="44">
        <v>5.2621630158999997</v>
      </c>
      <c r="D34" s="5" t="str">
        <f>IF($B34="N/A","N/A",IF(C34&gt;25,"No",IF(C34&lt;5,"No","Yes")))</f>
        <v>Yes</v>
      </c>
      <c r="E34" s="4">
        <v>5.0580469884000001</v>
      </c>
      <c r="F34" s="5" t="str">
        <f>IF($B34="N/A","N/A",IF(E34&gt;25,"No",IF(E34&lt;5,"No","Yes")))</f>
        <v>Yes</v>
      </c>
      <c r="G34" s="4">
        <v>4.3355935128</v>
      </c>
      <c r="H34" s="5" t="str">
        <f>IF($B34="N/A","N/A",IF(G34&gt;25,"No",IF(G34&lt;5,"No","Yes")))</f>
        <v>No</v>
      </c>
      <c r="I34" s="6">
        <v>-3.88</v>
      </c>
      <c r="J34" s="6">
        <v>-14.3</v>
      </c>
      <c r="K34" s="91" t="str">
        <f t="shared" si="6"/>
        <v>Yes</v>
      </c>
    </row>
    <row r="35" spans="1:11" x14ac:dyDescent="0.25">
      <c r="A35" s="110" t="s">
        <v>849</v>
      </c>
      <c r="B35" s="21" t="s">
        <v>269</v>
      </c>
      <c r="C35" s="44">
        <v>40.844254200999998</v>
      </c>
      <c r="D35" s="5" t="str">
        <f>IF($B35="N/A","N/A",IF(C35&gt;70,"No",IF(C35&lt;40,"No","Yes")))</f>
        <v>Yes</v>
      </c>
      <c r="E35" s="4">
        <v>39.787744547000003</v>
      </c>
      <c r="F35" s="5" t="str">
        <f>IF($B35="N/A","N/A",IF(E35&gt;70,"No",IF(E35&lt;40,"No","Yes")))</f>
        <v>No</v>
      </c>
      <c r="G35" s="4">
        <v>42.566840304999999</v>
      </c>
      <c r="H35" s="5" t="str">
        <f>IF($B35="N/A","N/A",IF(G35&gt;70,"No",IF(G35&lt;40,"No","Yes")))</f>
        <v>Yes</v>
      </c>
      <c r="I35" s="6">
        <v>-2.59</v>
      </c>
      <c r="J35" s="6">
        <v>6.9850000000000003</v>
      </c>
      <c r="K35" s="91" t="str">
        <f t="shared" si="6"/>
        <v>Yes</v>
      </c>
    </row>
    <row r="36" spans="1:11" x14ac:dyDescent="0.25">
      <c r="A36" s="110" t="s">
        <v>850</v>
      </c>
      <c r="B36" s="21" t="s">
        <v>270</v>
      </c>
      <c r="C36" s="44">
        <v>53.893334062999998</v>
      </c>
      <c r="D36" s="5" t="str">
        <f>IF($B36="N/A","N/A",IF(C36&gt;55,"No",IF(C36&lt;20,"No","Yes")))</f>
        <v>Yes</v>
      </c>
      <c r="E36" s="4">
        <v>55.154208465000004</v>
      </c>
      <c r="F36" s="5" t="str">
        <f>IF($B36="N/A","N/A",IF(E36&gt;55,"No",IF(E36&lt;20,"No","Yes")))</f>
        <v>No</v>
      </c>
      <c r="G36" s="4">
        <v>53.097112025999998</v>
      </c>
      <c r="H36" s="5" t="str">
        <f>IF($B36="N/A","N/A",IF(G36&gt;55,"No",IF(G36&lt;20,"No","Yes")))</f>
        <v>Yes</v>
      </c>
      <c r="I36" s="6">
        <v>2.34</v>
      </c>
      <c r="J36" s="6">
        <v>-3.73</v>
      </c>
      <c r="K36" s="91" t="str">
        <f t="shared" si="6"/>
        <v>Yes</v>
      </c>
    </row>
    <row r="37" spans="1:11" x14ac:dyDescent="0.25">
      <c r="A37" s="110" t="s">
        <v>163</v>
      </c>
      <c r="B37" s="21" t="s">
        <v>246</v>
      </c>
      <c r="C37" s="44">
        <v>83.898886458999996</v>
      </c>
      <c r="D37" s="5" t="str">
        <f>IF($B37="N/A","N/A",IF(C37&gt;95,"Yes","No"))</f>
        <v>No</v>
      </c>
      <c r="E37" s="4">
        <v>83.558923792000002</v>
      </c>
      <c r="F37" s="5" t="str">
        <f>IF($B37="N/A","N/A",IF(E37&gt;95,"Yes","No"))</f>
        <v>No</v>
      </c>
      <c r="G37" s="4">
        <v>89.442899150000002</v>
      </c>
      <c r="H37" s="5" t="str">
        <f>IF($B37="N/A","N/A",IF(G37&gt;95,"Yes","No"))</f>
        <v>No</v>
      </c>
      <c r="I37" s="6">
        <v>-0.40500000000000003</v>
      </c>
      <c r="J37" s="6">
        <v>7.0419999999999998</v>
      </c>
      <c r="K37" s="91" t="str">
        <f t="shared" si="6"/>
        <v>Yes</v>
      </c>
    </row>
    <row r="38" spans="1:11" x14ac:dyDescent="0.25">
      <c r="A38" s="110" t="s">
        <v>41</v>
      </c>
      <c r="B38" s="21" t="s">
        <v>213</v>
      </c>
      <c r="C38" s="44">
        <v>96.104308270000004</v>
      </c>
      <c r="D38" s="5" t="str">
        <f t="shared" ref="D38:D47" si="7">IF($B38="N/A","N/A",IF(C38&gt;15,"No",IF(C38&lt;-15,"No","Yes")))</f>
        <v>N/A</v>
      </c>
      <c r="E38" s="4">
        <v>96.957619566000005</v>
      </c>
      <c r="F38" s="5" t="str">
        <f>IF($B38="N/A","N/A",IF(E38&gt;15,"No",IF(E38&lt;-15,"No","Yes")))</f>
        <v>N/A</v>
      </c>
      <c r="G38" s="4">
        <v>98.812218289</v>
      </c>
      <c r="H38" s="5" t="str">
        <f>IF($B38="N/A","N/A",IF(G38&gt;15,"No",IF(G38&lt;-15,"No","Yes")))</f>
        <v>N/A</v>
      </c>
      <c r="I38" s="6">
        <v>0.88790000000000002</v>
      </c>
      <c r="J38" s="6">
        <v>1.913</v>
      </c>
      <c r="K38" s="91" t="str">
        <f t="shared" si="6"/>
        <v>Yes</v>
      </c>
    </row>
    <row r="39" spans="1:11" x14ac:dyDescent="0.25">
      <c r="A39" s="110" t="s">
        <v>42</v>
      </c>
      <c r="B39" s="21" t="s">
        <v>213</v>
      </c>
      <c r="C39" s="44" t="s">
        <v>1747</v>
      </c>
      <c r="D39" s="5" t="str">
        <f t="shared" si="7"/>
        <v>N/A</v>
      </c>
      <c r="E39" s="4" t="s">
        <v>1747</v>
      </c>
      <c r="F39" s="5" t="str">
        <f>IF($B39="N/A","N/A",IF(E39&gt;15,"No",IF(E39&lt;-15,"No","Yes")))</f>
        <v>N/A</v>
      </c>
      <c r="G39" s="4" t="s">
        <v>1747</v>
      </c>
      <c r="H39" s="5" t="str">
        <f>IF($B39="N/A","N/A",IF(G39&gt;15,"No",IF(G39&lt;-15,"No","Yes")))</f>
        <v>N/A</v>
      </c>
      <c r="I39" s="6" t="s">
        <v>1747</v>
      </c>
      <c r="J39" s="6" t="s">
        <v>1747</v>
      </c>
      <c r="K39" s="91" t="str">
        <f t="shared" si="6"/>
        <v>N/A</v>
      </c>
    </row>
    <row r="40" spans="1:11" x14ac:dyDescent="0.25">
      <c r="A40" s="110" t="s">
        <v>43</v>
      </c>
      <c r="B40" s="21" t="s">
        <v>223</v>
      </c>
      <c r="C40" s="44">
        <v>92.329956187999997</v>
      </c>
      <c r="D40" s="5" t="str">
        <f>IF($B40="N/A","N/A",IF(C40&gt;100,"No",IF(C40&lt;98,"No","Yes")))</f>
        <v>No</v>
      </c>
      <c r="E40" s="4">
        <v>92.017682382000004</v>
      </c>
      <c r="F40" s="5" t="str">
        <f>IF($B40="N/A","N/A",IF(E40&gt;100,"No",IF(E40&lt;98,"No","Yes")))</f>
        <v>No</v>
      </c>
      <c r="G40" s="4">
        <v>94.417718002000001</v>
      </c>
      <c r="H40" s="5" t="str">
        <f>IF($B40="N/A","N/A",IF(G40&gt;100,"No",IF(G40&lt;98,"No","Yes")))</f>
        <v>No</v>
      </c>
      <c r="I40" s="6">
        <v>-0.33800000000000002</v>
      </c>
      <c r="J40" s="6">
        <v>2.6080000000000001</v>
      </c>
      <c r="K40" s="91" t="str">
        <f t="shared" si="6"/>
        <v>Yes</v>
      </c>
    </row>
    <row r="41" spans="1:11" x14ac:dyDescent="0.25">
      <c r="A41" s="110" t="s">
        <v>44</v>
      </c>
      <c r="B41" s="21" t="s">
        <v>213</v>
      </c>
      <c r="C41" s="44">
        <v>80.180244235999993</v>
      </c>
      <c r="D41" s="5" t="str">
        <f t="shared" si="7"/>
        <v>N/A</v>
      </c>
      <c r="E41" s="4">
        <v>80.787230953000005</v>
      </c>
      <c r="F41" s="5" t="str">
        <f t="shared" ref="F41:F47" si="8">IF($B41="N/A","N/A",IF(E41&gt;15,"No",IF(E41&lt;-15,"No","Yes")))</f>
        <v>N/A</v>
      </c>
      <c r="G41" s="4">
        <v>83.965413506999994</v>
      </c>
      <c r="H41" s="5" t="str">
        <f t="shared" ref="H41:H47" si="9">IF($B41="N/A","N/A",IF(G41&gt;15,"No",IF(G41&lt;-15,"No","Yes")))</f>
        <v>N/A</v>
      </c>
      <c r="I41" s="6">
        <v>0.75700000000000001</v>
      </c>
      <c r="J41" s="6">
        <v>3.9340000000000002</v>
      </c>
      <c r="K41" s="91" t="str">
        <f t="shared" si="6"/>
        <v>Yes</v>
      </c>
    </row>
    <row r="42" spans="1:11" x14ac:dyDescent="0.25">
      <c r="A42" s="110" t="s">
        <v>45</v>
      </c>
      <c r="B42" s="21" t="s">
        <v>213</v>
      </c>
      <c r="C42" s="44">
        <v>19.752801132999998</v>
      </c>
      <c r="D42" s="5" t="str">
        <f t="shared" si="7"/>
        <v>N/A</v>
      </c>
      <c r="E42" s="4">
        <v>19.196852416999999</v>
      </c>
      <c r="F42" s="5" t="str">
        <f t="shared" si="8"/>
        <v>N/A</v>
      </c>
      <c r="G42" s="4">
        <v>16.032301712999999</v>
      </c>
      <c r="H42" s="5" t="str">
        <f t="shared" si="9"/>
        <v>N/A</v>
      </c>
      <c r="I42" s="6">
        <v>-2.81</v>
      </c>
      <c r="J42" s="6">
        <v>-16.5</v>
      </c>
      <c r="K42" s="91" t="str">
        <f t="shared" si="6"/>
        <v>Yes</v>
      </c>
    </row>
    <row r="43" spans="1:11" x14ac:dyDescent="0.25">
      <c r="A43" s="110" t="s">
        <v>50</v>
      </c>
      <c r="B43" s="21" t="s">
        <v>213</v>
      </c>
      <c r="C43" s="44">
        <v>6.6954630799999998E-2</v>
      </c>
      <c r="D43" s="5" t="str">
        <f t="shared" si="7"/>
        <v>N/A</v>
      </c>
      <c r="E43" s="4">
        <v>1.5916630399999999E-2</v>
      </c>
      <c r="F43" s="5" t="str">
        <f t="shared" si="8"/>
        <v>N/A</v>
      </c>
      <c r="G43" s="4">
        <v>2.2847801000000002E-3</v>
      </c>
      <c r="H43" s="5" t="str">
        <f t="shared" si="9"/>
        <v>N/A</v>
      </c>
      <c r="I43" s="6">
        <v>-76.2</v>
      </c>
      <c r="J43" s="6">
        <v>-85.6</v>
      </c>
      <c r="K43" s="91" t="str">
        <f t="shared" si="6"/>
        <v>No</v>
      </c>
    </row>
    <row r="44" spans="1:11" x14ac:dyDescent="0.25">
      <c r="A44" s="110" t="s">
        <v>910</v>
      </c>
      <c r="B44" s="21" t="s">
        <v>213</v>
      </c>
      <c r="C44" s="44">
        <v>85.640534897999999</v>
      </c>
      <c r="D44" s="5" t="str">
        <f t="shared" si="7"/>
        <v>N/A</v>
      </c>
      <c r="E44" s="4">
        <v>86.470872348</v>
      </c>
      <c r="F44" s="5" t="str">
        <f t="shared" si="8"/>
        <v>N/A</v>
      </c>
      <c r="G44" s="4">
        <v>88.443591694000006</v>
      </c>
      <c r="H44" s="5" t="str">
        <f t="shared" si="9"/>
        <v>N/A</v>
      </c>
      <c r="I44" s="6">
        <v>0.96960000000000002</v>
      </c>
      <c r="J44" s="6">
        <v>2.2810000000000001</v>
      </c>
      <c r="K44" s="91" t="str">
        <f>IF(J44="Div by 0", "N/A", IF(J44="N/A","N/A", IF(J44&gt;30, "No", IF(J44&lt;-30, "No", "Yes"))))</f>
        <v>Yes</v>
      </c>
    </row>
    <row r="45" spans="1:11" x14ac:dyDescent="0.25">
      <c r="A45" s="110" t="s">
        <v>911</v>
      </c>
      <c r="B45" s="21" t="s">
        <v>213</v>
      </c>
      <c r="C45" s="44">
        <v>14.358967986</v>
      </c>
      <c r="D45" s="5" t="str">
        <f t="shared" si="7"/>
        <v>N/A</v>
      </c>
      <c r="E45" s="4">
        <v>13.528660994000001</v>
      </c>
      <c r="F45" s="5" t="str">
        <f t="shared" si="8"/>
        <v>N/A</v>
      </c>
      <c r="G45" s="4">
        <v>11.555954179</v>
      </c>
      <c r="H45" s="5" t="str">
        <f t="shared" si="9"/>
        <v>N/A</v>
      </c>
      <c r="I45" s="6">
        <v>-5.78</v>
      </c>
      <c r="J45" s="6">
        <v>-14.6</v>
      </c>
      <c r="K45" s="91" t="str">
        <f>IF(J45="Div by 0", "N/A", IF(J45="N/A","N/A", IF(J45&gt;30, "No", IF(J45&lt;-30, "No", "Yes"))))</f>
        <v>Yes</v>
      </c>
    </row>
    <row r="46" spans="1:11" x14ac:dyDescent="0.25">
      <c r="A46" s="110" t="s">
        <v>934</v>
      </c>
      <c r="B46" s="21" t="s">
        <v>213</v>
      </c>
      <c r="C46" s="44">
        <v>0</v>
      </c>
      <c r="D46" s="5" t="str">
        <f t="shared" si="7"/>
        <v>N/A</v>
      </c>
      <c r="E46" s="4">
        <v>0</v>
      </c>
      <c r="F46" s="5" t="str">
        <f t="shared" si="8"/>
        <v>N/A</v>
      </c>
      <c r="G46" s="4">
        <v>0</v>
      </c>
      <c r="H46" s="5" t="str">
        <f t="shared" si="9"/>
        <v>N/A</v>
      </c>
      <c r="I46" s="6" t="s">
        <v>1747</v>
      </c>
      <c r="J46" s="6" t="s">
        <v>1747</v>
      </c>
      <c r="K46" s="91" t="str">
        <f>IF(J46="Div by 0", "N/A", IF(J46="N/A","N/A", IF(J46&gt;30, "No", IF(J46&lt;-30, "No", "Yes"))))</f>
        <v>N/A</v>
      </c>
    </row>
    <row r="47" spans="1:11" x14ac:dyDescent="0.25">
      <c r="A47" s="117" t="s">
        <v>922</v>
      </c>
      <c r="B47" s="99" t="s">
        <v>213</v>
      </c>
      <c r="C47" s="116">
        <v>4.9711670000000005E-4</v>
      </c>
      <c r="D47" s="100" t="str">
        <f t="shared" si="7"/>
        <v>N/A</v>
      </c>
      <c r="E47" s="104">
        <v>4.6665839999999998E-4</v>
      </c>
      <c r="F47" s="100" t="str">
        <f t="shared" si="8"/>
        <v>N/A</v>
      </c>
      <c r="G47" s="104">
        <v>4.5412749999999998E-4</v>
      </c>
      <c r="H47" s="100" t="str">
        <f t="shared" si="9"/>
        <v>N/A</v>
      </c>
      <c r="I47" s="101">
        <v>-6.13</v>
      </c>
      <c r="J47" s="101">
        <v>-2.69</v>
      </c>
      <c r="K47" s="102" t="str">
        <f>IF(J47="Div by 0", "N/A", IF(J47="N/A","N/A", IF(J47&gt;30, "No", IF(J47&lt;-30, "No", "Yes"))))</f>
        <v>Yes</v>
      </c>
    </row>
    <row r="48" spans="1:11" ht="12" customHeight="1" x14ac:dyDescent="0.25">
      <c r="A48" s="174" t="s">
        <v>1632</v>
      </c>
      <c r="B48" s="175"/>
      <c r="C48" s="175"/>
      <c r="D48" s="175"/>
      <c r="E48" s="175"/>
      <c r="F48" s="175"/>
      <c r="G48" s="175"/>
      <c r="H48" s="175"/>
      <c r="I48" s="175"/>
      <c r="J48" s="175"/>
      <c r="K48" s="176"/>
    </row>
    <row r="49" spans="1:11" x14ac:dyDescent="0.25">
      <c r="A49" s="164" t="s">
        <v>1630</v>
      </c>
      <c r="B49" s="165"/>
      <c r="C49" s="165"/>
      <c r="D49" s="165"/>
      <c r="E49" s="165"/>
      <c r="F49" s="165"/>
      <c r="G49" s="165"/>
      <c r="H49" s="165"/>
      <c r="I49" s="165"/>
      <c r="J49" s="165"/>
      <c r="K49" s="166"/>
    </row>
    <row r="50" spans="1:11" x14ac:dyDescent="0.25">
      <c r="A50" s="167" t="s">
        <v>1731</v>
      </c>
      <c r="B50" s="167"/>
      <c r="C50" s="167"/>
      <c r="D50" s="167"/>
      <c r="E50" s="167"/>
      <c r="F50" s="167"/>
      <c r="G50" s="167"/>
      <c r="H50" s="167"/>
      <c r="I50" s="167"/>
      <c r="J50" s="167"/>
      <c r="K50" s="168"/>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F51"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1585</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3" t="s">
        <v>213</v>
      </c>
      <c r="C6" s="43">
        <v>435</v>
      </c>
      <c r="D6" s="5" t="str">
        <f t="shared" ref="D6:D15" si="0">IF($B6="N/A","N/A",IF(C6&lt;0,"No","Yes"))</f>
        <v>N/A</v>
      </c>
      <c r="E6" s="43">
        <v>370</v>
      </c>
      <c r="F6" s="5" t="str">
        <f t="shared" ref="F6:F15" si="1">IF($B6="N/A","N/A",IF(E6&lt;0,"No","Yes"))</f>
        <v>N/A</v>
      </c>
      <c r="G6" s="43">
        <v>146</v>
      </c>
      <c r="H6" s="5" t="str">
        <f t="shared" ref="H6:H15" si="2">IF($B6="N/A","N/A",IF(G6&lt;0,"No","Yes"))</f>
        <v>N/A</v>
      </c>
      <c r="I6" s="6">
        <v>-14.9</v>
      </c>
      <c r="J6" s="6">
        <v>-60.5</v>
      </c>
      <c r="K6" s="91" t="str">
        <f t="shared" ref="K6:K15" si="3">IF(J6="Div by 0", "N/A", IF(J6="N/A","N/A", IF(J6&gt;30, "No", IF(J6&lt;-30, "No", "Yes"))))</f>
        <v>No</v>
      </c>
    </row>
    <row r="7" spans="1:11" x14ac:dyDescent="0.25">
      <c r="A7" s="111" t="s">
        <v>443</v>
      </c>
      <c r="B7" s="3" t="s">
        <v>213</v>
      </c>
      <c r="C7" s="44">
        <v>0</v>
      </c>
      <c r="D7" s="5" t="str">
        <f t="shared" si="0"/>
        <v>N/A</v>
      </c>
      <c r="E7" s="44">
        <v>0</v>
      </c>
      <c r="F7" s="5" t="str">
        <f t="shared" si="1"/>
        <v>N/A</v>
      </c>
      <c r="G7" s="44">
        <v>0</v>
      </c>
      <c r="H7" s="5" t="str">
        <f t="shared" si="2"/>
        <v>N/A</v>
      </c>
      <c r="I7" s="6" t="s">
        <v>1747</v>
      </c>
      <c r="J7" s="6" t="s">
        <v>1747</v>
      </c>
      <c r="K7" s="91" t="str">
        <f t="shared" si="3"/>
        <v>N/A</v>
      </c>
    </row>
    <row r="8" spans="1:11" x14ac:dyDescent="0.25">
      <c r="A8" s="111" t="s">
        <v>444</v>
      </c>
      <c r="B8" s="3" t="s">
        <v>213</v>
      </c>
      <c r="C8" s="44">
        <v>0.91954022989999995</v>
      </c>
      <c r="D8" s="5" t="str">
        <f t="shared" si="0"/>
        <v>N/A</v>
      </c>
      <c r="E8" s="44">
        <v>0.5405405405</v>
      </c>
      <c r="F8" s="5" t="str">
        <f t="shared" si="1"/>
        <v>N/A</v>
      </c>
      <c r="G8" s="44">
        <v>1.3698630137000001</v>
      </c>
      <c r="H8" s="5" t="str">
        <f t="shared" si="2"/>
        <v>N/A</v>
      </c>
      <c r="I8" s="6">
        <v>-41.2</v>
      </c>
      <c r="J8" s="6">
        <v>153.4</v>
      </c>
      <c r="K8" s="91" t="str">
        <f t="shared" si="3"/>
        <v>No</v>
      </c>
    </row>
    <row r="9" spans="1:11" x14ac:dyDescent="0.25">
      <c r="A9" s="111" t="s">
        <v>445</v>
      </c>
      <c r="B9" s="3" t="s">
        <v>213</v>
      </c>
      <c r="C9" s="44">
        <v>98.620689655000007</v>
      </c>
      <c r="D9" s="5" t="str">
        <f t="shared" si="0"/>
        <v>N/A</v>
      </c>
      <c r="E9" s="44">
        <v>98.918918919000006</v>
      </c>
      <c r="F9" s="5" t="str">
        <f t="shared" si="1"/>
        <v>N/A</v>
      </c>
      <c r="G9" s="44">
        <v>98.630136985999997</v>
      </c>
      <c r="H9" s="5" t="str">
        <f t="shared" si="2"/>
        <v>N/A</v>
      </c>
      <c r="I9" s="6">
        <v>0.3024</v>
      </c>
      <c r="J9" s="6">
        <v>-0.29199999999999998</v>
      </c>
      <c r="K9" s="91" t="str">
        <f t="shared" si="3"/>
        <v>Yes</v>
      </c>
    </row>
    <row r="10" spans="1:11" x14ac:dyDescent="0.25">
      <c r="A10" s="111" t="s">
        <v>446</v>
      </c>
      <c r="B10" s="3" t="s">
        <v>213</v>
      </c>
      <c r="C10" s="44">
        <v>0</v>
      </c>
      <c r="D10" s="5" t="str">
        <f t="shared" si="0"/>
        <v>N/A</v>
      </c>
      <c r="E10" s="44">
        <v>0.5405405405</v>
      </c>
      <c r="F10" s="5" t="str">
        <f t="shared" si="1"/>
        <v>N/A</v>
      </c>
      <c r="G10" s="44">
        <v>0</v>
      </c>
      <c r="H10" s="5" t="str">
        <f t="shared" si="2"/>
        <v>N/A</v>
      </c>
      <c r="I10" s="6" t="s">
        <v>1747</v>
      </c>
      <c r="J10" s="6">
        <v>-100</v>
      </c>
      <c r="K10" s="91" t="str">
        <f t="shared" si="3"/>
        <v>No</v>
      </c>
    </row>
    <row r="11" spans="1:11" ht="13" x14ac:dyDescent="0.3">
      <c r="A11" s="111" t="s">
        <v>1627</v>
      </c>
      <c r="B11" s="3" t="s">
        <v>213</v>
      </c>
      <c r="C11" s="44">
        <v>0</v>
      </c>
      <c r="D11" s="5" t="str">
        <f t="shared" si="0"/>
        <v>N/A</v>
      </c>
      <c r="E11" s="44">
        <v>0</v>
      </c>
      <c r="F11" s="5" t="str">
        <f t="shared" si="1"/>
        <v>N/A</v>
      </c>
      <c r="G11" s="44">
        <v>0</v>
      </c>
      <c r="H11" s="5" t="str">
        <f t="shared" si="2"/>
        <v>N/A</v>
      </c>
      <c r="I11" s="6" t="s">
        <v>1747</v>
      </c>
      <c r="J11" s="6" t="s">
        <v>1747</v>
      </c>
      <c r="K11" s="91" t="str">
        <f t="shared" si="3"/>
        <v>N/A</v>
      </c>
    </row>
    <row r="12" spans="1:11" x14ac:dyDescent="0.25">
      <c r="A12" s="111" t="s">
        <v>16</v>
      </c>
      <c r="B12" s="3" t="s">
        <v>213</v>
      </c>
      <c r="C12" s="44">
        <v>0</v>
      </c>
      <c r="D12" s="5" t="str">
        <f t="shared" si="0"/>
        <v>N/A</v>
      </c>
      <c r="E12" s="44">
        <v>0</v>
      </c>
      <c r="F12" s="5" t="str">
        <f t="shared" si="1"/>
        <v>N/A</v>
      </c>
      <c r="G12" s="44">
        <v>0</v>
      </c>
      <c r="H12" s="5" t="str">
        <f t="shared" si="2"/>
        <v>N/A</v>
      </c>
      <c r="I12" s="6" t="s">
        <v>1747</v>
      </c>
      <c r="J12" s="6" t="s">
        <v>1747</v>
      </c>
      <c r="K12" s="91" t="str">
        <f t="shared" si="3"/>
        <v>N/A</v>
      </c>
    </row>
    <row r="13" spans="1:11" x14ac:dyDescent="0.25">
      <c r="A13" s="111" t="s">
        <v>36</v>
      </c>
      <c r="B13" s="3" t="s">
        <v>213</v>
      </c>
      <c r="C13" s="44" t="s">
        <v>1747</v>
      </c>
      <c r="D13" s="5" t="str">
        <f t="shared" si="0"/>
        <v>N/A</v>
      </c>
      <c r="E13" s="44" t="s">
        <v>1747</v>
      </c>
      <c r="F13" s="5" t="str">
        <f t="shared" si="1"/>
        <v>N/A</v>
      </c>
      <c r="G13" s="44" t="s">
        <v>1747</v>
      </c>
      <c r="H13" s="5" t="str">
        <f t="shared" si="2"/>
        <v>N/A</v>
      </c>
      <c r="I13" s="6" t="s">
        <v>1747</v>
      </c>
      <c r="J13" s="6" t="s">
        <v>1747</v>
      </c>
      <c r="K13" s="91" t="str">
        <f t="shared" si="3"/>
        <v>N/A</v>
      </c>
    </row>
    <row r="14" spans="1:11" x14ac:dyDescent="0.25">
      <c r="A14" s="111" t="s">
        <v>37</v>
      </c>
      <c r="B14" s="3" t="s">
        <v>213</v>
      </c>
      <c r="C14" s="44" t="s">
        <v>1747</v>
      </c>
      <c r="D14" s="5" t="str">
        <f t="shared" si="0"/>
        <v>N/A</v>
      </c>
      <c r="E14" s="44" t="s">
        <v>1747</v>
      </c>
      <c r="F14" s="5" t="str">
        <f t="shared" si="1"/>
        <v>N/A</v>
      </c>
      <c r="G14" s="44" t="s">
        <v>1747</v>
      </c>
      <c r="H14" s="5" t="str">
        <f t="shared" si="2"/>
        <v>N/A</v>
      </c>
      <c r="I14" s="6" t="s">
        <v>1747</v>
      </c>
      <c r="J14" s="6" t="s">
        <v>1747</v>
      </c>
      <c r="K14" s="91" t="str">
        <f t="shared" si="3"/>
        <v>N/A</v>
      </c>
    </row>
    <row r="15" spans="1:11" x14ac:dyDescent="0.25">
      <c r="A15" s="111" t="s">
        <v>38</v>
      </c>
      <c r="B15" s="3" t="s">
        <v>213</v>
      </c>
      <c r="C15" s="44">
        <v>0</v>
      </c>
      <c r="D15" s="5" t="str">
        <f t="shared" si="0"/>
        <v>N/A</v>
      </c>
      <c r="E15" s="44">
        <v>0</v>
      </c>
      <c r="F15" s="5" t="str">
        <f t="shared" si="1"/>
        <v>N/A</v>
      </c>
      <c r="G15" s="44">
        <v>0</v>
      </c>
      <c r="H15" s="5" t="str">
        <f t="shared" si="2"/>
        <v>N/A</v>
      </c>
      <c r="I15" s="6" t="s">
        <v>1747</v>
      </c>
      <c r="J15" s="6" t="s">
        <v>1747</v>
      </c>
      <c r="K15" s="91" t="str">
        <f t="shared" si="3"/>
        <v>N/A</v>
      </c>
    </row>
    <row r="16" spans="1:11" x14ac:dyDescent="0.25">
      <c r="A16" s="111" t="s">
        <v>376</v>
      </c>
      <c r="B16" s="3" t="s">
        <v>213</v>
      </c>
      <c r="C16" s="4">
        <v>0</v>
      </c>
      <c r="D16" s="5" t="str">
        <f t="shared" ref="D16:D41" si="4">IF($B16="N/A","N/A",IF(C16&lt;0,"No","Yes"))</f>
        <v>N/A</v>
      </c>
      <c r="E16" s="4">
        <v>0</v>
      </c>
      <c r="F16" s="5" t="str">
        <f t="shared" ref="F16:F41" si="5">IF($B16="N/A","N/A",IF(E16&lt;0,"No","Yes"))</f>
        <v>N/A</v>
      </c>
      <c r="G16" s="4">
        <v>0</v>
      </c>
      <c r="H16" s="5" t="str">
        <f t="shared" ref="H16:H41" si="6">IF($B16="N/A","N/A",IF(G16&lt;0,"No","Yes"))</f>
        <v>N/A</v>
      </c>
      <c r="I16" s="6" t="s">
        <v>1747</v>
      </c>
      <c r="J16" s="6" t="s">
        <v>1747</v>
      </c>
      <c r="K16" s="91" t="str">
        <f t="shared" ref="K16:K41" si="7">IF(J16="Div by 0", "N/A", IF(J16="N/A","N/A", IF(J16&gt;30, "No", IF(J16&lt;-30, "No", "Yes"))))</f>
        <v>N/A</v>
      </c>
    </row>
    <row r="17" spans="1:11" x14ac:dyDescent="0.25">
      <c r="A17" s="111" t="s">
        <v>377</v>
      </c>
      <c r="B17" s="3" t="s">
        <v>213</v>
      </c>
      <c r="C17" s="4">
        <v>0</v>
      </c>
      <c r="D17" s="5" t="str">
        <f t="shared" si="4"/>
        <v>N/A</v>
      </c>
      <c r="E17" s="4">
        <v>0</v>
      </c>
      <c r="F17" s="5" t="str">
        <f t="shared" si="5"/>
        <v>N/A</v>
      </c>
      <c r="G17" s="4">
        <v>0</v>
      </c>
      <c r="H17" s="5" t="str">
        <f t="shared" si="6"/>
        <v>N/A</v>
      </c>
      <c r="I17" s="6" t="s">
        <v>1747</v>
      </c>
      <c r="J17" s="6" t="s">
        <v>1747</v>
      </c>
      <c r="K17" s="91" t="str">
        <f t="shared" si="7"/>
        <v>N/A</v>
      </c>
    </row>
    <row r="18" spans="1:11" x14ac:dyDescent="0.25">
      <c r="A18" s="111" t="s">
        <v>378</v>
      </c>
      <c r="B18" s="3" t="s">
        <v>213</v>
      </c>
      <c r="C18" s="4">
        <v>100</v>
      </c>
      <c r="D18" s="5" t="str">
        <f t="shared" si="4"/>
        <v>N/A</v>
      </c>
      <c r="E18" s="4">
        <v>100</v>
      </c>
      <c r="F18" s="5" t="str">
        <f t="shared" si="5"/>
        <v>N/A</v>
      </c>
      <c r="G18" s="4">
        <v>100</v>
      </c>
      <c r="H18" s="5" t="str">
        <f t="shared" si="6"/>
        <v>N/A</v>
      </c>
      <c r="I18" s="6">
        <v>0</v>
      </c>
      <c r="J18" s="6">
        <v>0</v>
      </c>
      <c r="K18" s="91" t="str">
        <f t="shared" si="7"/>
        <v>Yes</v>
      </c>
    </row>
    <row r="19" spans="1:11" x14ac:dyDescent="0.25">
      <c r="A19" s="111" t="s">
        <v>379</v>
      </c>
      <c r="B19" s="3" t="s">
        <v>213</v>
      </c>
      <c r="C19" s="4">
        <v>0</v>
      </c>
      <c r="D19" s="5" t="str">
        <f t="shared" si="4"/>
        <v>N/A</v>
      </c>
      <c r="E19" s="4">
        <v>0</v>
      </c>
      <c r="F19" s="5" t="str">
        <f t="shared" si="5"/>
        <v>N/A</v>
      </c>
      <c r="G19" s="4">
        <v>0</v>
      </c>
      <c r="H19" s="5" t="str">
        <f t="shared" si="6"/>
        <v>N/A</v>
      </c>
      <c r="I19" s="6" t="s">
        <v>1747</v>
      </c>
      <c r="J19" s="6" t="s">
        <v>1747</v>
      </c>
      <c r="K19" s="91" t="str">
        <f t="shared" si="7"/>
        <v>N/A</v>
      </c>
    </row>
    <row r="20" spans="1:11" x14ac:dyDescent="0.25">
      <c r="A20" s="111" t="s">
        <v>380</v>
      </c>
      <c r="B20" s="3" t="s">
        <v>213</v>
      </c>
      <c r="C20" s="4">
        <v>0</v>
      </c>
      <c r="D20" s="5" t="str">
        <f t="shared" si="4"/>
        <v>N/A</v>
      </c>
      <c r="E20" s="4">
        <v>0</v>
      </c>
      <c r="F20" s="5" t="str">
        <f t="shared" si="5"/>
        <v>N/A</v>
      </c>
      <c r="G20" s="4">
        <v>0</v>
      </c>
      <c r="H20" s="5" t="str">
        <f t="shared" si="6"/>
        <v>N/A</v>
      </c>
      <c r="I20" s="6" t="s">
        <v>1747</v>
      </c>
      <c r="J20" s="6" t="s">
        <v>1747</v>
      </c>
      <c r="K20" s="91" t="str">
        <f t="shared" si="7"/>
        <v>N/A</v>
      </c>
    </row>
    <row r="21" spans="1:11" x14ac:dyDescent="0.25">
      <c r="A21" s="111" t="s">
        <v>381</v>
      </c>
      <c r="B21" s="3" t="s">
        <v>213</v>
      </c>
      <c r="C21" s="4">
        <v>0</v>
      </c>
      <c r="D21" s="5" t="str">
        <f t="shared" si="4"/>
        <v>N/A</v>
      </c>
      <c r="E21" s="4">
        <v>0</v>
      </c>
      <c r="F21" s="5" t="str">
        <f t="shared" si="5"/>
        <v>N/A</v>
      </c>
      <c r="G21" s="4">
        <v>0</v>
      </c>
      <c r="H21" s="5" t="str">
        <f t="shared" si="6"/>
        <v>N/A</v>
      </c>
      <c r="I21" s="6" t="s">
        <v>1747</v>
      </c>
      <c r="J21" s="6" t="s">
        <v>1747</v>
      </c>
      <c r="K21" s="91" t="str">
        <f t="shared" si="7"/>
        <v>N/A</v>
      </c>
    </row>
    <row r="22" spans="1:11" x14ac:dyDescent="0.25">
      <c r="A22" s="111" t="s">
        <v>382</v>
      </c>
      <c r="B22" s="3" t="s">
        <v>213</v>
      </c>
      <c r="C22" s="4">
        <v>0</v>
      </c>
      <c r="D22" s="5" t="str">
        <f t="shared" si="4"/>
        <v>N/A</v>
      </c>
      <c r="E22" s="4">
        <v>0</v>
      </c>
      <c r="F22" s="5" t="str">
        <f t="shared" si="5"/>
        <v>N/A</v>
      </c>
      <c r="G22" s="4">
        <v>0</v>
      </c>
      <c r="H22" s="5" t="str">
        <f t="shared" si="6"/>
        <v>N/A</v>
      </c>
      <c r="I22" s="6" t="s">
        <v>1747</v>
      </c>
      <c r="J22" s="6" t="s">
        <v>1747</v>
      </c>
      <c r="K22" s="91" t="str">
        <f t="shared" si="7"/>
        <v>N/A</v>
      </c>
    </row>
    <row r="23" spans="1:11" x14ac:dyDescent="0.25">
      <c r="A23" s="111" t="s">
        <v>383</v>
      </c>
      <c r="B23" s="3" t="s">
        <v>213</v>
      </c>
      <c r="C23" s="4">
        <v>0</v>
      </c>
      <c r="D23" s="5" t="str">
        <f t="shared" si="4"/>
        <v>N/A</v>
      </c>
      <c r="E23" s="4">
        <v>0</v>
      </c>
      <c r="F23" s="5" t="str">
        <f t="shared" si="5"/>
        <v>N/A</v>
      </c>
      <c r="G23" s="4">
        <v>0</v>
      </c>
      <c r="H23" s="5" t="str">
        <f t="shared" si="6"/>
        <v>N/A</v>
      </c>
      <c r="I23" s="6" t="s">
        <v>1747</v>
      </c>
      <c r="J23" s="6" t="s">
        <v>1747</v>
      </c>
      <c r="K23" s="91" t="str">
        <f t="shared" si="7"/>
        <v>N/A</v>
      </c>
    </row>
    <row r="24" spans="1:11" x14ac:dyDescent="0.25">
      <c r="A24" s="111" t="s">
        <v>384</v>
      </c>
      <c r="B24" s="3" t="s">
        <v>213</v>
      </c>
      <c r="C24" s="4">
        <v>0</v>
      </c>
      <c r="D24" s="5" t="str">
        <f t="shared" si="4"/>
        <v>N/A</v>
      </c>
      <c r="E24" s="4">
        <v>0</v>
      </c>
      <c r="F24" s="5" t="str">
        <f t="shared" si="5"/>
        <v>N/A</v>
      </c>
      <c r="G24" s="4">
        <v>0</v>
      </c>
      <c r="H24" s="5" t="str">
        <f t="shared" si="6"/>
        <v>N/A</v>
      </c>
      <c r="I24" s="6" t="s">
        <v>1747</v>
      </c>
      <c r="J24" s="6" t="s">
        <v>1747</v>
      </c>
      <c r="K24" s="91" t="str">
        <f t="shared" si="7"/>
        <v>N/A</v>
      </c>
    </row>
    <row r="25" spans="1:11" x14ac:dyDescent="0.25">
      <c r="A25" s="111" t="s">
        <v>385</v>
      </c>
      <c r="B25" s="3" t="s">
        <v>213</v>
      </c>
      <c r="C25" s="4">
        <v>0</v>
      </c>
      <c r="D25" s="5" t="str">
        <f t="shared" si="4"/>
        <v>N/A</v>
      </c>
      <c r="E25" s="4">
        <v>0</v>
      </c>
      <c r="F25" s="5" t="str">
        <f t="shared" si="5"/>
        <v>N/A</v>
      </c>
      <c r="G25" s="4">
        <v>0</v>
      </c>
      <c r="H25" s="5" t="str">
        <f t="shared" si="6"/>
        <v>N/A</v>
      </c>
      <c r="I25" s="6" t="s">
        <v>1747</v>
      </c>
      <c r="J25" s="6" t="s">
        <v>1747</v>
      </c>
      <c r="K25" s="91" t="str">
        <f t="shared" si="7"/>
        <v>N/A</v>
      </c>
    </row>
    <row r="26" spans="1:11" x14ac:dyDescent="0.25">
      <c r="A26" s="111" t="s">
        <v>386</v>
      </c>
      <c r="B26" s="3" t="s">
        <v>213</v>
      </c>
      <c r="C26" s="4">
        <v>0</v>
      </c>
      <c r="D26" s="5" t="str">
        <f t="shared" si="4"/>
        <v>N/A</v>
      </c>
      <c r="E26" s="4">
        <v>0</v>
      </c>
      <c r="F26" s="5" t="str">
        <f t="shared" si="5"/>
        <v>N/A</v>
      </c>
      <c r="G26" s="4">
        <v>0</v>
      </c>
      <c r="H26" s="5" t="str">
        <f t="shared" si="6"/>
        <v>N/A</v>
      </c>
      <c r="I26" s="6" t="s">
        <v>1747</v>
      </c>
      <c r="J26" s="6" t="s">
        <v>1747</v>
      </c>
      <c r="K26" s="91" t="str">
        <f t="shared" si="7"/>
        <v>N/A</v>
      </c>
    </row>
    <row r="27" spans="1:11" x14ac:dyDescent="0.25">
      <c r="A27" s="111" t="s">
        <v>387</v>
      </c>
      <c r="B27" s="3" t="s">
        <v>213</v>
      </c>
      <c r="C27" s="4">
        <v>0</v>
      </c>
      <c r="D27" s="5" t="str">
        <f t="shared" si="4"/>
        <v>N/A</v>
      </c>
      <c r="E27" s="4">
        <v>0</v>
      </c>
      <c r="F27" s="5" t="str">
        <f t="shared" si="5"/>
        <v>N/A</v>
      </c>
      <c r="G27" s="4">
        <v>0</v>
      </c>
      <c r="H27" s="5" t="str">
        <f t="shared" si="6"/>
        <v>N/A</v>
      </c>
      <c r="I27" s="6" t="s">
        <v>1747</v>
      </c>
      <c r="J27" s="6" t="s">
        <v>1747</v>
      </c>
      <c r="K27" s="91" t="str">
        <f t="shared" si="7"/>
        <v>N/A</v>
      </c>
    </row>
    <row r="28" spans="1:11" x14ac:dyDescent="0.25">
      <c r="A28" s="111" t="s">
        <v>388</v>
      </c>
      <c r="B28" s="3" t="s">
        <v>213</v>
      </c>
      <c r="C28" s="4">
        <v>0</v>
      </c>
      <c r="D28" s="5" t="str">
        <f t="shared" si="4"/>
        <v>N/A</v>
      </c>
      <c r="E28" s="4">
        <v>0</v>
      </c>
      <c r="F28" s="5" t="str">
        <f t="shared" si="5"/>
        <v>N/A</v>
      </c>
      <c r="G28" s="4">
        <v>0</v>
      </c>
      <c r="H28" s="5" t="str">
        <f t="shared" si="6"/>
        <v>N/A</v>
      </c>
      <c r="I28" s="6" t="s">
        <v>1747</v>
      </c>
      <c r="J28" s="6" t="s">
        <v>1747</v>
      </c>
      <c r="K28" s="91" t="str">
        <f t="shared" si="7"/>
        <v>N/A</v>
      </c>
    </row>
    <row r="29" spans="1:11" x14ac:dyDescent="0.25">
      <c r="A29" s="111" t="s">
        <v>389</v>
      </c>
      <c r="B29" s="3" t="s">
        <v>213</v>
      </c>
      <c r="C29" s="4">
        <v>0</v>
      </c>
      <c r="D29" s="5" t="str">
        <f t="shared" si="4"/>
        <v>N/A</v>
      </c>
      <c r="E29" s="4">
        <v>0</v>
      </c>
      <c r="F29" s="5" t="str">
        <f t="shared" si="5"/>
        <v>N/A</v>
      </c>
      <c r="G29" s="4">
        <v>0</v>
      </c>
      <c r="H29" s="5" t="str">
        <f t="shared" si="6"/>
        <v>N/A</v>
      </c>
      <c r="I29" s="6" t="s">
        <v>1747</v>
      </c>
      <c r="J29" s="6" t="s">
        <v>1747</v>
      </c>
      <c r="K29" s="91" t="str">
        <f t="shared" si="7"/>
        <v>N/A</v>
      </c>
    </row>
    <row r="30" spans="1:11" x14ac:dyDescent="0.25">
      <c r="A30" s="111" t="s">
        <v>390</v>
      </c>
      <c r="B30" s="3" t="s">
        <v>213</v>
      </c>
      <c r="C30" s="4">
        <v>0</v>
      </c>
      <c r="D30" s="5" t="str">
        <f t="shared" si="4"/>
        <v>N/A</v>
      </c>
      <c r="E30" s="4">
        <v>0</v>
      </c>
      <c r="F30" s="5" t="str">
        <f t="shared" si="5"/>
        <v>N/A</v>
      </c>
      <c r="G30" s="4">
        <v>0</v>
      </c>
      <c r="H30" s="5" t="str">
        <f t="shared" si="6"/>
        <v>N/A</v>
      </c>
      <c r="I30" s="6" t="s">
        <v>1747</v>
      </c>
      <c r="J30" s="6" t="s">
        <v>1747</v>
      </c>
      <c r="K30" s="91" t="str">
        <f t="shared" si="7"/>
        <v>N/A</v>
      </c>
    </row>
    <row r="31" spans="1:11" x14ac:dyDescent="0.25">
      <c r="A31" s="111" t="s">
        <v>391</v>
      </c>
      <c r="B31" s="3" t="s">
        <v>213</v>
      </c>
      <c r="C31" s="4">
        <v>0</v>
      </c>
      <c r="D31" s="5" t="str">
        <f t="shared" si="4"/>
        <v>N/A</v>
      </c>
      <c r="E31" s="4">
        <v>0</v>
      </c>
      <c r="F31" s="5" t="str">
        <f t="shared" si="5"/>
        <v>N/A</v>
      </c>
      <c r="G31" s="4">
        <v>0</v>
      </c>
      <c r="H31" s="5" t="str">
        <f t="shared" si="6"/>
        <v>N/A</v>
      </c>
      <c r="I31" s="6" t="s">
        <v>1747</v>
      </c>
      <c r="J31" s="6" t="s">
        <v>1747</v>
      </c>
      <c r="K31" s="91" t="str">
        <f t="shared" si="7"/>
        <v>N/A</v>
      </c>
    </row>
    <row r="32" spans="1:11" x14ac:dyDescent="0.25">
      <c r="A32" s="111" t="s">
        <v>392</v>
      </c>
      <c r="B32" s="3" t="s">
        <v>213</v>
      </c>
      <c r="C32" s="4">
        <v>0</v>
      </c>
      <c r="D32" s="5" t="str">
        <f t="shared" si="4"/>
        <v>N/A</v>
      </c>
      <c r="E32" s="4">
        <v>0</v>
      </c>
      <c r="F32" s="5" t="str">
        <f t="shared" si="5"/>
        <v>N/A</v>
      </c>
      <c r="G32" s="4">
        <v>0</v>
      </c>
      <c r="H32" s="5" t="str">
        <f t="shared" si="6"/>
        <v>N/A</v>
      </c>
      <c r="I32" s="6" t="s">
        <v>1747</v>
      </c>
      <c r="J32" s="6" t="s">
        <v>1747</v>
      </c>
      <c r="K32" s="91" t="str">
        <f t="shared" si="7"/>
        <v>N/A</v>
      </c>
    </row>
    <row r="33" spans="1:11" x14ac:dyDescent="0.25">
      <c r="A33" s="111" t="s">
        <v>393</v>
      </c>
      <c r="B33" s="3" t="s">
        <v>213</v>
      </c>
      <c r="C33" s="4">
        <v>0</v>
      </c>
      <c r="D33" s="5" t="str">
        <f t="shared" si="4"/>
        <v>N/A</v>
      </c>
      <c r="E33" s="4">
        <v>0</v>
      </c>
      <c r="F33" s="5" t="str">
        <f t="shared" si="5"/>
        <v>N/A</v>
      </c>
      <c r="G33" s="4">
        <v>0</v>
      </c>
      <c r="H33" s="5" t="str">
        <f t="shared" si="6"/>
        <v>N/A</v>
      </c>
      <c r="I33" s="6" t="s">
        <v>1747</v>
      </c>
      <c r="J33" s="6" t="s">
        <v>1747</v>
      </c>
      <c r="K33" s="91" t="str">
        <f t="shared" si="7"/>
        <v>N/A</v>
      </c>
    </row>
    <row r="34" spans="1:11" x14ac:dyDescent="0.25">
      <c r="A34" s="111" t="s">
        <v>394</v>
      </c>
      <c r="B34" s="3" t="s">
        <v>213</v>
      </c>
      <c r="C34" s="4">
        <v>0</v>
      </c>
      <c r="D34" s="5" t="str">
        <f t="shared" si="4"/>
        <v>N/A</v>
      </c>
      <c r="E34" s="4">
        <v>0</v>
      </c>
      <c r="F34" s="5" t="str">
        <f t="shared" si="5"/>
        <v>N/A</v>
      </c>
      <c r="G34" s="4">
        <v>0</v>
      </c>
      <c r="H34" s="5" t="str">
        <f t="shared" si="6"/>
        <v>N/A</v>
      </c>
      <c r="I34" s="6" t="s">
        <v>1747</v>
      </c>
      <c r="J34" s="6" t="s">
        <v>1747</v>
      </c>
      <c r="K34" s="91" t="str">
        <f t="shared" si="7"/>
        <v>N/A</v>
      </c>
    </row>
    <row r="35" spans="1:11" x14ac:dyDescent="0.25">
      <c r="A35" s="111" t="s">
        <v>395</v>
      </c>
      <c r="B35" s="3" t="s">
        <v>213</v>
      </c>
      <c r="C35" s="4">
        <v>0</v>
      </c>
      <c r="D35" s="5" t="str">
        <f t="shared" si="4"/>
        <v>N/A</v>
      </c>
      <c r="E35" s="4">
        <v>0</v>
      </c>
      <c r="F35" s="5" t="str">
        <f t="shared" si="5"/>
        <v>N/A</v>
      </c>
      <c r="G35" s="4">
        <v>0</v>
      </c>
      <c r="H35" s="5" t="str">
        <f t="shared" si="6"/>
        <v>N/A</v>
      </c>
      <c r="I35" s="6" t="s">
        <v>1747</v>
      </c>
      <c r="J35" s="6" t="s">
        <v>1747</v>
      </c>
      <c r="K35" s="91" t="str">
        <f t="shared" si="7"/>
        <v>N/A</v>
      </c>
    </row>
    <row r="36" spans="1:11" x14ac:dyDescent="0.25">
      <c r="A36" s="111" t="s">
        <v>396</v>
      </c>
      <c r="B36" s="3" t="s">
        <v>213</v>
      </c>
      <c r="C36" s="4">
        <v>0</v>
      </c>
      <c r="D36" s="5" t="str">
        <f t="shared" si="4"/>
        <v>N/A</v>
      </c>
      <c r="E36" s="4">
        <v>0</v>
      </c>
      <c r="F36" s="5" t="str">
        <f t="shared" si="5"/>
        <v>N/A</v>
      </c>
      <c r="G36" s="4">
        <v>0</v>
      </c>
      <c r="H36" s="5" t="str">
        <f t="shared" si="6"/>
        <v>N/A</v>
      </c>
      <c r="I36" s="6" t="s">
        <v>1747</v>
      </c>
      <c r="J36" s="6" t="s">
        <v>1747</v>
      </c>
      <c r="K36" s="91" t="str">
        <f t="shared" si="7"/>
        <v>N/A</v>
      </c>
    </row>
    <row r="37" spans="1:11" x14ac:dyDescent="0.25">
      <c r="A37" s="111" t="s">
        <v>397</v>
      </c>
      <c r="B37" s="3" t="s">
        <v>213</v>
      </c>
      <c r="C37" s="4">
        <v>0</v>
      </c>
      <c r="D37" s="5" t="str">
        <f t="shared" si="4"/>
        <v>N/A</v>
      </c>
      <c r="E37" s="4">
        <v>0</v>
      </c>
      <c r="F37" s="5" t="str">
        <f t="shared" si="5"/>
        <v>N/A</v>
      </c>
      <c r="G37" s="4">
        <v>0</v>
      </c>
      <c r="H37" s="5" t="str">
        <f t="shared" si="6"/>
        <v>N/A</v>
      </c>
      <c r="I37" s="6" t="s">
        <v>1747</v>
      </c>
      <c r="J37" s="6" t="s">
        <v>1747</v>
      </c>
      <c r="K37" s="91" t="str">
        <f t="shared" si="7"/>
        <v>N/A</v>
      </c>
    </row>
    <row r="38" spans="1:11" x14ac:dyDescent="0.25">
      <c r="A38" s="111" t="s">
        <v>398</v>
      </c>
      <c r="B38" s="3" t="s">
        <v>213</v>
      </c>
      <c r="C38" s="4">
        <v>0</v>
      </c>
      <c r="D38" s="5" t="str">
        <f t="shared" si="4"/>
        <v>N/A</v>
      </c>
      <c r="E38" s="4">
        <v>0</v>
      </c>
      <c r="F38" s="5" t="str">
        <f t="shared" si="5"/>
        <v>N/A</v>
      </c>
      <c r="G38" s="4">
        <v>0</v>
      </c>
      <c r="H38" s="5" t="str">
        <f t="shared" si="6"/>
        <v>N/A</v>
      </c>
      <c r="I38" s="6" t="s">
        <v>1747</v>
      </c>
      <c r="J38" s="6" t="s">
        <v>1747</v>
      </c>
      <c r="K38" s="91" t="str">
        <f t="shared" si="7"/>
        <v>N/A</v>
      </c>
    </row>
    <row r="39" spans="1:11" x14ac:dyDescent="0.25">
      <c r="A39" s="111" t="s">
        <v>399</v>
      </c>
      <c r="B39" s="3" t="s">
        <v>213</v>
      </c>
      <c r="C39" s="4">
        <v>0</v>
      </c>
      <c r="D39" s="5" t="str">
        <f t="shared" si="4"/>
        <v>N/A</v>
      </c>
      <c r="E39" s="4">
        <v>0</v>
      </c>
      <c r="F39" s="5" t="str">
        <f t="shared" si="5"/>
        <v>N/A</v>
      </c>
      <c r="G39" s="4">
        <v>0</v>
      </c>
      <c r="H39" s="5" t="str">
        <f t="shared" si="6"/>
        <v>N/A</v>
      </c>
      <c r="I39" s="6" t="s">
        <v>1747</v>
      </c>
      <c r="J39" s="6" t="s">
        <v>1747</v>
      </c>
      <c r="K39" s="91" t="str">
        <f t="shared" si="7"/>
        <v>N/A</v>
      </c>
    </row>
    <row r="40" spans="1:11" x14ac:dyDescent="0.25">
      <c r="A40" s="111" t="s">
        <v>400</v>
      </c>
      <c r="B40" s="3" t="s">
        <v>213</v>
      </c>
      <c r="C40" s="4">
        <v>0</v>
      </c>
      <c r="D40" s="5" t="str">
        <f t="shared" si="4"/>
        <v>N/A</v>
      </c>
      <c r="E40" s="4">
        <v>0</v>
      </c>
      <c r="F40" s="5" t="str">
        <f t="shared" si="5"/>
        <v>N/A</v>
      </c>
      <c r="G40" s="4">
        <v>0</v>
      </c>
      <c r="H40" s="5" t="str">
        <f t="shared" si="6"/>
        <v>N/A</v>
      </c>
      <c r="I40" s="6" t="s">
        <v>1747</v>
      </c>
      <c r="J40" s="6" t="s">
        <v>1747</v>
      </c>
      <c r="K40" s="91" t="str">
        <f t="shared" si="7"/>
        <v>N/A</v>
      </c>
    </row>
    <row r="41" spans="1:11" x14ac:dyDescent="0.25">
      <c r="A41" s="111" t="s">
        <v>401</v>
      </c>
      <c r="B41" s="3" t="s">
        <v>213</v>
      </c>
      <c r="C41" s="4">
        <v>0</v>
      </c>
      <c r="D41" s="5" t="str">
        <f t="shared" si="4"/>
        <v>N/A</v>
      </c>
      <c r="E41" s="4">
        <v>0</v>
      </c>
      <c r="F41" s="5" t="str">
        <f t="shared" si="5"/>
        <v>N/A</v>
      </c>
      <c r="G41" s="4">
        <v>0</v>
      </c>
      <c r="H41" s="5" t="str">
        <f t="shared" si="6"/>
        <v>N/A</v>
      </c>
      <c r="I41" s="6" t="s">
        <v>1747</v>
      </c>
      <c r="J41" s="6" t="s">
        <v>1747</v>
      </c>
      <c r="K41" s="91" t="str">
        <f t="shared" si="7"/>
        <v>N/A</v>
      </c>
    </row>
    <row r="42" spans="1:11" x14ac:dyDescent="0.25">
      <c r="A42" s="111" t="s">
        <v>32</v>
      </c>
      <c r="B42" s="3" t="s">
        <v>213</v>
      </c>
      <c r="C42" s="4">
        <v>100</v>
      </c>
      <c r="D42" s="5" t="str">
        <f t="shared" ref="D42:D51" si="8">IF($B42="N/A","N/A",IF(C42&lt;0,"No","Yes"))</f>
        <v>N/A</v>
      </c>
      <c r="E42" s="4">
        <v>100</v>
      </c>
      <c r="F42" s="5" t="str">
        <f t="shared" ref="F42:F51" si="9">IF($B42="N/A","N/A",IF(E42&lt;0,"No","Yes"))</f>
        <v>N/A</v>
      </c>
      <c r="G42" s="4">
        <v>100</v>
      </c>
      <c r="H42" s="5" t="str">
        <f t="shared" ref="H42:H51" si="10">IF($B42="N/A","N/A",IF(G42&lt;0,"No","Yes"))</f>
        <v>N/A</v>
      </c>
      <c r="I42" s="6">
        <v>0</v>
      </c>
      <c r="J42" s="6">
        <v>0</v>
      </c>
      <c r="K42" s="91" t="str">
        <f t="shared" ref="K42:K51" si="11">IF(J42="Div by 0", "N/A", IF(J42="N/A","N/A", IF(J42&gt;30, "No", IF(J42&lt;-30, "No", "Yes"))))</f>
        <v>Yes</v>
      </c>
    </row>
    <row r="43" spans="1:11" x14ac:dyDescent="0.25">
      <c r="A43" s="111" t="s">
        <v>39</v>
      </c>
      <c r="B43" s="3" t="s">
        <v>213</v>
      </c>
      <c r="C43" s="4" t="s">
        <v>1747</v>
      </c>
      <c r="D43" s="5" t="str">
        <f t="shared" si="8"/>
        <v>N/A</v>
      </c>
      <c r="E43" s="4" t="s">
        <v>1747</v>
      </c>
      <c r="F43" s="5" t="str">
        <f t="shared" si="9"/>
        <v>N/A</v>
      </c>
      <c r="G43" s="4" t="s">
        <v>1747</v>
      </c>
      <c r="H43" s="5" t="str">
        <f t="shared" si="10"/>
        <v>N/A</v>
      </c>
      <c r="I43" s="6" t="s">
        <v>1747</v>
      </c>
      <c r="J43" s="6" t="s">
        <v>1747</v>
      </c>
      <c r="K43" s="91" t="str">
        <f t="shared" si="11"/>
        <v>N/A</v>
      </c>
    </row>
    <row r="44" spans="1:11" x14ac:dyDescent="0.25">
      <c r="A44" s="111" t="s">
        <v>40</v>
      </c>
      <c r="B44" s="3" t="s">
        <v>213</v>
      </c>
      <c r="C44" s="4">
        <v>0</v>
      </c>
      <c r="D44" s="5" t="str">
        <f t="shared" si="8"/>
        <v>N/A</v>
      </c>
      <c r="E44" s="4">
        <v>0</v>
      </c>
      <c r="F44" s="5" t="str">
        <f t="shared" si="9"/>
        <v>N/A</v>
      </c>
      <c r="G44" s="4">
        <v>0</v>
      </c>
      <c r="H44" s="5" t="str">
        <f t="shared" si="10"/>
        <v>N/A</v>
      </c>
      <c r="I44" s="6" t="s">
        <v>1747</v>
      </c>
      <c r="J44" s="6" t="s">
        <v>1747</v>
      </c>
      <c r="K44" s="91" t="str">
        <f t="shared" si="11"/>
        <v>N/A</v>
      </c>
    </row>
    <row r="45" spans="1:11" x14ac:dyDescent="0.25">
      <c r="A45" s="111" t="s">
        <v>163</v>
      </c>
      <c r="B45" s="3" t="s">
        <v>213</v>
      </c>
      <c r="C45" s="4">
        <v>100</v>
      </c>
      <c r="D45" s="5" t="str">
        <f t="shared" si="8"/>
        <v>N/A</v>
      </c>
      <c r="E45" s="4">
        <v>100</v>
      </c>
      <c r="F45" s="5" t="str">
        <f t="shared" si="9"/>
        <v>N/A</v>
      </c>
      <c r="G45" s="4">
        <v>100</v>
      </c>
      <c r="H45" s="5" t="str">
        <f t="shared" si="10"/>
        <v>N/A</v>
      </c>
      <c r="I45" s="6">
        <v>0</v>
      </c>
      <c r="J45" s="6">
        <v>0</v>
      </c>
      <c r="K45" s="91" t="str">
        <f t="shared" si="11"/>
        <v>Yes</v>
      </c>
    </row>
    <row r="46" spans="1:11" x14ac:dyDescent="0.25">
      <c r="A46" s="111" t="s">
        <v>41</v>
      </c>
      <c r="B46" s="3" t="s">
        <v>213</v>
      </c>
      <c r="C46" s="4" t="s">
        <v>1747</v>
      </c>
      <c r="D46" s="5" t="str">
        <f t="shared" si="8"/>
        <v>N/A</v>
      </c>
      <c r="E46" s="4" t="s">
        <v>1747</v>
      </c>
      <c r="F46" s="5" t="str">
        <f t="shared" si="9"/>
        <v>N/A</v>
      </c>
      <c r="G46" s="4" t="s">
        <v>1747</v>
      </c>
      <c r="H46" s="5" t="str">
        <f t="shared" si="10"/>
        <v>N/A</v>
      </c>
      <c r="I46" s="6" t="s">
        <v>1747</v>
      </c>
      <c r="J46" s="6" t="s">
        <v>1747</v>
      </c>
      <c r="K46" s="91" t="str">
        <f t="shared" si="11"/>
        <v>N/A</v>
      </c>
    </row>
    <row r="47" spans="1:11" x14ac:dyDescent="0.25">
      <c r="A47" s="111" t="s">
        <v>42</v>
      </c>
      <c r="B47" s="3" t="s">
        <v>213</v>
      </c>
      <c r="C47" s="4" t="s">
        <v>1747</v>
      </c>
      <c r="D47" s="5" t="str">
        <f t="shared" si="8"/>
        <v>N/A</v>
      </c>
      <c r="E47" s="4" t="s">
        <v>1747</v>
      </c>
      <c r="F47" s="5" t="str">
        <f t="shared" si="9"/>
        <v>N/A</v>
      </c>
      <c r="G47" s="4" t="s">
        <v>1747</v>
      </c>
      <c r="H47" s="5" t="str">
        <f t="shared" si="10"/>
        <v>N/A</v>
      </c>
      <c r="I47" s="6" t="s">
        <v>1747</v>
      </c>
      <c r="J47" s="6" t="s">
        <v>1747</v>
      </c>
      <c r="K47" s="91" t="str">
        <f t="shared" si="11"/>
        <v>N/A</v>
      </c>
    </row>
    <row r="48" spans="1:11" x14ac:dyDescent="0.25">
      <c r="A48" s="111" t="s">
        <v>43</v>
      </c>
      <c r="B48" s="3" t="s">
        <v>213</v>
      </c>
      <c r="C48" s="4">
        <v>100</v>
      </c>
      <c r="D48" s="5" t="str">
        <f t="shared" si="8"/>
        <v>N/A</v>
      </c>
      <c r="E48" s="4">
        <v>100</v>
      </c>
      <c r="F48" s="5" t="str">
        <f t="shared" si="9"/>
        <v>N/A</v>
      </c>
      <c r="G48" s="4">
        <v>100</v>
      </c>
      <c r="H48" s="5" t="str">
        <f t="shared" si="10"/>
        <v>N/A</v>
      </c>
      <c r="I48" s="6">
        <v>0</v>
      </c>
      <c r="J48" s="6">
        <v>0</v>
      </c>
      <c r="K48" s="91" t="str">
        <f t="shared" si="11"/>
        <v>Yes</v>
      </c>
    </row>
    <row r="49" spans="1:12" x14ac:dyDescent="0.25">
      <c r="A49" s="111" t="s">
        <v>44</v>
      </c>
      <c r="B49" s="3" t="s">
        <v>213</v>
      </c>
      <c r="C49" s="4">
        <v>100</v>
      </c>
      <c r="D49" s="5" t="str">
        <f t="shared" si="8"/>
        <v>N/A</v>
      </c>
      <c r="E49" s="4">
        <v>100</v>
      </c>
      <c r="F49" s="5" t="str">
        <f t="shared" si="9"/>
        <v>N/A</v>
      </c>
      <c r="G49" s="4">
        <v>100</v>
      </c>
      <c r="H49" s="5" t="str">
        <f t="shared" si="10"/>
        <v>N/A</v>
      </c>
      <c r="I49" s="6">
        <v>0</v>
      </c>
      <c r="J49" s="6">
        <v>0</v>
      </c>
      <c r="K49" s="91" t="str">
        <f t="shared" si="11"/>
        <v>Yes</v>
      </c>
    </row>
    <row r="50" spans="1:12" x14ac:dyDescent="0.25">
      <c r="A50" s="111" t="s">
        <v>45</v>
      </c>
      <c r="B50" s="3" t="s">
        <v>213</v>
      </c>
      <c r="C50" s="4">
        <v>0</v>
      </c>
      <c r="D50" s="5" t="str">
        <f t="shared" si="8"/>
        <v>N/A</v>
      </c>
      <c r="E50" s="4">
        <v>0</v>
      </c>
      <c r="F50" s="5" t="str">
        <f t="shared" si="9"/>
        <v>N/A</v>
      </c>
      <c r="G50" s="4">
        <v>0</v>
      </c>
      <c r="H50" s="5" t="str">
        <f t="shared" si="10"/>
        <v>N/A</v>
      </c>
      <c r="I50" s="6" t="s">
        <v>1747</v>
      </c>
      <c r="J50" s="6" t="s">
        <v>1747</v>
      </c>
      <c r="K50" s="91" t="str">
        <f t="shared" si="11"/>
        <v>N/A</v>
      </c>
    </row>
    <row r="51" spans="1:12" x14ac:dyDescent="0.25">
      <c r="A51" s="111" t="s">
        <v>50</v>
      </c>
      <c r="B51" s="3" t="s">
        <v>213</v>
      </c>
      <c r="C51" s="4">
        <v>0</v>
      </c>
      <c r="D51" s="5" t="str">
        <f t="shared" si="8"/>
        <v>N/A</v>
      </c>
      <c r="E51" s="4">
        <v>0</v>
      </c>
      <c r="F51" s="5" t="str">
        <f t="shared" si="9"/>
        <v>N/A</v>
      </c>
      <c r="G51" s="4">
        <v>0</v>
      </c>
      <c r="H51" s="5" t="str">
        <f t="shared" si="10"/>
        <v>N/A</v>
      </c>
      <c r="I51" s="6" t="s">
        <v>1747</v>
      </c>
      <c r="J51" s="6" t="s">
        <v>1747</v>
      </c>
      <c r="K51" s="91" t="str">
        <f t="shared" si="11"/>
        <v>N/A</v>
      </c>
      <c r="L51" s="29"/>
    </row>
    <row r="52" spans="1:12" s="29" customFormat="1" x14ac:dyDescent="0.25">
      <c r="A52" s="110" t="s">
        <v>895</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1747</v>
      </c>
      <c r="J52" s="6" t="s">
        <v>1747</v>
      </c>
      <c r="K52" s="91" t="str">
        <f t="shared" ref="K52:K57" si="15">IF(J52="Div by 0", "N/A", IF(J52="N/A","N/A", IF(J52&gt;30, "No", IF(J52&lt;-30, "No", "Yes"))))</f>
        <v>N/A</v>
      </c>
    </row>
    <row r="53" spans="1:12" s="29" customFormat="1" x14ac:dyDescent="0.25">
      <c r="A53" s="110" t="s">
        <v>896</v>
      </c>
      <c r="B53" s="3" t="s">
        <v>213</v>
      </c>
      <c r="C53" s="4">
        <v>0</v>
      </c>
      <c r="D53" s="5" t="str">
        <f t="shared" si="12"/>
        <v>N/A</v>
      </c>
      <c r="E53" s="4">
        <v>0</v>
      </c>
      <c r="F53" s="5" t="str">
        <f t="shared" si="13"/>
        <v>N/A</v>
      </c>
      <c r="G53" s="4">
        <v>0</v>
      </c>
      <c r="H53" s="5" t="str">
        <f t="shared" si="14"/>
        <v>N/A</v>
      </c>
      <c r="I53" s="6" t="s">
        <v>1747</v>
      </c>
      <c r="J53" s="6" t="s">
        <v>1747</v>
      </c>
      <c r="K53" s="91" t="str">
        <f t="shared" si="15"/>
        <v>N/A</v>
      </c>
    </row>
    <row r="54" spans="1:12" s="29" customFormat="1" x14ac:dyDescent="0.25">
      <c r="A54" s="110" t="s">
        <v>897</v>
      </c>
      <c r="B54" s="3" t="s">
        <v>213</v>
      </c>
      <c r="C54" s="4">
        <v>0</v>
      </c>
      <c r="D54" s="5" t="str">
        <f t="shared" si="12"/>
        <v>N/A</v>
      </c>
      <c r="E54" s="4">
        <v>0</v>
      </c>
      <c r="F54" s="5" t="str">
        <f t="shared" si="13"/>
        <v>N/A</v>
      </c>
      <c r="G54" s="4">
        <v>0</v>
      </c>
      <c r="H54" s="5" t="str">
        <f t="shared" si="14"/>
        <v>N/A</v>
      </c>
      <c r="I54" s="6" t="s">
        <v>1747</v>
      </c>
      <c r="J54" s="6" t="s">
        <v>1747</v>
      </c>
      <c r="K54" s="91" t="str">
        <f t="shared" si="15"/>
        <v>N/A</v>
      </c>
    </row>
    <row r="55" spans="1:12" s="29" customFormat="1" x14ac:dyDescent="0.25">
      <c r="A55" s="110" t="s">
        <v>898</v>
      </c>
      <c r="B55" s="3" t="s">
        <v>213</v>
      </c>
      <c r="C55" s="4">
        <v>0</v>
      </c>
      <c r="D55" s="5" t="str">
        <f t="shared" si="12"/>
        <v>N/A</v>
      </c>
      <c r="E55" s="4">
        <v>0</v>
      </c>
      <c r="F55" s="5" t="str">
        <f t="shared" si="13"/>
        <v>N/A</v>
      </c>
      <c r="G55" s="4">
        <v>0</v>
      </c>
      <c r="H55" s="5" t="str">
        <f t="shared" si="14"/>
        <v>N/A</v>
      </c>
      <c r="I55" s="6" t="s">
        <v>1747</v>
      </c>
      <c r="J55" s="6" t="s">
        <v>1747</v>
      </c>
      <c r="K55" s="91" t="str">
        <f t="shared" si="15"/>
        <v>N/A</v>
      </c>
    </row>
    <row r="56" spans="1:12" s="29" customFormat="1" ht="25" x14ac:dyDescent="0.25">
      <c r="A56" s="110" t="s">
        <v>899</v>
      </c>
      <c r="B56" s="3" t="s">
        <v>213</v>
      </c>
      <c r="C56" s="4">
        <v>0</v>
      </c>
      <c r="D56" s="5" t="str">
        <f t="shared" si="12"/>
        <v>N/A</v>
      </c>
      <c r="E56" s="4">
        <v>0</v>
      </c>
      <c r="F56" s="5" t="str">
        <f t="shared" si="13"/>
        <v>N/A</v>
      </c>
      <c r="G56" s="4">
        <v>0</v>
      </c>
      <c r="H56" s="5" t="str">
        <f t="shared" si="14"/>
        <v>N/A</v>
      </c>
      <c r="I56" s="6" t="s">
        <v>1747</v>
      </c>
      <c r="J56" s="6" t="s">
        <v>1747</v>
      </c>
      <c r="K56" s="91" t="str">
        <f t="shared" si="15"/>
        <v>N/A</v>
      </c>
    </row>
    <row r="57" spans="1:12" s="29" customFormat="1" ht="25" x14ac:dyDescent="0.25">
      <c r="A57" s="117" t="s">
        <v>935</v>
      </c>
      <c r="B57" s="119" t="s">
        <v>213</v>
      </c>
      <c r="C57" s="104">
        <v>0</v>
      </c>
      <c r="D57" s="100" t="str">
        <f t="shared" si="12"/>
        <v>N/A</v>
      </c>
      <c r="E57" s="104">
        <v>0</v>
      </c>
      <c r="F57" s="100" t="str">
        <f t="shared" si="13"/>
        <v>N/A</v>
      </c>
      <c r="G57" s="104">
        <v>0</v>
      </c>
      <c r="H57" s="100" t="str">
        <f t="shared" si="14"/>
        <v>N/A</v>
      </c>
      <c r="I57" s="101" t="s">
        <v>1747</v>
      </c>
      <c r="J57" s="101" t="s">
        <v>1747</v>
      </c>
      <c r="K57" s="102" t="str">
        <f t="shared" si="15"/>
        <v>N/A</v>
      </c>
      <c r="L57" s="13"/>
    </row>
    <row r="58" spans="1:12" ht="12" customHeight="1" x14ac:dyDescent="0.25">
      <c r="A58" s="174" t="s">
        <v>1632</v>
      </c>
      <c r="B58" s="175"/>
      <c r="C58" s="175"/>
      <c r="D58" s="175"/>
      <c r="E58" s="175"/>
      <c r="F58" s="175"/>
      <c r="G58" s="175"/>
      <c r="H58" s="175"/>
      <c r="I58" s="175"/>
      <c r="J58" s="175"/>
      <c r="K58" s="176"/>
    </row>
    <row r="59" spans="1:12" x14ac:dyDescent="0.25">
      <c r="A59" s="164" t="s">
        <v>1630</v>
      </c>
      <c r="B59" s="165"/>
      <c r="C59" s="165"/>
      <c r="D59" s="165"/>
      <c r="E59" s="165"/>
      <c r="F59" s="165"/>
      <c r="G59" s="165"/>
      <c r="H59" s="165"/>
      <c r="I59" s="165"/>
      <c r="J59" s="165"/>
      <c r="K59" s="166"/>
    </row>
    <row r="60" spans="1:12" x14ac:dyDescent="0.25">
      <c r="A60" s="167" t="s">
        <v>1731</v>
      </c>
      <c r="B60" s="167"/>
      <c r="C60" s="167"/>
      <c r="D60" s="167"/>
      <c r="E60" s="167"/>
      <c r="F60" s="167"/>
      <c r="G60" s="167"/>
      <c r="H60" s="167"/>
      <c r="I60" s="167"/>
      <c r="J60" s="167"/>
      <c r="K60" s="168"/>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1586</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ht="12.75" customHeight="1" x14ac:dyDescent="0.25">
      <c r="A6" s="114" t="s">
        <v>344</v>
      </c>
      <c r="B6" s="5" t="s">
        <v>213</v>
      </c>
      <c r="C6" s="14">
        <v>7</v>
      </c>
      <c r="D6" s="5" t="s">
        <v>213</v>
      </c>
      <c r="E6" s="14">
        <v>7</v>
      </c>
      <c r="F6" s="5" t="s">
        <v>213</v>
      </c>
      <c r="G6" s="14">
        <v>7</v>
      </c>
      <c r="H6" s="5" t="s">
        <v>213</v>
      </c>
      <c r="I6" s="79" t="s">
        <v>213</v>
      </c>
      <c r="J6" s="79" t="s">
        <v>213</v>
      </c>
      <c r="K6" s="91" t="s">
        <v>213</v>
      </c>
    </row>
    <row r="7" spans="1:11" x14ac:dyDescent="0.25">
      <c r="A7" s="90" t="s">
        <v>12</v>
      </c>
      <c r="B7" s="16" t="s">
        <v>213</v>
      </c>
      <c r="C7" s="17">
        <v>1049143</v>
      </c>
      <c r="D7" s="18" t="str">
        <f>IF($B7="N/A","N/A",IF(C7&gt;15,"No",IF(C7&lt;-15,"No","Yes")))</f>
        <v>N/A</v>
      </c>
      <c r="E7" s="17">
        <v>934500</v>
      </c>
      <c r="F7" s="18" t="str">
        <f>IF($B7="N/A","N/A",IF(E7&gt;15,"No",IF(E7&lt;-15,"No","Yes")))</f>
        <v>N/A</v>
      </c>
      <c r="G7" s="17">
        <v>902926</v>
      </c>
      <c r="H7" s="18" t="str">
        <f>IF($B7="N/A","N/A",IF(G7&gt;15,"No",IF(G7&lt;-15,"No","Yes")))</f>
        <v>N/A</v>
      </c>
      <c r="I7" s="19">
        <v>-10.9</v>
      </c>
      <c r="J7" s="19">
        <v>-3.38</v>
      </c>
      <c r="K7" s="92" t="str">
        <f t="shared" ref="K7:K22" si="0">IF(J7="Div by 0", "N/A", IF(J7="N/A","N/A", IF(J7&gt;30, "No", IF(J7&lt;-30, "No", "Yes"))))</f>
        <v>Yes</v>
      </c>
    </row>
    <row r="8" spans="1:11" x14ac:dyDescent="0.25">
      <c r="A8" s="90"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92" t="str">
        <f t="shared" si="0"/>
        <v>Yes</v>
      </c>
    </row>
    <row r="9" spans="1:11" x14ac:dyDescent="0.25">
      <c r="A9" s="90" t="s">
        <v>119</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91" t="str">
        <f t="shared" si="0"/>
        <v>N/A</v>
      </c>
    </row>
    <row r="10" spans="1:11" x14ac:dyDescent="0.25">
      <c r="A10" s="90"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90" t="s">
        <v>836</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91" t="str">
        <f t="shared" si="0"/>
        <v>Yes</v>
      </c>
    </row>
    <row r="12" spans="1:11" x14ac:dyDescent="0.25">
      <c r="A12" s="90" t="s">
        <v>348</v>
      </c>
      <c r="B12" s="21" t="s">
        <v>213</v>
      </c>
      <c r="C12" s="5">
        <v>100</v>
      </c>
      <c r="D12" s="5" t="str">
        <f t="shared" ref="D12:D13" si="1">IF(OR($B12="N/A",$C12="N/A"),"N/A",IF(C12&gt;100,"No",IF(C12&lt;95,"No","Yes")))</f>
        <v>N/A</v>
      </c>
      <c r="E12" s="5">
        <v>100</v>
      </c>
      <c r="F12" s="5" t="str">
        <f t="shared" ref="F12:F13" si="2">IF(OR($B12="N/A",$E12="N/A"),"N/A",IF(E12&gt;100,"No",IF(E12&lt;95,"No","Yes")))</f>
        <v>N/A</v>
      </c>
      <c r="G12" s="5">
        <v>71.508517862999994</v>
      </c>
      <c r="H12" s="5" t="str">
        <f t="shared" ref="H12:H13" si="3">IF($B12="N/A","N/A",IF(G12&gt;100,"No",IF(G12&lt;95,"No","Yes")))</f>
        <v>N/A</v>
      </c>
      <c r="I12" s="6">
        <v>0</v>
      </c>
      <c r="J12" s="6">
        <v>-28.5</v>
      </c>
      <c r="K12" s="91" t="str">
        <f t="shared" si="0"/>
        <v>Yes</v>
      </c>
    </row>
    <row r="13" spans="1:11" x14ac:dyDescent="0.25">
      <c r="A13" s="90" t="s">
        <v>837</v>
      </c>
      <c r="B13" s="21" t="s">
        <v>214</v>
      </c>
      <c r="C13" s="5">
        <v>0</v>
      </c>
      <c r="D13" s="5" t="str">
        <f t="shared" si="1"/>
        <v>No</v>
      </c>
      <c r="E13" s="5">
        <v>0</v>
      </c>
      <c r="F13" s="5" t="str">
        <f t="shared" si="2"/>
        <v>No</v>
      </c>
      <c r="G13" s="5">
        <v>28.464569633</v>
      </c>
      <c r="H13" s="5" t="str">
        <f t="shared" si="3"/>
        <v>No</v>
      </c>
      <c r="I13" s="6" t="s">
        <v>1747</v>
      </c>
      <c r="J13" s="6" t="s">
        <v>1747</v>
      </c>
      <c r="K13" s="91" t="str">
        <f t="shared" si="0"/>
        <v>N/A</v>
      </c>
    </row>
    <row r="14" spans="1:11" x14ac:dyDescent="0.25">
      <c r="A14" s="90" t="s">
        <v>13</v>
      </c>
      <c r="B14" s="21" t="s">
        <v>213</v>
      </c>
      <c r="C14" s="22">
        <v>1049143</v>
      </c>
      <c r="D14" s="5" t="str">
        <f>IF($B14="N/A","N/A",IF(C14&gt;15,"No",IF(C14&lt;-15,"No","Yes")))</f>
        <v>N/A</v>
      </c>
      <c r="E14" s="22">
        <v>934500</v>
      </c>
      <c r="F14" s="5" t="str">
        <f>IF($B14="N/A","N/A",IF(E14&gt;15,"No",IF(E14&lt;-15,"No","Yes")))</f>
        <v>N/A</v>
      </c>
      <c r="G14" s="22">
        <v>902926</v>
      </c>
      <c r="H14" s="5" t="str">
        <f>IF($B14="N/A","N/A",IF(G14&gt;15,"No",IF(G14&lt;-15,"No","Yes")))</f>
        <v>N/A</v>
      </c>
      <c r="I14" s="6">
        <v>-10.9</v>
      </c>
      <c r="J14" s="6">
        <v>-3.38</v>
      </c>
      <c r="K14" s="91" t="str">
        <f t="shared" si="0"/>
        <v>Yes</v>
      </c>
    </row>
    <row r="15" spans="1:11" ht="14.25" customHeight="1" x14ac:dyDescent="0.25">
      <c r="A15" s="90" t="s">
        <v>442</v>
      </c>
      <c r="B15" s="21" t="s">
        <v>213</v>
      </c>
      <c r="C15" s="5">
        <v>0.35467043100000001</v>
      </c>
      <c r="D15" s="5" t="str">
        <f>IF($B15="N/A","N/A",IF(C15&gt;15,"No",IF(C15&lt;-15,"No","Yes")))</f>
        <v>N/A</v>
      </c>
      <c r="E15" s="5">
        <v>1.5428571429</v>
      </c>
      <c r="F15" s="5" t="str">
        <f>IF($B15="N/A","N/A",IF(E15&gt;15,"No",IF(E15&lt;-15,"No","Yes")))</f>
        <v>N/A</v>
      </c>
      <c r="G15" s="5">
        <v>1.8493209853000001</v>
      </c>
      <c r="H15" s="5" t="str">
        <f>IF($B15="N/A","N/A",IF(G15&gt;15,"No",IF(G15&lt;-15,"No","Yes")))</f>
        <v>N/A</v>
      </c>
      <c r="I15" s="6">
        <v>335</v>
      </c>
      <c r="J15" s="6">
        <v>19.86</v>
      </c>
      <c r="K15" s="91" t="str">
        <f t="shared" si="0"/>
        <v>Yes</v>
      </c>
    </row>
    <row r="16" spans="1:11" ht="12.75" customHeight="1" x14ac:dyDescent="0.25">
      <c r="A16" s="90" t="s">
        <v>859</v>
      </c>
      <c r="B16" s="21" t="s">
        <v>213</v>
      </c>
      <c r="C16" s="23">
        <v>39.952163397</v>
      </c>
      <c r="D16" s="5" t="str">
        <f>IF($B16="N/A","N/A",IF(C16&gt;15,"No",IF(C16&lt;-15,"No","Yes")))</f>
        <v>N/A</v>
      </c>
      <c r="E16" s="23">
        <v>30.020737965999999</v>
      </c>
      <c r="F16" s="5" t="str">
        <f>IF($B16="N/A","N/A",IF(E16&gt;15,"No",IF(E16&lt;-15,"No","Yes")))</f>
        <v>N/A</v>
      </c>
      <c r="G16" s="23">
        <v>89.902682956000007</v>
      </c>
      <c r="H16" s="5" t="str">
        <f>IF($B16="N/A","N/A",IF(G16&gt;15,"No",IF(G16&lt;-15,"No","Yes")))</f>
        <v>N/A</v>
      </c>
      <c r="I16" s="6">
        <v>-24.9</v>
      </c>
      <c r="J16" s="6">
        <v>199.5</v>
      </c>
      <c r="K16" s="91" t="str">
        <f t="shared" si="0"/>
        <v>No</v>
      </c>
    </row>
    <row r="17" spans="1:11" x14ac:dyDescent="0.25">
      <c r="A17" s="90" t="s">
        <v>131</v>
      </c>
      <c r="B17" s="21" t="s">
        <v>213</v>
      </c>
      <c r="C17" s="22">
        <v>2730</v>
      </c>
      <c r="D17" s="5" t="str">
        <f>IF($B17="N/A","N/A",IF(C17&gt;15,"No",IF(C17&lt;-15,"No","Yes")))</f>
        <v>N/A</v>
      </c>
      <c r="E17" s="22">
        <v>2157</v>
      </c>
      <c r="F17" s="5" t="str">
        <f>IF($B17="N/A","N/A",IF(E17&gt;15,"No",IF(E17&lt;-15,"No","Yes")))</f>
        <v>N/A</v>
      </c>
      <c r="G17" s="22">
        <v>42299</v>
      </c>
      <c r="H17" s="5" t="str">
        <f>IF($B17="N/A","N/A",IF(G17&gt;15,"No",IF(G17&lt;-15,"No","Yes")))</f>
        <v>N/A</v>
      </c>
      <c r="I17" s="6">
        <v>-21</v>
      </c>
      <c r="J17" s="6">
        <v>1861</v>
      </c>
      <c r="K17" s="91" t="str">
        <f t="shared" si="0"/>
        <v>No</v>
      </c>
    </row>
    <row r="18" spans="1:11" x14ac:dyDescent="0.25">
      <c r="A18" s="90" t="s">
        <v>346</v>
      </c>
      <c r="B18" s="21" t="s">
        <v>213</v>
      </c>
      <c r="C18" s="4">
        <v>0.26021238289999998</v>
      </c>
      <c r="D18" s="5" t="str">
        <f>IF($B18="N/A","N/A",IF(C18&gt;15,"No",IF(C18&lt;-15,"No","Yes")))</f>
        <v>N/A</v>
      </c>
      <c r="E18" s="4">
        <v>0.2308186196</v>
      </c>
      <c r="F18" s="5" t="str">
        <f>IF($B18="N/A","N/A",IF(E18&gt;15,"No",IF(E18&lt;-15,"No","Yes")))</f>
        <v>N/A</v>
      </c>
      <c r="G18" s="4">
        <v>4.6846585434000003</v>
      </c>
      <c r="H18" s="5" t="str">
        <f>IF($B18="N/A","N/A",IF(G18&gt;15,"No",IF(G18&lt;-15,"No","Yes")))</f>
        <v>N/A</v>
      </c>
      <c r="I18" s="6">
        <v>-11.3</v>
      </c>
      <c r="J18" s="6">
        <v>1930</v>
      </c>
      <c r="K18" s="91" t="str">
        <f t="shared" si="0"/>
        <v>No</v>
      </c>
    </row>
    <row r="19" spans="1:11" ht="27.75" customHeight="1" x14ac:dyDescent="0.25">
      <c r="A19" s="90" t="s">
        <v>838</v>
      </c>
      <c r="B19" s="21" t="s">
        <v>213</v>
      </c>
      <c r="C19" s="23">
        <v>59.886813187000001</v>
      </c>
      <c r="D19" s="5" t="str">
        <f>IF($B19="N/A","N/A",IF(C19&gt;60,"No",IF(C19&lt;15,"No","Yes")))</f>
        <v>N/A</v>
      </c>
      <c r="E19" s="23">
        <v>55.433936021999997</v>
      </c>
      <c r="F19" s="5" t="str">
        <f>IF($B19="N/A","N/A",IF(E19&gt;60,"No",IF(E19&lt;15,"No","Yes")))</f>
        <v>N/A</v>
      </c>
      <c r="G19" s="23">
        <v>52.836710087999997</v>
      </c>
      <c r="H19" s="5" t="str">
        <f>IF($B19="N/A","N/A",IF(G19&gt;60,"No",IF(G19&lt;15,"No","Yes")))</f>
        <v>N/A</v>
      </c>
      <c r="I19" s="6">
        <v>-7.44</v>
      </c>
      <c r="J19" s="6">
        <v>-4.6900000000000004</v>
      </c>
      <c r="K19" s="91" t="str">
        <f t="shared" si="0"/>
        <v>Yes</v>
      </c>
    </row>
    <row r="20" spans="1:11" x14ac:dyDescent="0.25">
      <c r="A20" s="90" t="s">
        <v>27</v>
      </c>
      <c r="B20" s="21" t="s">
        <v>217</v>
      </c>
      <c r="C20" s="22">
        <v>0</v>
      </c>
      <c r="D20" s="5" t="str">
        <f>IF($B20="N/A","N/A",IF(C20="N/A","N/A",IF(C20=0,"Yes","No")))</f>
        <v>Yes</v>
      </c>
      <c r="E20" s="22">
        <v>0</v>
      </c>
      <c r="F20" s="5" t="str">
        <f>IF($B20="N/A","N/A",IF(E20="N/A","N/A",IF(E20=0,"Yes","No")))</f>
        <v>Yes</v>
      </c>
      <c r="G20" s="22">
        <v>0</v>
      </c>
      <c r="H20" s="5" t="str">
        <f>IF($B20="N/A","N/A",IF(G20=0,"Yes","No"))</f>
        <v>Yes</v>
      </c>
      <c r="I20" s="6" t="s">
        <v>1747</v>
      </c>
      <c r="J20" s="6" t="s">
        <v>1747</v>
      </c>
      <c r="K20" s="91" t="str">
        <f t="shared" si="0"/>
        <v>N/A</v>
      </c>
    </row>
    <row r="21" spans="1:11" x14ac:dyDescent="0.25">
      <c r="A21" s="90" t="s">
        <v>839</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91" t="str">
        <f t="shared" si="0"/>
        <v>N/A</v>
      </c>
    </row>
    <row r="22" spans="1:11" x14ac:dyDescent="0.25">
      <c r="A22" s="98" t="s">
        <v>1699</v>
      </c>
      <c r="B22" s="99" t="s">
        <v>213</v>
      </c>
      <c r="C22" s="120">
        <v>0</v>
      </c>
      <c r="D22" s="100" t="str">
        <f>IF($B22="N/A","N/A",IF(C22&gt;15,"No",IF(C22&lt;-15,"No","Yes")))</f>
        <v>N/A</v>
      </c>
      <c r="E22" s="120">
        <v>0</v>
      </c>
      <c r="F22" s="100" t="str">
        <f>IF($B22="N/A","N/A",IF(E22&gt;15,"No",IF(E22&lt;-15,"No","Yes")))</f>
        <v>N/A</v>
      </c>
      <c r="G22" s="120">
        <v>0</v>
      </c>
      <c r="H22" s="100" t="str">
        <f>IF($B22="N/A","N/A",IF(G22&gt;15,"No",IF(G22&lt;-15,"No","Yes")))</f>
        <v>N/A</v>
      </c>
      <c r="I22" s="101" t="s">
        <v>1747</v>
      </c>
      <c r="J22" s="101" t="s">
        <v>1747</v>
      </c>
      <c r="K22" s="102" t="str">
        <f t="shared" si="0"/>
        <v>N/A</v>
      </c>
    </row>
    <row r="23" spans="1:11" ht="12" customHeight="1" x14ac:dyDescent="0.25">
      <c r="A23" s="174" t="s">
        <v>1632</v>
      </c>
      <c r="B23" s="175"/>
      <c r="C23" s="175"/>
      <c r="D23" s="175"/>
      <c r="E23" s="175"/>
      <c r="F23" s="175"/>
      <c r="G23" s="175"/>
      <c r="H23" s="175"/>
      <c r="I23" s="175"/>
      <c r="J23" s="175"/>
      <c r="K23" s="176"/>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F24"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1587</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90" t="s">
        <v>12</v>
      </c>
      <c r="B6" s="21" t="s">
        <v>213</v>
      </c>
      <c r="C6" s="22">
        <v>1049143</v>
      </c>
      <c r="D6" s="5" t="str">
        <f>IF($B6="N/A","N/A",IF(C6&gt;15,"No",IF(C6&lt;-15,"No","Yes")))</f>
        <v>N/A</v>
      </c>
      <c r="E6" s="22">
        <v>934500</v>
      </c>
      <c r="F6" s="5" t="str">
        <f>IF($B6="N/A","N/A",IF(E6&gt;15,"No",IF(E6&lt;-15,"No","Yes")))</f>
        <v>N/A</v>
      </c>
      <c r="G6" s="22">
        <v>902926</v>
      </c>
      <c r="H6" s="5" t="str">
        <f>IF($B6="N/A","N/A",IF(G6&gt;15,"No",IF(G6&lt;-15,"No","Yes")))</f>
        <v>N/A</v>
      </c>
      <c r="I6" s="6">
        <v>-10.9</v>
      </c>
      <c r="J6" s="6">
        <v>-3.38</v>
      </c>
      <c r="K6" s="91" t="str">
        <f t="shared" ref="K6:K18" si="0">IF(J6="Div by 0", "N/A", IF(J6="N/A","N/A", IF(J6&gt;30, "No", IF(J6&lt;-30, "No", "Yes"))))</f>
        <v>Yes</v>
      </c>
    </row>
    <row r="7" spans="1:11" x14ac:dyDescent="0.25">
      <c r="A7" s="90"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91" t="str">
        <f t="shared" si="0"/>
        <v>Yes</v>
      </c>
    </row>
    <row r="8" spans="1:11" x14ac:dyDescent="0.25">
      <c r="A8" s="90" t="s">
        <v>29</v>
      </c>
      <c r="B8" s="21" t="s">
        <v>217</v>
      </c>
      <c r="C8" s="5">
        <v>0</v>
      </c>
      <c r="D8" s="5" t="str">
        <f>IF($B8="N/A","N/A",IF(C8=0,"Yes","No"))</f>
        <v>Yes</v>
      </c>
      <c r="E8" s="5">
        <v>0</v>
      </c>
      <c r="F8" s="5" t="str">
        <f>IF($B8="N/A","N/A",IF(E8=0,"Yes","No"))</f>
        <v>Yes</v>
      </c>
      <c r="G8" s="5">
        <v>0</v>
      </c>
      <c r="H8" s="5" t="str">
        <f>IF($B8="N/A","N/A",IF(G8=0,"Yes","No"))</f>
        <v>Yes</v>
      </c>
      <c r="I8" s="6" t="s">
        <v>1747</v>
      </c>
      <c r="J8" s="6" t="s">
        <v>1747</v>
      </c>
      <c r="K8" s="91" t="str">
        <f t="shared" si="0"/>
        <v>N/A</v>
      </c>
    </row>
    <row r="9" spans="1:11" x14ac:dyDescent="0.25">
      <c r="A9" s="90" t="s">
        <v>851</v>
      </c>
      <c r="B9" s="21" t="s">
        <v>271</v>
      </c>
      <c r="C9" s="23">
        <v>81.257480629</v>
      </c>
      <c r="D9" s="5" t="str">
        <f>IF($B9="N/A","N/A",IF(C9&gt;60,"No",IF(C9&lt;15,"No","Yes")))</f>
        <v>No</v>
      </c>
      <c r="E9" s="23">
        <v>74.851580523999999</v>
      </c>
      <c r="F9" s="5" t="str">
        <f>IF($B9="N/A","N/A",IF(E9&gt;60,"No",IF(E9&lt;15,"No","Yes")))</f>
        <v>No</v>
      </c>
      <c r="G9" s="23">
        <v>74.815214092999994</v>
      </c>
      <c r="H9" s="5" t="str">
        <f>IF($B9="N/A","N/A",IF(G9&gt;60,"No",IF(G9&lt;15,"No","Yes")))</f>
        <v>No</v>
      </c>
      <c r="I9" s="6">
        <v>-7.88</v>
      </c>
      <c r="J9" s="6">
        <v>-4.9000000000000002E-2</v>
      </c>
      <c r="K9" s="91" t="str">
        <f t="shared" si="0"/>
        <v>Yes</v>
      </c>
    </row>
    <row r="10" spans="1:11" x14ac:dyDescent="0.25">
      <c r="A10" s="90" t="s">
        <v>14</v>
      </c>
      <c r="B10" s="21" t="s">
        <v>272</v>
      </c>
      <c r="C10" s="5">
        <v>2.626334065</v>
      </c>
      <c r="D10" s="5" t="str">
        <f>IF($B10="N/A","N/A",IF(C10&gt;15,"No",IF(C10&lt;=0,"No","Yes")))</f>
        <v>Yes</v>
      </c>
      <c r="E10" s="5">
        <v>2.4128410914999998</v>
      </c>
      <c r="F10" s="5" t="str">
        <f>IF($B10="N/A","N/A",IF(E10&gt;15,"No",IF(E10&lt;=0,"No","Yes")))</f>
        <v>Yes</v>
      </c>
      <c r="G10" s="5">
        <v>2.2266498029999999</v>
      </c>
      <c r="H10" s="5" t="str">
        <f>IF($B10="N/A","N/A",IF(G10&gt;15,"No",IF(G10&lt;=0,"No","Yes")))</f>
        <v>Yes</v>
      </c>
      <c r="I10" s="6">
        <v>-8.1300000000000008</v>
      </c>
      <c r="J10" s="6">
        <v>-7.72</v>
      </c>
      <c r="K10" s="91" t="str">
        <f t="shared" si="0"/>
        <v>Yes</v>
      </c>
    </row>
    <row r="11" spans="1:11" x14ac:dyDescent="0.25">
      <c r="A11" s="90" t="s">
        <v>874</v>
      </c>
      <c r="B11" s="21" t="s">
        <v>213</v>
      </c>
      <c r="C11" s="23">
        <v>108.12687812999999</v>
      </c>
      <c r="D11" s="5" t="str">
        <f>IF($B11="N/A","N/A",IF(C11&gt;15,"No",IF(C11&lt;-15,"No","Yes")))</f>
        <v>N/A</v>
      </c>
      <c r="E11" s="23">
        <v>124.67997162</v>
      </c>
      <c r="F11" s="5" t="str">
        <f>IF($B11="N/A","N/A",IF(E11&gt;15,"No",IF(E11&lt;-15,"No","Yes")))</f>
        <v>N/A</v>
      </c>
      <c r="G11" s="23">
        <v>148.35404127999999</v>
      </c>
      <c r="H11" s="5" t="str">
        <f>IF($B11="N/A","N/A",IF(G11&gt;15,"No",IF(G11&lt;-15,"No","Yes")))</f>
        <v>N/A</v>
      </c>
      <c r="I11" s="6">
        <v>15.31</v>
      </c>
      <c r="J11" s="6">
        <v>18.989999999999998</v>
      </c>
      <c r="K11" s="91" t="str">
        <f t="shared" si="0"/>
        <v>Yes</v>
      </c>
    </row>
    <row r="12" spans="1:11" x14ac:dyDescent="0.25">
      <c r="A12" s="90" t="s">
        <v>936</v>
      </c>
      <c r="B12" s="21" t="s">
        <v>213</v>
      </c>
      <c r="C12" s="5">
        <v>0.93666926240000004</v>
      </c>
      <c r="D12" s="5" t="str">
        <f>IF($B12="N/A","N/A",IF(C12&gt;15,"No",IF(C12&lt;-15,"No","Yes")))</f>
        <v>N/A</v>
      </c>
      <c r="E12" s="5">
        <v>0.97774210809999995</v>
      </c>
      <c r="F12" s="5" t="str">
        <f>IF($B12="N/A","N/A",IF(E12&gt;15,"No",IF(E12&lt;-15,"No","Yes")))</f>
        <v>N/A</v>
      </c>
      <c r="G12" s="5">
        <v>1.4284670062</v>
      </c>
      <c r="H12" s="5" t="str">
        <f>IF($B12="N/A","N/A",IF(G12&gt;15,"No",IF(G12&lt;-15,"No","Yes")))</f>
        <v>N/A</v>
      </c>
      <c r="I12" s="6">
        <v>4.3849999999999998</v>
      </c>
      <c r="J12" s="6">
        <v>46.1</v>
      </c>
      <c r="K12" s="91" t="str">
        <f t="shared" si="0"/>
        <v>No</v>
      </c>
    </row>
    <row r="13" spans="1:11" x14ac:dyDescent="0.25">
      <c r="A13" s="90" t="s">
        <v>51</v>
      </c>
      <c r="B13" s="21" t="s">
        <v>273</v>
      </c>
      <c r="C13" s="5">
        <v>99.397126987999997</v>
      </c>
      <c r="D13" s="5" t="str">
        <f>IF($B13="N/A","N/A",IF(C13&gt;99,"No",IF(C13&lt;95,"No","Yes")))</f>
        <v>No</v>
      </c>
      <c r="E13" s="5">
        <v>98.989620118000005</v>
      </c>
      <c r="F13" s="5" t="str">
        <f>IF($B13="N/A","N/A",IF(E13&gt;99,"No",IF(E13&lt;95,"No","Yes")))</f>
        <v>Yes</v>
      </c>
      <c r="G13" s="5">
        <v>98.890163756000007</v>
      </c>
      <c r="H13" s="5" t="str">
        <f>IF($B13="N/A","N/A",IF(G13&gt;99,"No",IF(G13&lt;95,"No","Yes")))</f>
        <v>Yes</v>
      </c>
      <c r="I13" s="6">
        <v>-0.41</v>
      </c>
      <c r="J13" s="6">
        <v>-0.1</v>
      </c>
      <c r="K13" s="91" t="str">
        <f t="shared" si="0"/>
        <v>Yes</v>
      </c>
    </row>
    <row r="14" spans="1:11" x14ac:dyDescent="0.25">
      <c r="A14" s="90" t="s">
        <v>52</v>
      </c>
      <c r="B14" s="21" t="s">
        <v>274</v>
      </c>
      <c r="C14" s="5">
        <v>0.60287301159999995</v>
      </c>
      <c r="D14" s="5" t="str">
        <f>IF($B14="N/A","N/A",IF(C14&gt;6,"No",IF(C14&lt;=0,"No","Yes")))</f>
        <v>Yes</v>
      </c>
      <c r="E14" s="5">
        <v>1.0103798823000001</v>
      </c>
      <c r="F14" s="5" t="str">
        <f>IF($B14="N/A","N/A",IF(E14&gt;6,"No",IF(E14&lt;=0,"No","Yes")))</f>
        <v>Yes</v>
      </c>
      <c r="G14" s="5">
        <v>1.0137043346000001</v>
      </c>
      <c r="H14" s="5" t="str">
        <f>IF($B14="N/A","N/A",IF(G14&gt;6,"No",IF(G14&lt;=0,"No","Yes")))</f>
        <v>Yes</v>
      </c>
      <c r="I14" s="6">
        <v>67.59</v>
      </c>
      <c r="J14" s="6">
        <v>0.32900000000000001</v>
      </c>
      <c r="K14" s="91" t="str">
        <f t="shared" si="0"/>
        <v>Yes</v>
      </c>
    </row>
    <row r="15" spans="1:11" x14ac:dyDescent="0.25">
      <c r="A15" s="90" t="s">
        <v>164</v>
      </c>
      <c r="B15" s="21" t="s">
        <v>213</v>
      </c>
      <c r="C15" s="5">
        <v>96.467168767999993</v>
      </c>
      <c r="D15" s="5" t="str">
        <f>IF($B15="N/A","N/A",IF(C15&gt;15,"No",IF(C15&lt;-15,"No","Yes")))</f>
        <v>N/A</v>
      </c>
      <c r="E15" s="5">
        <v>96.857602442000001</v>
      </c>
      <c r="F15" s="5" t="str">
        <f>IF($B15="N/A","N/A",IF(E15&gt;15,"No",IF(E15&lt;-15,"No","Yes")))</f>
        <v>N/A</v>
      </c>
      <c r="G15" s="5">
        <v>97.903920350000007</v>
      </c>
      <c r="H15" s="5" t="str">
        <f>IF($B15="N/A","N/A",IF(G15&gt;15,"No",IF(G15&lt;-15,"No","Yes")))</f>
        <v>N/A</v>
      </c>
      <c r="I15" s="6">
        <v>0.4047</v>
      </c>
      <c r="J15" s="6">
        <v>1.08</v>
      </c>
      <c r="K15" s="91" t="str">
        <f t="shared" si="0"/>
        <v>Yes</v>
      </c>
    </row>
    <row r="16" spans="1:11" x14ac:dyDescent="0.25">
      <c r="A16" s="90" t="s">
        <v>165</v>
      </c>
      <c r="B16" s="21" t="s">
        <v>275</v>
      </c>
      <c r="C16" s="5">
        <v>0</v>
      </c>
      <c r="D16" s="5" t="str">
        <f>IF($B16="N/A","N/A",IF(C16&gt;98,"Yes","No"))</f>
        <v>No</v>
      </c>
      <c r="E16" s="5">
        <v>0</v>
      </c>
      <c r="F16" s="5" t="str">
        <f>IF($B16="N/A","N/A",IF(E16&gt;98,"Yes","No"))</f>
        <v>No</v>
      </c>
      <c r="G16" s="5">
        <v>28.489144981999999</v>
      </c>
      <c r="H16" s="5" t="str">
        <f>IF($B16="N/A","N/A",IF(G16&gt;98,"Yes","No"))</f>
        <v>No</v>
      </c>
      <c r="I16" s="6" t="s">
        <v>1747</v>
      </c>
      <c r="J16" s="6" t="s">
        <v>1747</v>
      </c>
      <c r="K16" s="91" t="str">
        <f t="shared" si="0"/>
        <v>N/A</v>
      </c>
    </row>
    <row r="17" spans="1:11" x14ac:dyDescent="0.25">
      <c r="A17" s="90" t="s">
        <v>21</v>
      </c>
      <c r="B17" s="21" t="s">
        <v>275</v>
      </c>
      <c r="C17" s="5">
        <v>99.999712317999993</v>
      </c>
      <c r="D17" s="5" t="str">
        <f>IF($B17="N/A","N/A",IF(C17&gt;98,"Yes","No"))</f>
        <v>Yes</v>
      </c>
      <c r="E17" s="5">
        <v>99.999891899000005</v>
      </c>
      <c r="F17" s="5" t="str">
        <f>IF($B17="N/A","N/A",IF(E17&gt;98,"Yes","No"))</f>
        <v>Yes</v>
      </c>
      <c r="G17" s="5">
        <v>99.996080210000002</v>
      </c>
      <c r="H17" s="5" t="str">
        <f>IF($B17="N/A","N/A",IF(G17&gt;98,"Yes","No"))</f>
        <v>Yes</v>
      </c>
      <c r="I17" s="6">
        <v>2.0000000000000001E-4</v>
      </c>
      <c r="J17" s="6">
        <v>-4.0000000000000001E-3</v>
      </c>
      <c r="K17" s="91" t="str">
        <f t="shared" si="0"/>
        <v>Yes</v>
      </c>
    </row>
    <row r="18" spans="1:11" x14ac:dyDescent="0.25">
      <c r="A18" s="90" t="s">
        <v>53</v>
      </c>
      <c r="B18" s="21" t="s">
        <v>275</v>
      </c>
      <c r="C18" s="5">
        <v>100</v>
      </c>
      <c r="D18" s="5" t="str">
        <f>IF($B18="N/A","N/A",IF(C18&gt;98,"Yes","No"))</f>
        <v>Yes</v>
      </c>
      <c r="E18" s="5">
        <v>100</v>
      </c>
      <c r="F18" s="5" t="str">
        <f>IF($B18="N/A","N/A",IF(E18&gt;98,"Yes","No"))</f>
        <v>Yes</v>
      </c>
      <c r="G18" s="5">
        <v>100</v>
      </c>
      <c r="H18" s="5" t="str">
        <f>IF($B18="N/A","N/A",IF(G18&gt;98,"Yes","No"))</f>
        <v>Yes</v>
      </c>
      <c r="I18" s="6">
        <v>0</v>
      </c>
      <c r="J18" s="6">
        <v>0</v>
      </c>
      <c r="K18" s="91" t="str">
        <f t="shared" si="0"/>
        <v>Yes</v>
      </c>
    </row>
    <row r="19" spans="1:11" ht="12.75" customHeight="1" x14ac:dyDescent="0.25">
      <c r="A19" s="90" t="s">
        <v>675</v>
      </c>
      <c r="B19" s="21" t="s">
        <v>223</v>
      </c>
      <c r="C19" s="5">
        <v>99.462609005999994</v>
      </c>
      <c r="D19" s="5" t="str">
        <f>IF($B19="N/A","N/A",IF(C19&gt;100,"No",IF(C19&lt;98,"No","Yes")))</f>
        <v>Yes</v>
      </c>
      <c r="E19" s="5">
        <v>99.229962547</v>
      </c>
      <c r="F19" s="5" t="str">
        <f>IF($B19="N/A","N/A",IF(E19&gt;100,"No",IF(E19&lt;98,"No","Yes")))</f>
        <v>Yes</v>
      </c>
      <c r="G19" s="5">
        <v>99.388432718000004</v>
      </c>
      <c r="H19" s="5" t="str">
        <f>IF($B19="N/A","N/A",IF(G19&gt;100,"No",IF(G19&lt;98,"No","Yes")))</f>
        <v>Yes</v>
      </c>
      <c r="I19" s="6">
        <v>-0.23400000000000001</v>
      </c>
      <c r="J19" s="6">
        <v>0.15970000000000001</v>
      </c>
      <c r="K19" s="91" t="str">
        <f>IF(J19="Div by 0", "N/A", IF(J19="N/A","N/A", IF(J19&gt;30, "No", IF(J19&lt;-30, "No", "Yes"))))</f>
        <v>Yes</v>
      </c>
    </row>
    <row r="20" spans="1:11" x14ac:dyDescent="0.25">
      <c r="A20" s="90" t="s">
        <v>676</v>
      </c>
      <c r="B20" s="21" t="s">
        <v>223</v>
      </c>
      <c r="C20" s="5">
        <v>99.727682498999997</v>
      </c>
      <c r="D20" s="5" t="str">
        <f>IF($B20="N/A","N/A",IF(C20&gt;100,"No",IF(C20&lt;98,"No","Yes")))</f>
        <v>Yes</v>
      </c>
      <c r="E20" s="5">
        <v>99.728089888</v>
      </c>
      <c r="F20" s="5" t="str">
        <f>IF($B20="N/A","N/A",IF(E20&gt;100,"No",IF(E20&lt;98,"No","Yes")))</f>
        <v>Yes</v>
      </c>
      <c r="G20" s="5">
        <v>99.743722077000001</v>
      </c>
      <c r="H20" s="5" t="str">
        <f>IF($B20="N/A","N/A",IF(G20&gt;100,"No",IF(G20&lt;98,"No","Yes")))</f>
        <v>Yes</v>
      </c>
      <c r="I20" s="6">
        <v>4.0000000000000002E-4</v>
      </c>
      <c r="J20" s="6">
        <v>1.5699999999999999E-2</v>
      </c>
      <c r="K20" s="91" t="str">
        <f>IF(J20="Div by 0", "N/A", IF(J20="N/A","N/A", IF(J20&gt;30, "No", IF(J20&lt;-30, "No", "Yes"))))</f>
        <v>Yes</v>
      </c>
    </row>
    <row r="21" spans="1:11" x14ac:dyDescent="0.25">
      <c r="A21" s="90" t="s">
        <v>677</v>
      </c>
      <c r="B21" s="21" t="s">
        <v>223</v>
      </c>
      <c r="C21" s="5">
        <v>99.727682498999997</v>
      </c>
      <c r="D21" s="5" t="str">
        <f>IF($B21="N/A","N/A",IF(C21&gt;100,"No",IF(C21&lt;98,"No","Yes")))</f>
        <v>Yes</v>
      </c>
      <c r="E21" s="5">
        <v>99.728089888</v>
      </c>
      <c r="F21" s="5" t="str">
        <f>IF($B21="N/A","N/A",IF(E21&gt;100,"No",IF(E21&lt;98,"No","Yes")))</f>
        <v>Yes</v>
      </c>
      <c r="G21" s="5">
        <v>99.743722077000001</v>
      </c>
      <c r="H21" s="5" t="str">
        <f>IF($B21="N/A","N/A",IF(G21&gt;100,"No",IF(G21&lt;98,"No","Yes")))</f>
        <v>Yes</v>
      </c>
      <c r="I21" s="6">
        <v>4.0000000000000002E-4</v>
      </c>
      <c r="J21" s="6">
        <v>1.5699999999999999E-2</v>
      </c>
      <c r="K21" s="91" t="str">
        <f>IF(J21="Div by 0", "N/A", IF(J21="N/A","N/A", IF(J21&gt;30, "No", IF(J21&lt;-30, "No", "Yes"))))</f>
        <v>Yes</v>
      </c>
    </row>
    <row r="22" spans="1:11" ht="15" customHeight="1" x14ac:dyDescent="0.25">
      <c r="A22" s="90" t="s">
        <v>1700</v>
      </c>
      <c r="B22" s="21" t="s">
        <v>213</v>
      </c>
      <c r="C22" s="5">
        <v>66.086129346000007</v>
      </c>
      <c r="D22" s="5" t="str">
        <f>IF($B22="N/A","N/A",IF(C22&gt;15,"No",IF(C22&lt;-15,"No","Yes")))</f>
        <v>N/A</v>
      </c>
      <c r="E22" s="5">
        <v>63.029320491999997</v>
      </c>
      <c r="F22" s="5" t="str">
        <f>IF($B22="N/A","N/A",IF(E22&gt;15,"No",IF(E22&lt;-15,"No","Yes")))</f>
        <v>N/A</v>
      </c>
      <c r="G22" s="5">
        <v>59.218474161000003</v>
      </c>
      <c r="H22" s="5" t="str">
        <f>IF($B22="N/A","N/A",IF(G22&gt;15,"No",IF(G22&lt;-15,"No","Yes")))</f>
        <v>N/A</v>
      </c>
      <c r="I22" s="6">
        <v>-4.63</v>
      </c>
      <c r="J22" s="6">
        <v>-6.05</v>
      </c>
      <c r="K22" s="91" t="str">
        <f t="shared" ref="K22:K31" si="1">IF(J22="Div by 0", "N/A", IF(J22="N/A","N/A", IF(J22&gt;30, "No", IF(J22&lt;-30, "No", "Yes"))))</f>
        <v>Yes</v>
      </c>
    </row>
    <row r="23" spans="1:11" x14ac:dyDescent="0.25">
      <c r="A23" s="90" t="s">
        <v>937</v>
      </c>
      <c r="B23" s="21" t="s">
        <v>213</v>
      </c>
      <c r="C23" s="5">
        <v>33.529842928999997</v>
      </c>
      <c r="D23" s="5" t="str">
        <f>IF($B23="N/A","N/A",IF(C23&gt;15,"No",IF(C23&lt;-15,"No","Yes")))</f>
        <v>N/A</v>
      </c>
      <c r="E23" s="5">
        <v>36.452113429999997</v>
      </c>
      <c r="F23" s="5" t="str">
        <f>IF($B23="N/A","N/A",IF(E23&gt;15,"No",IF(E23&lt;-15,"No","Yes")))</f>
        <v>N/A</v>
      </c>
      <c r="G23" s="5">
        <v>39.985668814</v>
      </c>
      <c r="H23" s="5" t="str">
        <f>IF($B23="N/A","N/A",IF(G23&gt;15,"No",IF(G23&lt;-15,"No","Yes")))</f>
        <v>N/A</v>
      </c>
      <c r="I23" s="6">
        <v>8.7149999999999999</v>
      </c>
      <c r="J23" s="6">
        <v>9.6940000000000008</v>
      </c>
      <c r="K23" s="91" t="str">
        <f t="shared" si="1"/>
        <v>Yes</v>
      </c>
    </row>
    <row r="24" spans="1:11" ht="25" x14ac:dyDescent="0.25">
      <c r="A24" s="90" t="s">
        <v>938</v>
      </c>
      <c r="B24" s="21" t="s">
        <v>213</v>
      </c>
      <c r="C24" s="5">
        <v>6.6721119999999998E-4</v>
      </c>
      <c r="D24" s="5" t="str">
        <f>IF($B24="N/A","N/A",IF(C24&gt;15,"No",IF(C24&lt;-15,"No","Yes")))</f>
        <v>N/A</v>
      </c>
      <c r="E24" s="5">
        <v>8.6356340300000001E-2</v>
      </c>
      <c r="F24" s="5" t="str">
        <f>IF($B24="N/A","N/A",IF(E24&gt;15,"No",IF(E24&lt;-15,"No","Yes")))</f>
        <v>N/A</v>
      </c>
      <c r="G24" s="5">
        <v>0.3494195538</v>
      </c>
      <c r="H24" s="5" t="str">
        <f>IF($B24="N/A","N/A",IF(G24&gt;15,"No",IF(G24&lt;-15,"No","Yes")))</f>
        <v>N/A</v>
      </c>
      <c r="I24" s="6">
        <v>12843</v>
      </c>
      <c r="J24" s="6">
        <v>304.60000000000002</v>
      </c>
      <c r="K24" s="91" t="str">
        <f t="shared" si="1"/>
        <v>No</v>
      </c>
    </row>
    <row r="25" spans="1:11" x14ac:dyDescent="0.25">
      <c r="A25" s="90" t="s">
        <v>166</v>
      </c>
      <c r="B25" s="21" t="s">
        <v>213</v>
      </c>
      <c r="C25" s="5">
        <v>99.727682498999997</v>
      </c>
      <c r="D25" s="5" t="str">
        <f t="shared" ref="D25:D27" si="2">IF($B25="N/A","N/A",IF(C25&gt;15,"No",IF(C25&lt;-15,"No","Yes")))</f>
        <v>N/A</v>
      </c>
      <c r="E25" s="5">
        <v>99.728089888</v>
      </c>
      <c r="F25" s="5" t="str">
        <f t="shared" ref="F25:F27" si="3">IF($B25="N/A","N/A",IF(E25&gt;15,"No",IF(E25&lt;-15,"No","Yes")))</f>
        <v>N/A</v>
      </c>
      <c r="G25" s="5">
        <v>99.743722077000001</v>
      </c>
      <c r="H25" s="5" t="str">
        <f t="shared" ref="H25:H27" si="4">IF($B25="N/A","N/A",IF(G25&gt;15,"No",IF(G25&lt;-15,"No","Yes")))</f>
        <v>N/A</v>
      </c>
      <c r="I25" s="6">
        <v>4.0000000000000002E-4</v>
      </c>
      <c r="J25" s="6">
        <v>1.5699999999999999E-2</v>
      </c>
      <c r="K25" s="91" t="str">
        <f t="shared" si="1"/>
        <v>Yes</v>
      </c>
    </row>
    <row r="26" spans="1:11" x14ac:dyDescent="0.25">
      <c r="A26" s="90" t="s">
        <v>167</v>
      </c>
      <c r="B26" s="21" t="s">
        <v>213</v>
      </c>
      <c r="C26" s="5">
        <v>99.727682498999997</v>
      </c>
      <c r="D26" s="5" t="str">
        <f t="shared" si="2"/>
        <v>N/A</v>
      </c>
      <c r="E26" s="5">
        <v>99.728089888</v>
      </c>
      <c r="F26" s="5" t="str">
        <f t="shared" si="3"/>
        <v>N/A</v>
      </c>
      <c r="G26" s="5">
        <v>99.743722077000001</v>
      </c>
      <c r="H26" s="5" t="str">
        <f t="shared" si="4"/>
        <v>N/A</v>
      </c>
      <c r="I26" s="6">
        <v>4.0000000000000002E-4</v>
      </c>
      <c r="J26" s="6">
        <v>1.5699999999999999E-2</v>
      </c>
      <c r="K26" s="91" t="str">
        <f t="shared" si="1"/>
        <v>Yes</v>
      </c>
    </row>
    <row r="27" spans="1:11" x14ac:dyDescent="0.25">
      <c r="A27" s="90" t="s">
        <v>168</v>
      </c>
      <c r="B27" s="21" t="s">
        <v>213</v>
      </c>
      <c r="C27" s="5">
        <v>99.727682498999997</v>
      </c>
      <c r="D27" s="5" t="str">
        <f t="shared" si="2"/>
        <v>N/A</v>
      </c>
      <c r="E27" s="5">
        <v>99.728089888</v>
      </c>
      <c r="F27" s="5" t="str">
        <f t="shared" si="3"/>
        <v>N/A</v>
      </c>
      <c r="G27" s="5">
        <v>99.743722077000001</v>
      </c>
      <c r="H27" s="5" t="str">
        <f t="shared" si="4"/>
        <v>N/A</v>
      </c>
      <c r="I27" s="6">
        <v>4.0000000000000002E-4</v>
      </c>
      <c r="J27" s="6">
        <v>1.5699999999999999E-2</v>
      </c>
      <c r="K27" s="91" t="str">
        <f t="shared" si="1"/>
        <v>Yes</v>
      </c>
    </row>
    <row r="28" spans="1:11" x14ac:dyDescent="0.25">
      <c r="A28" s="90" t="s">
        <v>54</v>
      </c>
      <c r="B28" s="21" t="s">
        <v>213</v>
      </c>
      <c r="C28" s="5">
        <v>4.5167341344</v>
      </c>
      <c r="D28" s="5" t="str">
        <f>IF($B28="N/A","N/A",IF(C28&gt;15,"No",IF(C28&lt;-15,"No","Yes")))</f>
        <v>N/A</v>
      </c>
      <c r="E28" s="5">
        <v>4.9331193150999999</v>
      </c>
      <c r="F28" s="5" t="str">
        <f>IF($B28="N/A","N/A",IF(E28&gt;15,"No",IF(E28&lt;-15,"No","Yes")))</f>
        <v>N/A</v>
      </c>
      <c r="G28" s="5">
        <v>5.4323388628</v>
      </c>
      <c r="H28" s="5" t="str">
        <f>IF($B28="N/A","N/A",IF(G28&gt;15,"No",IF(G28&lt;-15,"No","Yes")))</f>
        <v>N/A</v>
      </c>
      <c r="I28" s="6">
        <v>9.2189999999999994</v>
      </c>
      <c r="J28" s="6">
        <v>10.119999999999999</v>
      </c>
      <c r="K28" s="91" t="str">
        <f t="shared" si="1"/>
        <v>Yes</v>
      </c>
    </row>
    <row r="29" spans="1:11" x14ac:dyDescent="0.25">
      <c r="A29" s="90" t="s">
        <v>55</v>
      </c>
      <c r="B29" s="21" t="s">
        <v>213</v>
      </c>
      <c r="C29" s="5">
        <v>95.210948364999993</v>
      </c>
      <c r="D29" s="5" t="str">
        <f>IF($B29="N/A","N/A",IF(C29&gt;15,"No",IF(C29&lt;-15,"No","Yes")))</f>
        <v>N/A</v>
      </c>
      <c r="E29" s="5">
        <v>94.794970571999997</v>
      </c>
      <c r="F29" s="5" t="str">
        <f>IF($B29="N/A","N/A",IF(E29&gt;15,"No",IF(E29&lt;-15,"No","Yes")))</f>
        <v>N/A</v>
      </c>
      <c r="G29" s="5">
        <v>94.311383214000003</v>
      </c>
      <c r="H29" s="5" t="str">
        <f>IF($B29="N/A","N/A",IF(G29&gt;15,"No",IF(G29&lt;-15,"No","Yes")))</f>
        <v>N/A</v>
      </c>
      <c r="I29" s="6">
        <v>-0.437</v>
      </c>
      <c r="J29" s="6">
        <v>-0.51</v>
      </c>
      <c r="K29" s="91" t="str">
        <f t="shared" si="1"/>
        <v>Yes</v>
      </c>
    </row>
    <row r="30" spans="1:11" x14ac:dyDescent="0.25">
      <c r="A30" s="90" t="s">
        <v>56</v>
      </c>
      <c r="B30" s="21" t="s">
        <v>213</v>
      </c>
      <c r="C30" s="5">
        <v>71.320115560999994</v>
      </c>
      <c r="D30" s="5" t="str">
        <f>IF($B30="N/A","N/A",IF(C30&gt;15,"No",IF(C30&lt;-15,"No","Yes")))</f>
        <v>N/A</v>
      </c>
      <c r="E30" s="5">
        <v>75.105296949999996</v>
      </c>
      <c r="F30" s="5" t="str">
        <f>IF($B30="N/A","N/A",IF(E30&gt;15,"No",IF(E30&lt;-15,"No","Yes")))</f>
        <v>N/A</v>
      </c>
      <c r="G30" s="5">
        <v>77.495276468</v>
      </c>
      <c r="H30" s="5" t="str">
        <f>IF($B30="N/A","N/A",IF(G30&gt;15,"No",IF(G30&lt;-15,"No","Yes")))</f>
        <v>N/A</v>
      </c>
      <c r="I30" s="6">
        <v>5.3070000000000004</v>
      </c>
      <c r="J30" s="6">
        <v>3.1819999999999999</v>
      </c>
      <c r="K30" s="91" t="str">
        <f t="shared" si="1"/>
        <v>Yes</v>
      </c>
    </row>
    <row r="31" spans="1:11" x14ac:dyDescent="0.25">
      <c r="A31" s="98" t="s">
        <v>57</v>
      </c>
      <c r="B31" s="99" t="s">
        <v>213</v>
      </c>
      <c r="C31" s="100">
        <v>18.776468032</v>
      </c>
      <c r="D31" s="100" t="str">
        <f>IF($B31="N/A","N/A",IF(C31&gt;15,"No",IF(C31&lt;-15,"No","Yes")))</f>
        <v>N/A</v>
      </c>
      <c r="E31" s="100">
        <v>17.676083467000002</v>
      </c>
      <c r="F31" s="100" t="str">
        <f>IF($B31="N/A","N/A",IF(E31&gt;15,"No",IF(E31&lt;-15,"No","Yes")))</f>
        <v>N/A</v>
      </c>
      <c r="G31" s="100">
        <v>15.96188392</v>
      </c>
      <c r="H31" s="100" t="str">
        <f>IF($B31="N/A","N/A",IF(G31&gt;15,"No",IF(G31&lt;-15,"No","Yes")))</f>
        <v>N/A</v>
      </c>
      <c r="I31" s="101">
        <v>-5.86</v>
      </c>
      <c r="J31" s="101">
        <v>-9.6999999999999993</v>
      </c>
      <c r="K31" s="102" t="str">
        <f t="shared" si="1"/>
        <v>Yes</v>
      </c>
    </row>
    <row r="32" spans="1:11" ht="12" customHeight="1" x14ac:dyDescent="0.25">
      <c r="A32" s="174" t="s">
        <v>1632</v>
      </c>
      <c r="B32" s="175"/>
      <c r="C32" s="175"/>
      <c r="D32" s="175"/>
      <c r="E32" s="175"/>
      <c r="F32" s="175"/>
      <c r="G32" s="175"/>
      <c r="H32" s="175"/>
      <c r="I32" s="175"/>
      <c r="J32" s="175"/>
      <c r="K32" s="176"/>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F18"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1588</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4" t="s">
        <v>12</v>
      </c>
      <c r="B6" s="42" t="s">
        <v>213</v>
      </c>
      <c r="C6" s="22">
        <v>0</v>
      </c>
      <c r="D6" s="5" t="str">
        <f t="shared" ref="D6:F18" si="0">IF($B6="N/A","N/A",IF(C6&lt;0,"No","Yes"))</f>
        <v>N/A</v>
      </c>
      <c r="E6" s="22">
        <v>0</v>
      </c>
      <c r="F6" s="5" t="str">
        <f t="shared" si="0"/>
        <v>N/A</v>
      </c>
      <c r="G6" s="22">
        <v>0</v>
      </c>
      <c r="H6" s="5" t="str">
        <f t="shared" ref="H6:H18" si="1">IF($B6="N/A","N/A",IF(G6&lt;0,"No","Yes"))</f>
        <v>N/A</v>
      </c>
      <c r="I6" s="6" t="s">
        <v>1747</v>
      </c>
      <c r="J6" s="6" t="s">
        <v>1747</v>
      </c>
      <c r="K6" s="91" t="str">
        <f t="shared" ref="K6:K18" si="2">IF(J6="Div by 0", "N/A", IF(J6="N/A","N/A", IF(J6&gt;30, "No", IF(J6&lt;-30, "No", "Yes"))))</f>
        <v>N/A</v>
      </c>
    </row>
    <row r="7" spans="1:11" x14ac:dyDescent="0.25">
      <c r="A7" s="88" t="s">
        <v>443</v>
      </c>
      <c r="B7" s="42" t="s">
        <v>213</v>
      </c>
      <c r="C7" s="5" t="s">
        <v>1747</v>
      </c>
      <c r="D7" s="5" t="str">
        <f t="shared" si="0"/>
        <v>N/A</v>
      </c>
      <c r="E7" s="5" t="s">
        <v>1747</v>
      </c>
      <c r="F7" s="5" t="str">
        <f t="shared" si="0"/>
        <v>N/A</v>
      </c>
      <c r="G7" s="5" t="s">
        <v>1747</v>
      </c>
      <c r="H7" s="5" t="str">
        <f t="shared" si="1"/>
        <v>N/A</v>
      </c>
      <c r="I7" s="6" t="s">
        <v>1747</v>
      </c>
      <c r="J7" s="6" t="s">
        <v>1747</v>
      </c>
      <c r="K7" s="91" t="str">
        <f t="shared" si="2"/>
        <v>N/A</v>
      </c>
    </row>
    <row r="8" spans="1:11" x14ac:dyDescent="0.25">
      <c r="A8" s="88" t="s">
        <v>444</v>
      </c>
      <c r="B8" s="42" t="s">
        <v>213</v>
      </c>
      <c r="C8" s="5" t="s">
        <v>1747</v>
      </c>
      <c r="D8" s="5" t="str">
        <f t="shared" si="0"/>
        <v>N/A</v>
      </c>
      <c r="E8" s="5" t="s">
        <v>1747</v>
      </c>
      <c r="F8" s="5" t="str">
        <f t="shared" si="0"/>
        <v>N/A</v>
      </c>
      <c r="G8" s="5" t="s">
        <v>1747</v>
      </c>
      <c r="H8" s="5" t="str">
        <f t="shared" si="1"/>
        <v>N/A</v>
      </c>
      <c r="I8" s="6" t="s">
        <v>1747</v>
      </c>
      <c r="J8" s="6" t="s">
        <v>1747</v>
      </c>
      <c r="K8" s="91" t="str">
        <f t="shared" si="2"/>
        <v>N/A</v>
      </c>
    </row>
    <row r="9" spans="1:11" x14ac:dyDescent="0.25">
      <c r="A9" s="88" t="s">
        <v>445</v>
      </c>
      <c r="B9" s="42" t="s">
        <v>213</v>
      </c>
      <c r="C9" s="5" t="s">
        <v>1747</v>
      </c>
      <c r="D9" s="5" t="str">
        <f t="shared" si="0"/>
        <v>N/A</v>
      </c>
      <c r="E9" s="5" t="s">
        <v>1747</v>
      </c>
      <c r="F9" s="5" t="str">
        <f t="shared" si="0"/>
        <v>N/A</v>
      </c>
      <c r="G9" s="5" t="s">
        <v>1747</v>
      </c>
      <c r="H9" s="5" t="str">
        <f t="shared" si="1"/>
        <v>N/A</v>
      </c>
      <c r="I9" s="6" t="s">
        <v>1747</v>
      </c>
      <c r="J9" s="6" t="s">
        <v>1747</v>
      </c>
      <c r="K9" s="91" t="str">
        <f t="shared" si="2"/>
        <v>N/A</v>
      </c>
    </row>
    <row r="10" spans="1:11" x14ac:dyDescent="0.25">
      <c r="A10" s="88" t="s">
        <v>446</v>
      </c>
      <c r="B10" s="42" t="s">
        <v>213</v>
      </c>
      <c r="C10" s="5" t="s">
        <v>1747</v>
      </c>
      <c r="D10" s="5" t="str">
        <f t="shared" si="0"/>
        <v>N/A</v>
      </c>
      <c r="E10" s="5" t="s">
        <v>1747</v>
      </c>
      <c r="F10" s="5" t="str">
        <f t="shared" si="0"/>
        <v>N/A</v>
      </c>
      <c r="G10" s="5" t="s">
        <v>1747</v>
      </c>
      <c r="H10" s="5" t="str">
        <f t="shared" si="1"/>
        <v>N/A</v>
      </c>
      <c r="I10" s="6" t="s">
        <v>1747</v>
      </c>
      <c r="J10" s="6" t="s">
        <v>1747</v>
      </c>
      <c r="K10" s="91" t="str">
        <f t="shared" si="2"/>
        <v>N/A</v>
      </c>
    </row>
    <row r="11" spans="1:11" x14ac:dyDescent="0.25">
      <c r="A11" s="114" t="s">
        <v>207</v>
      </c>
      <c r="B11" s="42" t="s">
        <v>213</v>
      </c>
      <c r="C11" s="5" t="s">
        <v>1747</v>
      </c>
      <c r="D11" s="5" t="str">
        <f t="shared" si="0"/>
        <v>N/A</v>
      </c>
      <c r="E11" s="5" t="s">
        <v>1747</v>
      </c>
      <c r="F11" s="5" t="str">
        <f t="shared" si="0"/>
        <v>N/A</v>
      </c>
      <c r="G11" s="5" t="s">
        <v>1747</v>
      </c>
      <c r="H11" s="5" t="str">
        <f t="shared" si="1"/>
        <v>N/A</v>
      </c>
      <c r="I11" s="6" t="s">
        <v>1747</v>
      </c>
      <c r="J11" s="6" t="s">
        <v>1747</v>
      </c>
      <c r="K11" s="91" t="str">
        <f t="shared" si="2"/>
        <v>N/A</v>
      </c>
    </row>
    <row r="12" spans="1:11" x14ac:dyDescent="0.25">
      <c r="A12" s="114" t="s">
        <v>936</v>
      </c>
      <c r="B12" s="42" t="s">
        <v>213</v>
      </c>
      <c r="C12" s="5" t="s">
        <v>1747</v>
      </c>
      <c r="D12" s="5" t="str">
        <f t="shared" si="0"/>
        <v>N/A</v>
      </c>
      <c r="E12" s="5" t="s">
        <v>1747</v>
      </c>
      <c r="F12" s="5" t="str">
        <f t="shared" si="0"/>
        <v>N/A</v>
      </c>
      <c r="G12" s="5" t="s">
        <v>1747</v>
      </c>
      <c r="H12" s="5" t="str">
        <f t="shared" si="1"/>
        <v>N/A</v>
      </c>
      <c r="I12" s="6" t="s">
        <v>1747</v>
      </c>
      <c r="J12" s="6" t="s">
        <v>1747</v>
      </c>
      <c r="K12" s="91" t="str">
        <f t="shared" si="2"/>
        <v>N/A</v>
      </c>
    </row>
    <row r="13" spans="1:11" x14ac:dyDescent="0.25">
      <c r="A13" s="114" t="s">
        <v>51</v>
      </c>
      <c r="B13" s="42" t="s">
        <v>213</v>
      </c>
      <c r="C13" s="5" t="s">
        <v>1747</v>
      </c>
      <c r="D13" s="5" t="str">
        <f t="shared" si="0"/>
        <v>N/A</v>
      </c>
      <c r="E13" s="5" t="s">
        <v>1747</v>
      </c>
      <c r="F13" s="5" t="str">
        <f t="shared" si="0"/>
        <v>N/A</v>
      </c>
      <c r="G13" s="5" t="s">
        <v>1747</v>
      </c>
      <c r="H13" s="5" t="str">
        <f t="shared" si="1"/>
        <v>N/A</v>
      </c>
      <c r="I13" s="6" t="s">
        <v>1747</v>
      </c>
      <c r="J13" s="6" t="s">
        <v>1747</v>
      </c>
      <c r="K13" s="91" t="str">
        <f t="shared" si="2"/>
        <v>N/A</v>
      </c>
    </row>
    <row r="14" spans="1:11" x14ac:dyDescent="0.25">
      <c r="A14" s="114" t="s">
        <v>52</v>
      </c>
      <c r="B14" s="42" t="s">
        <v>213</v>
      </c>
      <c r="C14" s="5" t="s">
        <v>1747</v>
      </c>
      <c r="D14" s="5" t="str">
        <f t="shared" si="0"/>
        <v>N/A</v>
      </c>
      <c r="E14" s="5" t="s">
        <v>1747</v>
      </c>
      <c r="F14" s="5" t="str">
        <f t="shared" si="0"/>
        <v>N/A</v>
      </c>
      <c r="G14" s="5" t="s">
        <v>1747</v>
      </c>
      <c r="H14" s="5" t="str">
        <f t="shared" si="1"/>
        <v>N/A</v>
      </c>
      <c r="I14" s="6" t="s">
        <v>1747</v>
      </c>
      <c r="J14" s="6" t="s">
        <v>1747</v>
      </c>
      <c r="K14" s="91" t="str">
        <f t="shared" si="2"/>
        <v>N/A</v>
      </c>
    </row>
    <row r="15" spans="1:11" x14ac:dyDescent="0.25">
      <c r="A15" s="114" t="s">
        <v>164</v>
      </c>
      <c r="B15" s="42" t="s">
        <v>213</v>
      </c>
      <c r="C15" s="5" t="s">
        <v>1747</v>
      </c>
      <c r="D15" s="5" t="str">
        <f t="shared" si="0"/>
        <v>N/A</v>
      </c>
      <c r="E15" s="5" t="s">
        <v>1747</v>
      </c>
      <c r="F15" s="5" t="str">
        <f t="shared" si="0"/>
        <v>N/A</v>
      </c>
      <c r="G15" s="5" t="s">
        <v>1747</v>
      </c>
      <c r="H15" s="5" t="str">
        <f t="shared" si="1"/>
        <v>N/A</v>
      </c>
      <c r="I15" s="6" t="s">
        <v>1747</v>
      </c>
      <c r="J15" s="6" t="s">
        <v>1747</v>
      </c>
      <c r="K15" s="91" t="str">
        <f t="shared" si="2"/>
        <v>N/A</v>
      </c>
    </row>
    <row r="16" spans="1:11" x14ac:dyDescent="0.25">
      <c r="A16" s="114" t="s">
        <v>165</v>
      </c>
      <c r="B16" s="42" t="s">
        <v>213</v>
      </c>
      <c r="C16" s="5" t="s">
        <v>1747</v>
      </c>
      <c r="D16" s="5" t="str">
        <f t="shared" si="0"/>
        <v>N/A</v>
      </c>
      <c r="E16" s="5" t="s">
        <v>1747</v>
      </c>
      <c r="F16" s="5" t="str">
        <f t="shared" si="0"/>
        <v>N/A</v>
      </c>
      <c r="G16" s="5" t="s">
        <v>1747</v>
      </c>
      <c r="H16" s="5" t="str">
        <f t="shared" si="1"/>
        <v>N/A</v>
      </c>
      <c r="I16" s="6" t="s">
        <v>1747</v>
      </c>
      <c r="J16" s="6" t="s">
        <v>1747</v>
      </c>
      <c r="K16" s="91" t="str">
        <f t="shared" si="2"/>
        <v>N/A</v>
      </c>
    </row>
    <row r="17" spans="1:11" x14ac:dyDescent="0.25">
      <c r="A17" s="114" t="s">
        <v>21</v>
      </c>
      <c r="B17" s="42" t="s">
        <v>213</v>
      </c>
      <c r="C17" s="5" t="s">
        <v>1747</v>
      </c>
      <c r="D17" s="5" t="str">
        <f t="shared" si="0"/>
        <v>N/A</v>
      </c>
      <c r="E17" s="5" t="s">
        <v>1747</v>
      </c>
      <c r="F17" s="5" t="str">
        <f t="shared" si="0"/>
        <v>N/A</v>
      </c>
      <c r="G17" s="5" t="s">
        <v>1747</v>
      </c>
      <c r="H17" s="5" t="str">
        <f t="shared" si="1"/>
        <v>N/A</v>
      </c>
      <c r="I17" s="6" t="s">
        <v>1747</v>
      </c>
      <c r="J17" s="6" t="s">
        <v>1747</v>
      </c>
      <c r="K17" s="91" t="str">
        <f t="shared" si="2"/>
        <v>N/A</v>
      </c>
    </row>
    <row r="18" spans="1:11" x14ac:dyDescent="0.25">
      <c r="A18" s="114" t="s">
        <v>53</v>
      </c>
      <c r="B18" s="42" t="s">
        <v>213</v>
      </c>
      <c r="C18" s="5" t="s">
        <v>1747</v>
      </c>
      <c r="D18" s="5" t="str">
        <f t="shared" si="0"/>
        <v>N/A</v>
      </c>
      <c r="E18" s="5" t="s">
        <v>1747</v>
      </c>
      <c r="F18" s="5" t="str">
        <f t="shared" si="0"/>
        <v>N/A</v>
      </c>
      <c r="G18" s="5" t="s">
        <v>1747</v>
      </c>
      <c r="H18" s="5" t="str">
        <f t="shared" si="1"/>
        <v>N/A</v>
      </c>
      <c r="I18" s="6" t="s">
        <v>1747</v>
      </c>
      <c r="J18" s="6" t="s">
        <v>1747</v>
      </c>
      <c r="K18" s="91" t="str">
        <f t="shared" si="2"/>
        <v>N/A</v>
      </c>
    </row>
    <row r="19" spans="1:11" x14ac:dyDescent="0.25">
      <c r="A19" s="90" t="s">
        <v>675</v>
      </c>
      <c r="B19" s="42" t="s">
        <v>213</v>
      </c>
      <c r="C19" s="5" t="s">
        <v>1747</v>
      </c>
      <c r="D19" s="5" t="str">
        <f t="shared" ref="D19:D21" si="3">IF($B19="N/A","N/A",IF(C19&lt;0,"No","Yes"))</f>
        <v>N/A</v>
      </c>
      <c r="E19" s="5" t="s">
        <v>1747</v>
      </c>
      <c r="F19" s="5" t="str">
        <f t="shared" ref="F19:F21" si="4">IF($B19="N/A","N/A",IF(E19&lt;0,"No","Yes"))</f>
        <v>N/A</v>
      </c>
      <c r="G19" s="5" t="s">
        <v>1747</v>
      </c>
      <c r="H19" s="5" t="str">
        <f t="shared" ref="H19:H21" si="5">IF($B19="N/A","N/A",IF(G19&lt;0,"No","Yes"))</f>
        <v>N/A</v>
      </c>
      <c r="I19" s="6" t="s">
        <v>1747</v>
      </c>
      <c r="J19" s="6" t="s">
        <v>1747</v>
      </c>
      <c r="K19" s="91" t="str">
        <f>IF(J19="Div by 0", "N/A", IF(J19="N/A","N/A", IF(J19&gt;30, "No", IF(J19&lt;-30, "No", "Yes"))))</f>
        <v>N/A</v>
      </c>
    </row>
    <row r="20" spans="1:11" x14ac:dyDescent="0.25">
      <c r="A20" s="90" t="s">
        <v>676</v>
      </c>
      <c r="B20" s="42" t="s">
        <v>213</v>
      </c>
      <c r="C20" s="5" t="s">
        <v>1747</v>
      </c>
      <c r="D20" s="5" t="str">
        <f t="shared" si="3"/>
        <v>N/A</v>
      </c>
      <c r="E20" s="5" t="s">
        <v>1747</v>
      </c>
      <c r="F20" s="5" t="str">
        <f t="shared" si="4"/>
        <v>N/A</v>
      </c>
      <c r="G20" s="5" t="s">
        <v>1747</v>
      </c>
      <c r="H20" s="5" t="str">
        <f t="shared" si="5"/>
        <v>N/A</v>
      </c>
      <c r="I20" s="6" t="s">
        <v>1747</v>
      </c>
      <c r="J20" s="6" t="s">
        <v>1747</v>
      </c>
      <c r="K20" s="91" t="str">
        <f>IF(J20="Div by 0", "N/A", IF(J20="N/A","N/A", IF(J20&gt;30, "No", IF(J20&lt;-30, "No", "Yes"))))</f>
        <v>N/A</v>
      </c>
    </row>
    <row r="21" spans="1:11" x14ac:dyDescent="0.25">
      <c r="A21" s="90" t="s">
        <v>677</v>
      </c>
      <c r="B21" s="42" t="s">
        <v>213</v>
      </c>
      <c r="C21" s="5" t="s">
        <v>1747</v>
      </c>
      <c r="D21" s="5" t="str">
        <f t="shared" si="3"/>
        <v>N/A</v>
      </c>
      <c r="E21" s="5" t="s">
        <v>1747</v>
      </c>
      <c r="F21" s="5" t="str">
        <f t="shared" si="4"/>
        <v>N/A</v>
      </c>
      <c r="G21" s="5" t="s">
        <v>1747</v>
      </c>
      <c r="H21" s="5" t="str">
        <f t="shared" si="5"/>
        <v>N/A</v>
      </c>
      <c r="I21" s="6" t="s">
        <v>1747</v>
      </c>
      <c r="J21" s="6" t="s">
        <v>1747</v>
      </c>
      <c r="K21" s="91" t="str">
        <f>IF(J21="Div by 0", "N/A", IF(J21="N/A","N/A", IF(J21&gt;30, "No", IF(J21&lt;-30, "No", "Yes"))))</f>
        <v>N/A</v>
      </c>
    </row>
    <row r="22" spans="1:11" ht="16.5" customHeight="1" x14ac:dyDescent="0.25">
      <c r="A22" s="90" t="s">
        <v>1700</v>
      </c>
      <c r="B22" s="42" t="s">
        <v>213</v>
      </c>
      <c r="C22" s="5" t="s">
        <v>1747</v>
      </c>
      <c r="D22" s="5" t="str">
        <f t="shared" ref="D22:D31" si="6">IF($B22="N/A","N/A",IF(C22&lt;0,"No","Yes"))</f>
        <v>N/A</v>
      </c>
      <c r="E22" s="5" t="s">
        <v>1747</v>
      </c>
      <c r="F22" s="5" t="str">
        <f t="shared" ref="F22:F31" si="7">IF($B22="N/A","N/A",IF(E22&lt;0,"No","Yes"))</f>
        <v>N/A</v>
      </c>
      <c r="G22" s="5" t="s">
        <v>1747</v>
      </c>
      <c r="I22" s="6" t="s">
        <v>1747</v>
      </c>
      <c r="J22" s="6" t="s">
        <v>1747</v>
      </c>
      <c r="K22" s="91" t="str">
        <f t="shared" ref="K22:K31" si="8">IF(J22="Div by 0", "N/A", IF(J22="N/A","N/A", IF(J22&gt;30, "No", IF(J22&lt;-30, "No", "Yes"))))</f>
        <v>N/A</v>
      </c>
    </row>
    <row r="23" spans="1:11" x14ac:dyDescent="0.25">
      <c r="A23" s="90" t="s">
        <v>939</v>
      </c>
      <c r="B23" s="42" t="s">
        <v>213</v>
      </c>
      <c r="C23" s="5" t="s">
        <v>1747</v>
      </c>
      <c r="D23" s="5" t="str">
        <f t="shared" si="6"/>
        <v>N/A</v>
      </c>
      <c r="E23" s="5" t="s">
        <v>1747</v>
      </c>
      <c r="F23" s="5" t="str">
        <f t="shared" si="7"/>
        <v>N/A</v>
      </c>
      <c r="G23" s="5" t="s">
        <v>1747</v>
      </c>
      <c r="H23" s="5" t="str">
        <f t="shared" ref="H23:H31" si="9">IF($B23="N/A","N/A",IF(G23&lt;0,"No","Yes"))</f>
        <v>N/A</v>
      </c>
      <c r="I23" s="6" t="s">
        <v>1747</v>
      </c>
      <c r="J23" s="6" t="s">
        <v>1747</v>
      </c>
      <c r="K23" s="91" t="str">
        <f t="shared" si="8"/>
        <v>N/A</v>
      </c>
    </row>
    <row r="24" spans="1:11" ht="25" x14ac:dyDescent="0.25">
      <c r="A24" s="90" t="s">
        <v>940</v>
      </c>
      <c r="B24" s="42" t="s">
        <v>213</v>
      </c>
      <c r="C24" s="5" t="s">
        <v>1747</v>
      </c>
      <c r="D24" s="5" t="str">
        <f t="shared" si="6"/>
        <v>N/A</v>
      </c>
      <c r="E24" s="5" t="s">
        <v>1747</v>
      </c>
      <c r="F24" s="5" t="str">
        <f t="shared" si="7"/>
        <v>N/A</v>
      </c>
      <c r="G24" s="5" t="s">
        <v>1747</v>
      </c>
      <c r="H24" s="5" t="str">
        <f t="shared" si="9"/>
        <v>N/A</v>
      </c>
      <c r="I24" s="6" t="s">
        <v>1747</v>
      </c>
      <c r="J24" s="6" t="s">
        <v>1747</v>
      </c>
      <c r="K24" s="91" t="str">
        <f t="shared" si="8"/>
        <v>N/A</v>
      </c>
    </row>
    <row r="25" spans="1:11" x14ac:dyDescent="0.25">
      <c r="A25" s="114" t="s">
        <v>166</v>
      </c>
      <c r="B25" s="42" t="s">
        <v>213</v>
      </c>
      <c r="C25" s="5" t="s">
        <v>1747</v>
      </c>
      <c r="D25" s="5" t="str">
        <f t="shared" si="6"/>
        <v>N/A</v>
      </c>
      <c r="E25" s="5" t="s">
        <v>1747</v>
      </c>
      <c r="F25" s="5" t="str">
        <f t="shared" si="7"/>
        <v>N/A</v>
      </c>
      <c r="G25" s="5" t="s">
        <v>1747</v>
      </c>
      <c r="H25" s="5" t="str">
        <f t="shared" si="9"/>
        <v>N/A</v>
      </c>
      <c r="I25" s="6" t="s">
        <v>1747</v>
      </c>
      <c r="J25" s="6" t="s">
        <v>1747</v>
      </c>
      <c r="K25" s="91" t="str">
        <f t="shared" si="8"/>
        <v>N/A</v>
      </c>
    </row>
    <row r="26" spans="1:11" x14ac:dyDescent="0.25">
      <c r="A26" s="114" t="s">
        <v>167</v>
      </c>
      <c r="B26" s="42" t="s">
        <v>213</v>
      </c>
      <c r="C26" s="5" t="s">
        <v>1747</v>
      </c>
      <c r="D26" s="5" t="str">
        <f t="shared" si="6"/>
        <v>N/A</v>
      </c>
      <c r="E26" s="5" t="s">
        <v>1747</v>
      </c>
      <c r="F26" s="5" t="str">
        <f t="shared" si="7"/>
        <v>N/A</v>
      </c>
      <c r="G26" s="5" t="s">
        <v>1747</v>
      </c>
      <c r="H26" s="5" t="str">
        <f t="shared" si="9"/>
        <v>N/A</v>
      </c>
      <c r="I26" s="6" t="s">
        <v>1747</v>
      </c>
      <c r="J26" s="6" t="s">
        <v>1747</v>
      </c>
      <c r="K26" s="91" t="str">
        <f t="shared" si="8"/>
        <v>N/A</v>
      </c>
    </row>
    <row r="27" spans="1:11" x14ac:dyDescent="0.25">
      <c r="A27" s="114" t="s">
        <v>168</v>
      </c>
      <c r="B27" s="42" t="s">
        <v>213</v>
      </c>
      <c r="C27" s="5" t="s">
        <v>1747</v>
      </c>
      <c r="D27" s="5" t="str">
        <f t="shared" si="6"/>
        <v>N/A</v>
      </c>
      <c r="E27" s="5" t="s">
        <v>1747</v>
      </c>
      <c r="F27" s="5" t="str">
        <f t="shared" si="7"/>
        <v>N/A</v>
      </c>
      <c r="G27" s="5" t="s">
        <v>1747</v>
      </c>
      <c r="H27" s="5" t="str">
        <f t="shared" si="9"/>
        <v>N/A</v>
      </c>
      <c r="I27" s="6" t="s">
        <v>1747</v>
      </c>
      <c r="J27" s="6" t="s">
        <v>1747</v>
      </c>
      <c r="K27" s="91" t="str">
        <f t="shared" si="8"/>
        <v>N/A</v>
      </c>
    </row>
    <row r="28" spans="1:11" x14ac:dyDescent="0.25">
      <c r="A28" s="114" t="s">
        <v>54</v>
      </c>
      <c r="B28" s="42" t="s">
        <v>213</v>
      </c>
      <c r="C28" s="5" t="s">
        <v>1747</v>
      </c>
      <c r="D28" s="5" t="str">
        <f t="shared" si="6"/>
        <v>N/A</v>
      </c>
      <c r="E28" s="5" t="s">
        <v>1747</v>
      </c>
      <c r="F28" s="5" t="str">
        <f t="shared" si="7"/>
        <v>N/A</v>
      </c>
      <c r="G28" s="5" t="s">
        <v>1747</v>
      </c>
      <c r="H28" s="5" t="str">
        <f t="shared" si="9"/>
        <v>N/A</v>
      </c>
      <c r="I28" s="6" t="s">
        <v>1747</v>
      </c>
      <c r="J28" s="6" t="s">
        <v>1747</v>
      </c>
      <c r="K28" s="91" t="str">
        <f t="shared" si="8"/>
        <v>N/A</v>
      </c>
    </row>
    <row r="29" spans="1:11" x14ac:dyDescent="0.25">
      <c r="A29" s="114" t="s">
        <v>55</v>
      </c>
      <c r="B29" s="42" t="s">
        <v>213</v>
      </c>
      <c r="C29" s="5" t="s">
        <v>1747</v>
      </c>
      <c r="D29" s="5" t="str">
        <f t="shared" si="6"/>
        <v>N/A</v>
      </c>
      <c r="E29" s="5" t="s">
        <v>1747</v>
      </c>
      <c r="F29" s="5" t="str">
        <f t="shared" si="7"/>
        <v>N/A</v>
      </c>
      <c r="G29" s="5" t="s">
        <v>1747</v>
      </c>
      <c r="H29" s="5" t="str">
        <f t="shared" si="9"/>
        <v>N/A</v>
      </c>
      <c r="I29" s="6" t="s">
        <v>1747</v>
      </c>
      <c r="J29" s="6" t="s">
        <v>1747</v>
      </c>
      <c r="K29" s="91" t="str">
        <f t="shared" si="8"/>
        <v>N/A</v>
      </c>
    </row>
    <row r="30" spans="1:11" x14ac:dyDescent="0.25">
      <c r="A30" s="114" t="s">
        <v>56</v>
      </c>
      <c r="B30" s="42" t="s">
        <v>213</v>
      </c>
      <c r="C30" s="5" t="s">
        <v>1747</v>
      </c>
      <c r="D30" s="5" t="str">
        <f t="shared" si="6"/>
        <v>N/A</v>
      </c>
      <c r="E30" s="5" t="s">
        <v>1747</v>
      </c>
      <c r="F30" s="5" t="str">
        <f t="shared" si="7"/>
        <v>N/A</v>
      </c>
      <c r="G30" s="5" t="s">
        <v>1747</v>
      </c>
      <c r="H30" s="5" t="str">
        <f t="shared" si="9"/>
        <v>N/A</v>
      </c>
      <c r="I30" s="6" t="s">
        <v>1747</v>
      </c>
      <c r="J30" s="6" t="s">
        <v>1747</v>
      </c>
      <c r="K30" s="91" t="str">
        <f t="shared" si="8"/>
        <v>N/A</v>
      </c>
    </row>
    <row r="31" spans="1:11" x14ac:dyDescent="0.25">
      <c r="A31" s="115" t="s">
        <v>57</v>
      </c>
      <c r="B31" s="121" t="s">
        <v>213</v>
      </c>
      <c r="C31" s="100" t="s">
        <v>1747</v>
      </c>
      <c r="D31" s="100" t="str">
        <f t="shared" si="6"/>
        <v>N/A</v>
      </c>
      <c r="E31" s="100" t="s">
        <v>1747</v>
      </c>
      <c r="F31" s="100" t="str">
        <f t="shared" si="7"/>
        <v>N/A</v>
      </c>
      <c r="G31" s="100" t="s">
        <v>1747</v>
      </c>
      <c r="H31" s="100" t="str">
        <f t="shared" si="9"/>
        <v>N/A</v>
      </c>
      <c r="I31" s="101" t="s">
        <v>1747</v>
      </c>
      <c r="J31" s="101" t="s">
        <v>1747</v>
      </c>
      <c r="K31" s="102" t="str">
        <f t="shared" si="8"/>
        <v>N/A</v>
      </c>
    </row>
    <row r="32" spans="1:11" ht="12" customHeight="1" x14ac:dyDescent="0.25">
      <c r="A32" s="174" t="s">
        <v>1632</v>
      </c>
      <c r="B32" s="175"/>
      <c r="C32" s="175"/>
      <c r="D32" s="175"/>
      <c r="E32" s="175"/>
      <c r="F32" s="175"/>
      <c r="G32" s="175"/>
      <c r="H32" s="175"/>
      <c r="I32" s="175"/>
      <c r="J32" s="175"/>
      <c r="K32" s="176"/>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13" x14ac:dyDescent="0.3">
      <c r="A2" s="161" t="s">
        <v>1589</v>
      </c>
      <c r="B2" s="162"/>
      <c r="C2" s="162"/>
      <c r="D2" s="162"/>
      <c r="E2" s="162"/>
      <c r="F2" s="162"/>
      <c r="G2" s="162"/>
      <c r="H2" s="162"/>
      <c r="I2" s="162"/>
      <c r="J2" s="162"/>
      <c r="K2" s="162"/>
      <c r="L2" s="163"/>
    </row>
    <row r="3" spans="1:12" s="13" customFormat="1" ht="13" x14ac:dyDescent="0.3">
      <c r="A3" s="161" t="s">
        <v>1746</v>
      </c>
      <c r="B3" s="180"/>
      <c r="C3" s="180"/>
      <c r="D3" s="180"/>
      <c r="E3" s="180"/>
      <c r="F3" s="180"/>
      <c r="G3" s="180"/>
      <c r="H3" s="180"/>
      <c r="I3" s="180"/>
      <c r="J3" s="180"/>
      <c r="K3" s="180"/>
      <c r="L3" s="181"/>
    </row>
    <row r="4" spans="1:12" s="13" customFormat="1" ht="13" x14ac:dyDescent="0.3">
      <c r="A4" s="177" t="s">
        <v>648</v>
      </c>
      <c r="B4" s="178"/>
      <c r="C4" s="178"/>
      <c r="D4" s="178"/>
      <c r="E4" s="178"/>
      <c r="F4" s="178"/>
      <c r="G4" s="178"/>
      <c r="H4" s="178"/>
      <c r="I4" s="178"/>
      <c r="J4" s="178"/>
      <c r="K4" s="178"/>
      <c r="L4" s="179"/>
    </row>
    <row r="5" spans="1:12" s="11" customFormat="1" ht="63" customHeight="1"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ht="12.75" customHeight="1" x14ac:dyDescent="0.25">
      <c r="A6" s="114" t="s">
        <v>345</v>
      </c>
      <c r="B6" s="7" t="s">
        <v>213</v>
      </c>
      <c r="C6" s="14">
        <v>7</v>
      </c>
      <c r="D6" s="7" t="s">
        <v>213</v>
      </c>
      <c r="E6" s="14">
        <v>7</v>
      </c>
      <c r="F6" s="7" t="s">
        <v>213</v>
      </c>
      <c r="G6" s="14">
        <v>7</v>
      </c>
      <c r="H6" s="7" t="s">
        <v>213</v>
      </c>
      <c r="I6" s="79" t="s">
        <v>213</v>
      </c>
      <c r="J6" s="79" t="s">
        <v>213</v>
      </c>
      <c r="K6" s="7" t="s">
        <v>213</v>
      </c>
      <c r="L6" s="124" t="s">
        <v>213</v>
      </c>
    </row>
    <row r="7" spans="1:12" x14ac:dyDescent="0.25">
      <c r="A7" s="90" t="s">
        <v>17</v>
      </c>
      <c r="B7" s="16" t="s">
        <v>213</v>
      </c>
      <c r="C7" s="17">
        <v>150613</v>
      </c>
      <c r="D7" s="39" t="str">
        <f>IF($B7="N/A","N/A",IF(C7&gt;10,"No",IF(C7&lt;-10,"No","Yes")))</f>
        <v>N/A</v>
      </c>
      <c r="E7" s="17">
        <v>154224</v>
      </c>
      <c r="F7" s="39" t="str">
        <f>IF($B7="N/A","N/A",IF(E7&gt;10,"No",IF(E7&lt;-10,"No","Yes")))</f>
        <v>N/A</v>
      </c>
      <c r="G7" s="17">
        <v>157914</v>
      </c>
      <c r="H7" s="39" t="str">
        <f>IF($B7="N/A","N/A",IF(G7&gt;10,"No",IF(G7&lt;-10,"No","Yes")))</f>
        <v>N/A</v>
      </c>
      <c r="I7" s="40">
        <v>2.3980000000000001</v>
      </c>
      <c r="J7" s="40">
        <v>2.3929999999999998</v>
      </c>
      <c r="K7" s="41" t="s">
        <v>736</v>
      </c>
      <c r="L7" s="92" t="str">
        <f>IF(J7="Div by 0", "N/A", IF(K7="N/A","N/A", IF(J7&gt;VALUE(MID(K7,1,2)), "No", IF(J7&lt;-1*VALUE(MID(K7,1,2)), "No", "Yes"))))</f>
        <v>Yes</v>
      </c>
    </row>
    <row r="8" spans="1:12" x14ac:dyDescent="0.25">
      <c r="A8" s="90" t="s">
        <v>58</v>
      </c>
      <c r="B8" s="21" t="s">
        <v>213</v>
      </c>
      <c r="C8" s="26">
        <v>1341504082</v>
      </c>
      <c r="D8" s="7" t="str">
        <f>IF($B8="N/A","N/A",IF(C8&gt;10,"No",IF(C8&lt;-10,"No","Yes")))</f>
        <v>N/A</v>
      </c>
      <c r="E8" s="26">
        <v>1368819747</v>
      </c>
      <c r="F8" s="7" t="str">
        <f>IF($B8="N/A","N/A",IF(E8&gt;10,"No",IF(E8&lt;-10,"No","Yes")))</f>
        <v>N/A</v>
      </c>
      <c r="G8" s="26">
        <v>1370362693</v>
      </c>
      <c r="H8" s="7" t="str">
        <f>IF($B8="N/A","N/A",IF(G8&gt;10,"No",IF(G8&lt;-10,"No","Yes")))</f>
        <v>N/A</v>
      </c>
      <c r="I8" s="8">
        <v>2.036</v>
      </c>
      <c r="J8" s="8">
        <v>0.11269999999999999</v>
      </c>
      <c r="K8" s="25" t="s">
        <v>736</v>
      </c>
      <c r="L8" s="91" t="str">
        <f>IF(J8="Div by 0", "N/A", IF(K8="N/A","N/A", IF(J8&gt;VALUE(MID(K8,1,2)), "No", IF(J8&lt;-1*VALUE(MID(K8,1,2)), "No", "Yes"))))</f>
        <v>Yes</v>
      </c>
    </row>
    <row r="9" spans="1:12" x14ac:dyDescent="0.25">
      <c r="A9" s="122" t="s">
        <v>941</v>
      </c>
      <c r="B9" s="5" t="s">
        <v>213</v>
      </c>
      <c r="C9" s="4">
        <v>12.503568748999999</v>
      </c>
      <c r="D9" s="7" t="str">
        <f>IF($B9="N/A","N/A",IF(C9&gt;10,"No",IF(C9&lt;-10,"No","Yes")))</f>
        <v>N/A</v>
      </c>
      <c r="E9" s="4">
        <v>13.300783276000001</v>
      </c>
      <c r="F9" s="7" t="str">
        <f>IF($B9="N/A","N/A",IF(E9&gt;10,"No",IF(E9&lt;-10,"No","Yes")))</f>
        <v>N/A</v>
      </c>
      <c r="G9" s="4">
        <v>13.901870638</v>
      </c>
      <c r="H9" s="7" t="str">
        <f>IF($B9="N/A","N/A",IF(G9&gt;10,"No",IF(G9&lt;-10,"No","Yes")))</f>
        <v>N/A</v>
      </c>
      <c r="I9" s="8">
        <v>6.3760000000000003</v>
      </c>
      <c r="J9" s="8">
        <v>4.5190000000000001</v>
      </c>
      <c r="K9" s="5" t="s">
        <v>213</v>
      </c>
      <c r="L9" s="91" t="str">
        <f>IF(J9="Div by 0", "N/A", IF(K9="N/A","N/A", IF(J9&gt;VALUE(MID(K9,1,2)), "No", IF(J9&lt;-1*VALUE(MID(K9,1,2)), "No", "Yes"))))</f>
        <v>N/A</v>
      </c>
    </row>
    <row r="10" spans="1:12" x14ac:dyDescent="0.25">
      <c r="A10" s="122" t="s">
        <v>942</v>
      </c>
      <c r="B10" s="5" t="s">
        <v>213</v>
      </c>
      <c r="C10" s="4">
        <v>87.257408058999999</v>
      </c>
      <c r="D10" s="7" t="str">
        <f t="shared" ref="D10:D20" si="0">IF($B10="N/A","N/A",IF(C10&gt;10,"No",IF(C10&lt;-10,"No","Yes")))</f>
        <v>N/A</v>
      </c>
      <c r="E10" s="4">
        <v>86.483945430000006</v>
      </c>
      <c r="F10" s="7" t="str">
        <f t="shared" ref="F10:F20" si="1">IF($B10="N/A","N/A",IF(E10&gt;10,"No",IF(E10&lt;-10,"No","Yes")))</f>
        <v>N/A</v>
      </c>
      <c r="G10" s="4">
        <v>86.012006534999998</v>
      </c>
      <c r="H10" s="7" t="str">
        <f t="shared" ref="H10:H20" si="2">IF($B10="N/A","N/A",IF(G10&gt;10,"No",IF(G10&lt;-10,"No","Yes")))</f>
        <v>N/A</v>
      </c>
      <c r="I10" s="8">
        <v>-0.88600000000000001</v>
      </c>
      <c r="J10" s="8">
        <v>-0.54600000000000004</v>
      </c>
      <c r="K10" s="5" t="s">
        <v>213</v>
      </c>
      <c r="L10" s="91" t="str">
        <f t="shared" ref="L10:L27" si="3">IF(J10="Div by 0", "N/A", IF(K10="N/A","N/A", IF(J10&gt;VALUE(MID(K10,1,2)), "No", IF(J10&lt;-1*VALUE(MID(K10,1,2)), "No", "Yes"))))</f>
        <v>N/A</v>
      </c>
    </row>
    <row r="11" spans="1:12" x14ac:dyDescent="0.25">
      <c r="A11" s="122" t="s">
        <v>943</v>
      </c>
      <c r="B11" s="5" t="s">
        <v>213</v>
      </c>
      <c r="C11" s="4">
        <v>0</v>
      </c>
      <c r="D11" s="7" t="str">
        <f t="shared" si="0"/>
        <v>N/A</v>
      </c>
      <c r="E11" s="4">
        <v>0</v>
      </c>
      <c r="F11" s="7" t="str">
        <f t="shared" si="1"/>
        <v>N/A</v>
      </c>
      <c r="G11" s="4">
        <v>0</v>
      </c>
      <c r="H11" s="7" t="str">
        <f t="shared" si="2"/>
        <v>N/A</v>
      </c>
      <c r="I11" s="8" t="s">
        <v>1747</v>
      </c>
      <c r="J11" s="8" t="s">
        <v>1747</v>
      </c>
      <c r="K11" s="5" t="s">
        <v>213</v>
      </c>
      <c r="L11" s="91" t="str">
        <f t="shared" si="3"/>
        <v>N/A</v>
      </c>
    </row>
    <row r="12" spans="1:12" x14ac:dyDescent="0.25">
      <c r="A12" s="122" t="s">
        <v>944</v>
      </c>
      <c r="B12" s="5" t="s">
        <v>213</v>
      </c>
      <c r="C12" s="4">
        <v>2.0582552600000002E-2</v>
      </c>
      <c r="D12" s="7" t="str">
        <f t="shared" si="0"/>
        <v>N/A</v>
      </c>
      <c r="E12" s="4">
        <v>1.8803817800000001E-2</v>
      </c>
      <c r="F12" s="7" t="str">
        <f t="shared" si="1"/>
        <v>N/A</v>
      </c>
      <c r="G12" s="4">
        <v>6.9658167999999999E-3</v>
      </c>
      <c r="H12" s="7" t="str">
        <f t="shared" si="2"/>
        <v>N/A</v>
      </c>
      <c r="I12" s="8">
        <v>-8.64</v>
      </c>
      <c r="J12" s="8">
        <v>-63</v>
      </c>
      <c r="K12" s="5" t="s">
        <v>213</v>
      </c>
      <c r="L12" s="91" t="str">
        <f t="shared" si="3"/>
        <v>N/A</v>
      </c>
    </row>
    <row r="13" spans="1:12" x14ac:dyDescent="0.25">
      <c r="A13" s="122" t="s">
        <v>945</v>
      </c>
      <c r="B13" s="7" t="s">
        <v>213</v>
      </c>
      <c r="C13" s="4">
        <v>0</v>
      </c>
      <c r="D13" s="7" t="str">
        <f t="shared" si="0"/>
        <v>N/A</v>
      </c>
      <c r="E13" s="4">
        <v>0</v>
      </c>
      <c r="F13" s="7" t="str">
        <f t="shared" si="1"/>
        <v>N/A</v>
      </c>
      <c r="G13" s="4">
        <v>0</v>
      </c>
      <c r="H13" s="7" t="str">
        <f t="shared" si="2"/>
        <v>N/A</v>
      </c>
      <c r="I13" s="8" t="s">
        <v>1747</v>
      </c>
      <c r="J13" s="8" t="s">
        <v>1747</v>
      </c>
      <c r="K13" s="5" t="s">
        <v>213</v>
      </c>
      <c r="L13" s="91" t="str">
        <f t="shared" si="3"/>
        <v>N/A</v>
      </c>
    </row>
    <row r="14" spans="1:12" ht="12.75" customHeight="1" x14ac:dyDescent="0.25">
      <c r="A14" s="122" t="s">
        <v>946</v>
      </c>
      <c r="B14" s="7" t="s">
        <v>213</v>
      </c>
      <c r="C14" s="4">
        <v>0</v>
      </c>
      <c r="D14" s="7" t="str">
        <f t="shared" si="0"/>
        <v>N/A</v>
      </c>
      <c r="E14" s="4">
        <v>0</v>
      </c>
      <c r="F14" s="7" t="str">
        <f t="shared" si="1"/>
        <v>N/A</v>
      </c>
      <c r="G14" s="4">
        <v>0</v>
      </c>
      <c r="H14" s="7" t="str">
        <f t="shared" si="2"/>
        <v>N/A</v>
      </c>
      <c r="I14" s="8" t="s">
        <v>1747</v>
      </c>
      <c r="J14" s="8" t="s">
        <v>1747</v>
      </c>
      <c r="K14" s="5" t="s">
        <v>213</v>
      </c>
      <c r="L14" s="91" t="str">
        <f t="shared" si="3"/>
        <v>N/A</v>
      </c>
    </row>
    <row r="15" spans="1:12" x14ac:dyDescent="0.25">
      <c r="A15" s="122" t="s">
        <v>947</v>
      </c>
      <c r="B15" s="7" t="s">
        <v>213</v>
      </c>
      <c r="C15" s="4">
        <v>0.21844063929999999</v>
      </c>
      <c r="D15" s="7" t="str">
        <f t="shared" si="0"/>
        <v>N/A</v>
      </c>
      <c r="E15" s="4">
        <v>0.19646747589999999</v>
      </c>
      <c r="F15" s="7" t="str">
        <f t="shared" si="1"/>
        <v>N/A</v>
      </c>
      <c r="G15" s="4">
        <v>7.91570095E-2</v>
      </c>
      <c r="H15" s="7" t="str">
        <f t="shared" si="2"/>
        <v>N/A</v>
      </c>
      <c r="I15" s="8">
        <v>-10.1</v>
      </c>
      <c r="J15" s="8">
        <v>-59.7</v>
      </c>
      <c r="K15" s="5" t="s">
        <v>213</v>
      </c>
      <c r="L15" s="91" t="str">
        <f t="shared" si="3"/>
        <v>N/A</v>
      </c>
    </row>
    <row r="16" spans="1:12" ht="12.75" customHeight="1" x14ac:dyDescent="0.25">
      <c r="A16" s="122" t="s">
        <v>948</v>
      </c>
      <c r="B16" s="7" t="s">
        <v>213</v>
      </c>
      <c r="C16" s="4">
        <v>0</v>
      </c>
      <c r="D16" s="7" t="str">
        <f t="shared" si="0"/>
        <v>N/A</v>
      </c>
      <c r="E16" s="4">
        <v>0</v>
      </c>
      <c r="F16" s="7" t="str">
        <f t="shared" si="1"/>
        <v>N/A</v>
      </c>
      <c r="G16" s="4">
        <v>0</v>
      </c>
      <c r="H16" s="7" t="str">
        <f t="shared" si="2"/>
        <v>N/A</v>
      </c>
      <c r="I16" s="8" t="s">
        <v>1747</v>
      </c>
      <c r="J16" s="8" t="s">
        <v>1747</v>
      </c>
      <c r="K16" s="5" t="s">
        <v>213</v>
      </c>
      <c r="L16" s="91" t="str">
        <f t="shared" si="3"/>
        <v>N/A</v>
      </c>
    </row>
    <row r="17" spans="1:12" ht="12.75" customHeight="1" x14ac:dyDescent="0.25">
      <c r="A17" s="122" t="s">
        <v>949</v>
      </c>
      <c r="B17" s="7" t="s">
        <v>213</v>
      </c>
      <c r="C17" s="4">
        <v>87.475848697999993</v>
      </c>
      <c r="D17" s="7" t="str">
        <f t="shared" si="0"/>
        <v>N/A</v>
      </c>
      <c r="E17" s="4">
        <v>86.680412906000001</v>
      </c>
      <c r="F17" s="7" t="str">
        <f t="shared" si="1"/>
        <v>N/A</v>
      </c>
      <c r="G17" s="4">
        <v>86.091163545000001</v>
      </c>
      <c r="H17" s="7" t="str">
        <f t="shared" si="2"/>
        <v>N/A</v>
      </c>
      <c r="I17" s="8">
        <v>-0.90900000000000003</v>
      </c>
      <c r="J17" s="8">
        <v>-0.68</v>
      </c>
      <c r="K17" s="5" t="s">
        <v>213</v>
      </c>
      <c r="L17" s="91" t="str">
        <f t="shared" si="3"/>
        <v>N/A</v>
      </c>
    </row>
    <row r="18" spans="1:12" ht="12.75" customHeight="1" x14ac:dyDescent="0.25">
      <c r="A18" s="122" t="s">
        <v>1729</v>
      </c>
      <c r="B18" s="7" t="s">
        <v>213</v>
      </c>
      <c r="C18" s="4" t="s">
        <v>213</v>
      </c>
      <c r="D18" s="7" t="str">
        <f t="shared" si="0"/>
        <v>N/A</v>
      </c>
      <c r="E18" s="4" t="s">
        <v>213</v>
      </c>
      <c r="F18" s="7" t="str">
        <f t="shared" si="1"/>
        <v>N/A</v>
      </c>
      <c r="G18" s="4">
        <v>7.91570095E-2</v>
      </c>
      <c r="H18" s="7" t="str">
        <f t="shared" si="2"/>
        <v>N/A</v>
      </c>
      <c r="I18" s="8" t="s">
        <v>213</v>
      </c>
      <c r="J18" s="8" t="s">
        <v>213</v>
      </c>
      <c r="K18" s="5" t="s">
        <v>213</v>
      </c>
      <c r="L18" s="91" t="str">
        <f t="shared" si="3"/>
        <v>N/A</v>
      </c>
    </row>
    <row r="19" spans="1:12" ht="12.75" customHeight="1" x14ac:dyDescent="0.25">
      <c r="A19" s="122" t="s">
        <v>950</v>
      </c>
      <c r="B19" s="7" t="s">
        <v>213</v>
      </c>
      <c r="C19" s="4">
        <v>2.0582552600000002E-2</v>
      </c>
      <c r="D19" s="7" t="str">
        <f t="shared" si="0"/>
        <v>N/A</v>
      </c>
      <c r="E19" s="4">
        <v>1.8803817800000001E-2</v>
      </c>
      <c r="F19" s="7" t="str">
        <f t="shared" si="1"/>
        <v>N/A</v>
      </c>
      <c r="G19" s="4">
        <v>6.9658167999999999E-3</v>
      </c>
      <c r="H19" s="7" t="str">
        <f t="shared" si="2"/>
        <v>N/A</v>
      </c>
      <c r="I19" s="8">
        <v>-8.64</v>
      </c>
      <c r="J19" s="8">
        <v>-63</v>
      </c>
      <c r="K19" s="5" t="s">
        <v>213</v>
      </c>
      <c r="L19" s="91" t="str">
        <f t="shared" si="3"/>
        <v>N/A</v>
      </c>
    </row>
    <row r="20" spans="1:12" ht="12.75" customHeight="1" x14ac:dyDescent="0.25">
      <c r="A20" s="123" t="s">
        <v>132</v>
      </c>
      <c r="B20" s="1" t="s">
        <v>213</v>
      </c>
      <c r="C20" s="22">
        <v>701</v>
      </c>
      <c r="D20" s="7" t="str">
        <f t="shared" si="0"/>
        <v>N/A</v>
      </c>
      <c r="E20" s="22">
        <v>698</v>
      </c>
      <c r="F20" s="7" t="str">
        <f t="shared" si="1"/>
        <v>N/A</v>
      </c>
      <c r="G20" s="22">
        <v>1845</v>
      </c>
      <c r="H20" s="7" t="str">
        <f t="shared" si="2"/>
        <v>N/A</v>
      </c>
      <c r="I20" s="8">
        <v>-0.42799999999999999</v>
      </c>
      <c r="J20" s="8">
        <v>164.3</v>
      </c>
      <c r="K20" s="22" t="s">
        <v>213</v>
      </c>
      <c r="L20" s="91" t="str">
        <f t="shared" si="3"/>
        <v>N/A</v>
      </c>
    </row>
    <row r="21" spans="1:12" ht="12.75" customHeight="1" x14ac:dyDescent="0.25">
      <c r="A21" s="123" t="s">
        <v>133</v>
      </c>
      <c r="B21" s="25" t="s">
        <v>276</v>
      </c>
      <c r="C21" s="4">
        <v>0.46543127090000003</v>
      </c>
      <c r="D21" s="7" t="str">
        <f>IF($B21="N/A","N/A",IF(C21&gt;=2,"No",IF(C21&lt;0,"No","Yes")))</f>
        <v>Yes</v>
      </c>
      <c r="E21" s="4">
        <v>0.45258844279999999</v>
      </c>
      <c r="F21" s="7" t="str">
        <f>IF($B21="N/A","N/A",IF(E21&gt;=2,"No",IF(E21&lt;0,"No","Yes")))</f>
        <v>Yes</v>
      </c>
      <c r="G21" s="4">
        <v>1.1683574604</v>
      </c>
      <c r="H21" s="7" t="str">
        <f>IF($B21="N/A","N/A",IF(G21&gt;=2,"No",IF(G21&lt;0,"No","Yes")))</f>
        <v>Yes</v>
      </c>
      <c r="I21" s="8">
        <v>-2.76</v>
      </c>
      <c r="J21" s="8">
        <v>158.19999999999999</v>
      </c>
      <c r="K21" s="5" t="s">
        <v>213</v>
      </c>
      <c r="L21" s="91" t="str">
        <f t="shared" si="3"/>
        <v>N/A</v>
      </c>
    </row>
    <row r="22" spans="1:12" x14ac:dyDescent="0.25">
      <c r="A22" s="114" t="s">
        <v>134</v>
      </c>
      <c r="B22" s="25" t="s">
        <v>213</v>
      </c>
      <c r="C22" s="26">
        <v>9554859</v>
      </c>
      <c r="D22" s="7" t="str">
        <f t="shared" ref="D22:D27" si="4">IF($B22="N/A","N/A",IF(C22&gt;10,"No",IF(C22&lt;-10,"No","Yes")))</f>
        <v>N/A</v>
      </c>
      <c r="E22" s="26">
        <v>10446472</v>
      </c>
      <c r="F22" s="7" t="str">
        <f t="shared" ref="F22:F27" si="5">IF($B22="N/A","N/A",IF(E22&gt;10,"No",IF(E22&lt;-10,"No","Yes")))</f>
        <v>N/A</v>
      </c>
      <c r="G22" s="26">
        <v>62285211</v>
      </c>
      <c r="H22" s="7" t="str">
        <f t="shared" ref="H22:H27" si="6">IF($B22="N/A","N/A",IF(G22&gt;10,"No",IF(G22&lt;-10,"No","Yes")))</f>
        <v>N/A</v>
      </c>
      <c r="I22" s="8">
        <v>9.3320000000000007</v>
      </c>
      <c r="J22" s="8">
        <v>496.2</v>
      </c>
      <c r="K22" s="5" t="s">
        <v>213</v>
      </c>
      <c r="L22" s="91" t="str">
        <f t="shared" si="3"/>
        <v>N/A</v>
      </c>
    </row>
    <row r="23" spans="1:12" x14ac:dyDescent="0.25">
      <c r="A23" s="114" t="s">
        <v>1694</v>
      </c>
      <c r="B23" s="25" t="s">
        <v>213</v>
      </c>
      <c r="C23" s="26">
        <v>13630.326676000001</v>
      </c>
      <c r="D23" s="7" t="str">
        <f t="shared" si="4"/>
        <v>N/A</v>
      </c>
      <c r="E23" s="26">
        <v>14966.292264</v>
      </c>
      <c r="F23" s="7" t="str">
        <f t="shared" si="5"/>
        <v>N/A</v>
      </c>
      <c r="G23" s="26">
        <v>33758.921950999997</v>
      </c>
      <c r="H23" s="7" t="str">
        <f t="shared" si="6"/>
        <v>N/A</v>
      </c>
      <c r="I23" s="8">
        <v>9.8010000000000002</v>
      </c>
      <c r="J23" s="8">
        <v>125.6</v>
      </c>
      <c r="K23" s="5" t="s">
        <v>213</v>
      </c>
      <c r="L23" s="91" t="str">
        <f t="shared" si="3"/>
        <v>N/A</v>
      </c>
    </row>
    <row r="24" spans="1:12" ht="12.75" customHeight="1" x14ac:dyDescent="0.25">
      <c r="A24" s="123" t="s">
        <v>135</v>
      </c>
      <c r="B24" s="21" t="s">
        <v>213</v>
      </c>
      <c r="C24" s="1">
        <v>701</v>
      </c>
      <c r="D24" s="7" t="str">
        <f t="shared" si="4"/>
        <v>N/A</v>
      </c>
      <c r="E24" s="1">
        <v>698</v>
      </c>
      <c r="F24" s="7" t="str">
        <f t="shared" si="5"/>
        <v>N/A</v>
      </c>
      <c r="G24" s="1">
        <v>1845</v>
      </c>
      <c r="H24" s="7" t="str">
        <f t="shared" si="6"/>
        <v>N/A</v>
      </c>
      <c r="I24" s="8">
        <v>-0.42799999999999999</v>
      </c>
      <c r="J24" s="8">
        <v>164.3</v>
      </c>
      <c r="K24" s="22" t="s">
        <v>213</v>
      </c>
      <c r="L24" s="91" t="str">
        <f t="shared" si="3"/>
        <v>N/A</v>
      </c>
    </row>
    <row r="25" spans="1:12" ht="12.75" customHeight="1" x14ac:dyDescent="0.25">
      <c r="A25" s="123" t="s">
        <v>136</v>
      </c>
      <c r="B25" s="21" t="s">
        <v>213</v>
      </c>
      <c r="C25" s="9">
        <v>0.46543127090000003</v>
      </c>
      <c r="D25" s="7" t="str">
        <f t="shared" si="4"/>
        <v>N/A</v>
      </c>
      <c r="E25" s="9">
        <v>0.45258844279999999</v>
      </c>
      <c r="F25" s="7" t="str">
        <f t="shared" si="5"/>
        <v>N/A</v>
      </c>
      <c r="G25" s="9">
        <v>1.1683574604</v>
      </c>
      <c r="H25" s="7" t="str">
        <f t="shared" si="6"/>
        <v>N/A</v>
      </c>
      <c r="I25" s="8">
        <v>-2.76</v>
      </c>
      <c r="J25" s="8">
        <v>158.19999999999999</v>
      </c>
      <c r="K25" s="5" t="s">
        <v>213</v>
      </c>
      <c r="L25" s="91" t="str">
        <f t="shared" si="3"/>
        <v>N/A</v>
      </c>
    </row>
    <row r="26" spans="1:12" ht="25" x14ac:dyDescent="0.25">
      <c r="A26" s="114" t="s">
        <v>137</v>
      </c>
      <c r="B26" s="21" t="s">
        <v>213</v>
      </c>
      <c r="C26" s="10">
        <v>9554859</v>
      </c>
      <c r="D26" s="7" t="str">
        <f t="shared" si="4"/>
        <v>N/A</v>
      </c>
      <c r="E26" s="10">
        <v>10446472</v>
      </c>
      <c r="F26" s="7" t="str">
        <f t="shared" si="5"/>
        <v>N/A</v>
      </c>
      <c r="G26" s="10">
        <v>62285211</v>
      </c>
      <c r="H26" s="7" t="str">
        <f t="shared" si="6"/>
        <v>N/A</v>
      </c>
      <c r="I26" s="8">
        <v>9.3320000000000007</v>
      </c>
      <c r="J26" s="8">
        <v>496.2</v>
      </c>
      <c r="K26" s="5" t="s">
        <v>213</v>
      </c>
      <c r="L26" s="91" t="str">
        <f t="shared" si="3"/>
        <v>N/A</v>
      </c>
    </row>
    <row r="27" spans="1:12" ht="25" x14ac:dyDescent="0.25">
      <c r="A27" s="114" t="s">
        <v>951</v>
      </c>
      <c r="B27" s="21" t="s">
        <v>213</v>
      </c>
      <c r="C27" s="10">
        <v>13630.326676000001</v>
      </c>
      <c r="D27" s="7" t="str">
        <f t="shared" si="4"/>
        <v>N/A</v>
      </c>
      <c r="E27" s="10">
        <v>14966.292264</v>
      </c>
      <c r="F27" s="7" t="str">
        <f t="shared" si="5"/>
        <v>N/A</v>
      </c>
      <c r="G27" s="10">
        <v>33758.921950999997</v>
      </c>
      <c r="H27" s="7" t="str">
        <f t="shared" si="6"/>
        <v>N/A</v>
      </c>
      <c r="I27" s="8">
        <v>9.8010000000000002</v>
      </c>
      <c r="J27" s="8">
        <v>125.6</v>
      </c>
      <c r="K27" s="5" t="s">
        <v>213</v>
      </c>
      <c r="L27" s="91" t="str">
        <f t="shared" si="3"/>
        <v>N/A</v>
      </c>
    </row>
    <row r="28" spans="1:12" x14ac:dyDescent="0.25">
      <c r="A28" s="123" t="s">
        <v>138</v>
      </c>
      <c r="B28" s="1" t="s">
        <v>213</v>
      </c>
      <c r="C28" s="22">
        <v>0</v>
      </c>
      <c r="D28" s="7" t="str">
        <f>IF($B28="N/A","N/A",IF(C28&gt;10,"No",IF(C28&lt;-10,"No","Yes")))</f>
        <v>N/A</v>
      </c>
      <c r="E28" s="22">
        <v>0</v>
      </c>
      <c r="F28" s="7" t="str">
        <f>IF($B28="N/A","N/A",IF(E28&gt;10,"No",IF(E28&lt;-10,"No","Yes")))</f>
        <v>N/A</v>
      </c>
      <c r="G28" s="22">
        <v>0</v>
      </c>
      <c r="H28" s="7" t="str">
        <f>IF($B28="N/A","N/A",IF(G28&gt;10,"No",IF(G28&lt;-10,"No","Yes")))</f>
        <v>N/A</v>
      </c>
      <c r="I28" s="8" t="s">
        <v>1747</v>
      </c>
      <c r="J28" s="8" t="s">
        <v>1747</v>
      </c>
      <c r="K28" s="22" t="s">
        <v>213</v>
      </c>
      <c r="L28" s="91" t="str">
        <f>IF(J28="Div by 0", "N/A", IF(K28="N/A","N/A", IF(J28&gt;VALUE(MID(K28,1,2)), "No", IF(J28&lt;-1*VALUE(MID(K28,1,2)), "No", "Yes"))))</f>
        <v>N/A</v>
      </c>
    </row>
    <row r="29" spans="1:12" x14ac:dyDescent="0.25">
      <c r="A29" s="114" t="s">
        <v>139</v>
      </c>
      <c r="B29" s="25" t="s">
        <v>213</v>
      </c>
      <c r="C29" s="4">
        <v>0</v>
      </c>
      <c r="D29" s="7" t="str">
        <f>IF($B29="N/A","N/A",IF(C29&gt;10,"No",IF(C29&lt;-10,"No","Yes")))</f>
        <v>N/A</v>
      </c>
      <c r="E29" s="4">
        <v>0</v>
      </c>
      <c r="F29" s="7" t="str">
        <f>IF($B29="N/A","N/A",IF(E29&gt;10,"No",IF(E29&lt;-10,"No","Yes")))</f>
        <v>N/A</v>
      </c>
      <c r="G29" s="4">
        <v>0</v>
      </c>
      <c r="H29" s="7" t="str">
        <f>IF($B29="N/A","N/A",IF(G29&gt;10,"No",IF(G29&lt;-10,"No","Yes")))</f>
        <v>N/A</v>
      </c>
      <c r="I29" s="8" t="s">
        <v>1747</v>
      </c>
      <c r="J29" s="8" t="s">
        <v>1747</v>
      </c>
      <c r="K29" s="5" t="s">
        <v>213</v>
      </c>
      <c r="L29" s="91" t="str">
        <f>IF(J29="Div by 0", "N/A", IF(K29="N/A","N/A", IF(J29&gt;VALUE(MID(K29,1,2)), "No", IF(J29&lt;-1*VALUE(MID(K29,1,2)), "No", "Yes"))))</f>
        <v>N/A</v>
      </c>
    </row>
    <row r="30" spans="1:12" x14ac:dyDescent="0.25">
      <c r="A30" s="123" t="s">
        <v>140</v>
      </c>
      <c r="B30" s="22" t="s">
        <v>213</v>
      </c>
      <c r="C30" s="22">
        <v>0</v>
      </c>
      <c r="D30" s="7" t="str">
        <f>IF($B30="N/A","N/A",IF(C30&gt;10,"No",IF(C30&lt;-10,"No","Yes")))</f>
        <v>N/A</v>
      </c>
      <c r="E30" s="22">
        <v>0</v>
      </c>
      <c r="F30" s="7" t="str">
        <f>IF($B30="N/A","N/A",IF(E30&gt;10,"No",IF(E30&lt;-10,"No","Yes")))</f>
        <v>N/A</v>
      </c>
      <c r="G30" s="22">
        <v>0</v>
      </c>
      <c r="H30" s="7" t="str">
        <f>IF($B30="N/A","N/A",IF(G30&gt;10,"No",IF(G30&lt;-10,"No","Yes")))</f>
        <v>N/A</v>
      </c>
      <c r="I30" s="8" t="s">
        <v>1747</v>
      </c>
      <c r="J30" s="8" t="s">
        <v>1747</v>
      </c>
      <c r="K30" s="22" t="s">
        <v>213</v>
      </c>
      <c r="L30" s="91" t="str">
        <f>IF(J30="Div by 0", "N/A", IF(K30="N/A","N/A", IF(J30&gt;VALUE(MID(K30,1,2)), "No", IF(J30&lt;-1*VALUE(MID(K30,1,2)), "No", "Yes"))))</f>
        <v>N/A</v>
      </c>
    </row>
    <row r="31" spans="1:12" x14ac:dyDescent="0.25">
      <c r="A31" s="114" t="s">
        <v>141</v>
      </c>
      <c r="B31" s="21" t="s">
        <v>213</v>
      </c>
      <c r="C31" s="4">
        <v>0</v>
      </c>
      <c r="D31" s="7" t="str">
        <f>IF($B31="N/A","N/A",IF(C31&gt;10,"No",IF(C31&lt;-10,"No","Yes")))</f>
        <v>N/A</v>
      </c>
      <c r="E31" s="4">
        <v>0</v>
      </c>
      <c r="F31" s="7" t="str">
        <f>IF($B31="N/A","N/A",IF(E31&gt;10,"No",IF(E31&lt;-10,"No","Yes")))</f>
        <v>N/A</v>
      </c>
      <c r="G31" s="4">
        <v>0</v>
      </c>
      <c r="H31" s="7" t="str">
        <f>IF($B31="N/A","N/A",IF(G31&gt;10,"No",IF(G31&lt;-10,"No","Yes")))</f>
        <v>N/A</v>
      </c>
      <c r="I31" s="8" t="s">
        <v>1747</v>
      </c>
      <c r="J31" s="8" t="s">
        <v>1747</v>
      </c>
      <c r="K31" s="5" t="s">
        <v>213</v>
      </c>
      <c r="L31" s="91" t="str">
        <f>IF(J31="Div by 0", "N/A", IF(K31="N/A","N/A", IF(J31&gt;VALUE(MID(K31,1,2)), "No", IF(J31&lt;-1*VALUE(MID(K31,1,2)), "No", "Yes"))))</f>
        <v>N/A</v>
      </c>
    </row>
    <row r="32" spans="1:12" ht="12.75" customHeight="1" x14ac:dyDescent="0.25">
      <c r="A32" s="129" t="s">
        <v>142</v>
      </c>
      <c r="B32" s="107" t="s">
        <v>213</v>
      </c>
      <c r="C32" s="107">
        <v>0</v>
      </c>
      <c r="D32" s="130" t="str">
        <f>IF($B32="N/A","N/A",IF(C32&gt;10,"No",IF(C32&lt;-10,"No","Yes")))</f>
        <v>N/A</v>
      </c>
      <c r="E32" s="107">
        <v>0</v>
      </c>
      <c r="F32" s="130" t="str">
        <f>IF($B32="N/A","N/A",IF(E32&gt;10,"No",IF(E32&lt;-10,"No","Yes")))</f>
        <v>N/A</v>
      </c>
      <c r="G32" s="107">
        <v>0</v>
      </c>
      <c r="H32" s="130" t="str">
        <f>IF($B32="N/A","N/A",IF(G32&gt;10,"No",IF(G32&lt;-10,"No","Yes")))</f>
        <v>N/A</v>
      </c>
      <c r="I32" s="131" t="s">
        <v>1747</v>
      </c>
      <c r="J32" s="131" t="s">
        <v>1747</v>
      </c>
      <c r="K32" s="107" t="s">
        <v>213</v>
      </c>
      <c r="L32" s="102" t="str">
        <f>IF(J32="Div by 0", "N/A", IF(K32="N/A","N/A", IF(J32&gt;VALUE(MID(K32,1,2)), "No", IF(J32&lt;-1*VALUE(MID(K32,1,2)), "No", "Yes"))))</f>
        <v>N/A</v>
      </c>
    </row>
    <row r="33" spans="1:12" s="13" customFormat="1" ht="12" customHeight="1" x14ac:dyDescent="0.25">
      <c r="A33" s="169" t="s">
        <v>1632</v>
      </c>
      <c r="B33" s="170"/>
      <c r="C33" s="170"/>
      <c r="D33" s="170"/>
      <c r="E33" s="170"/>
      <c r="F33" s="170"/>
      <c r="G33" s="170"/>
      <c r="H33" s="170"/>
      <c r="I33" s="170"/>
      <c r="J33" s="170"/>
      <c r="K33" s="170"/>
      <c r="L33" s="171"/>
    </row>
    <row r="34" spans="1:12" s="13" customFormat="1" ht="12.75" customHeight="1" x14ac:dyDescent="0.25">
      <c r="A34" s="164" t="s">
        <v>1630</v>
      </c>
      <c r="B34" s="165"/>
      <c r="C34" s="165"/>
      <c r="D34" s="165"/>
      <c r="E34" s="165"/>
      <c r="F34" s="165"/>
      <c r="G34" s="165"/>
      <c r="H34" s="165"/>
      <c r="I34" s="165"/>
      <c r="J34" s="165"/>
      <c r="K34" s="165"/>
      <c r="L34" s="166"/>
    </row>
    <row r="35" spans="1:12" s="13" customFormat="1" x14ac:dyDescent="0.25">
      <c r="A35" s="167" t="s">
        <v>1731</v>
      </c>
      <c r="B35" s="167"/>
      <c r="C35" s="167"/>
      <c r="D35" s="167"/>
      <c r="E35" s="167"/>
      <c r="F35" s="167"/>
      <c r="G35" s="167"/>
      <c r="H35" s="167"/>
      <c r="I35" s="167"/>
      <c r="J35" s="167"/>
      <c r="K35" s="167"/>
      <c r="L35" s="168"/>
    </row>
    <row r="36" spans="1:12" x14ac:dyDescent="0.25">
      <c r="B36" s="25"/>
      <c r="C36" s="4"/>
      <c r="D36" s="4"/>
    </row>
    <row r="37" spans="1:12" x14ac:dyDescent="0.25">
      <c r="A37" s="2"/>
      <c r="B37" s="25"/>
      <c r="C37" s="4"/>
      <c r="D37" s="4"/>
    </row>
    <row r="38" spans="1:12" x14ac:dyDescent="0.25">
      <c r="A38" s="2"/>
      <c r="C38" s="4"/>
      <c r="D38" s="4"/>
    </row>
    <row r="39" spans="1:12" x14ac:dyDescent="0.25">
      <c r="B39" s="25"/>
      <c r="C39" s="4"/>
      <c r="D39" s="4"/>
    </row>
    <row r="40" spans="1:12" x14ac:dyDescent="0.25">
      <c r="A40" s="27"/>
      <c r="B40" s="25"/>
      <c r="C40" s="4"/>
      <c r="D40" s="4"/>
    </row>
    <row r="41" spans="1:12" x14ac:dyDescent="0.25">
      <c r="A41" s="27"/>
      <c r="B41" s="25"/>
    </row>
    <row r="42" spans="1:12" x14ac:dyDescent="0.25">
      <c r="A42" s="27"/>
      <c r="B42" s="25"/>
    </row>
    <row r="43" spans="1:12" x14ac:dyDescent="0.25">
      <c r="A43" s="27"/>
      <c r="B43" s="25"/>
    </row>
    <row r="44" spans="1:12" x14ac:dyDescent="0.25">
      <c r="A44" s="27"/>
      <c r="B44" s="25"/>
    </row>
    <row r="45" spans="1:12" x14ac:dyDescent="0.25">
      <c r="A45" s="27"/>
      <c r="B45" s="25"/>
    </row>
    <row r="46" spans="1:12" x14ac:dyDescent="0.25">
      <c r="A46" s="27"/>
      <c r="B46" s="25"/>
    </row>
    <row r="47" spans="1:12" x14ac:dyDescent="0.25">
      <c r="A47" s="27"/>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G6" sqref="G6"/>
      <selection pane="topRight" activeCell="G6" sqref="G6"/>
      <selection pane="bottomLeft" activeCell="G6" sqref="G6"/>
      <selection pane="bottomRight" activeCell="A5" sqref="A5"/>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82" t="s">
        <v>1590</v>
      </c>
      <c r="B2" s="183"/>
      <c r="C2" s="183"/>
      <c r="D2" s="183"/>
      <c r="E2" s="183"/>
      <c r="F2" s="183"/>
      <c r="G2" s="183"/>
      <c r="H2" s="183"/>
      <c r="I2" s="183"/>
      <c r="J2" s="183"/>
      <c r="K2" s="183"/>
      <c r="L2" s="184"/>
    </row>
    <row r="3" spans="1:12" s="13" customFormat="1" ht="13" x14ac:dyDescent="0.3">
      <c r="A3" s="161" t="s">
        <v>1746</v>
      </c>
      <c r="B3" s="180"/>
      <c r="C3" s="180"/>
      <c r="D3" s="180"/>
      <c r="E3" s="180"/>
      <c r="F3" s="180"/>
      <c r="G3" s="180"/>
      <c r="H3" s="180"/>
      <c r="I3" s="180"/>
      <c r="J3" s="180"/>
      <c r="K3" s="180"/>
      <c r="L3" s="181"/>
    </row>
    <row r="4" spans="1:12" s="13" customFormat="1" ht="13" x14ac:dyDescent="0.3">
      <c r="A4" s="177" t="s">
        <v>648</v>
      </c>
      <c r="B4" s="178"/>
      <c r="C4" s="178"/>
      <c r="D4" s="178"/>
      <c r="E4" s="178"/>
      <c r="F4" s="178"/>
      <c r="G4" s="178"/>
      <c r="H4" s="178"/>
      <c r="I4" s="178"/>
      <c r="J4" s="178"/>
      <c r="K4" s="178"/>
      <c r="L4" s="179"/>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32" t="s">
        <v>0</v>
      </c>
      <c r="B6" s="22" t="s">
        <v>213</v>
      </c>
      <c r="C6" s="22">
        <v>149912</v>
      </c>
      <c r="D6" s="7" t="str">
        <f>IF($B6="N/A","N/A",IF(C6&gt;10,"No",IF(C6&lt;-10,"No","Yes")))</f>
        <v>N/A</v>
      </c>
      <c r="E6" s="22">
        <v>153526</v>
      </c>
      <c r="F6" s="7" t="str">
        <f>IF($B6="N/A","N/A",IF(E6&gt;10,"No",IF(E6&lt;-10,"No","Yes")))</f>
        <v>N/A</v>
      </c>
      <c r="G6" s="22">
        <v>156069</v>
      </c>
      <c r="H6" s="7" t="str">
        <f>IF($B6="N/A","N/A",IF(G6&gt;10,"No",IF(G6&lt;-10,"No","Yes")))</f>
        <v>N/A</v>
      </c>
      <c r="I6" s="8">
        <v>2.411</v>
      </c>
      <c r="J6" s="8">
        <v>1.6559999999999999</v>
      </c>
      <c r="K6" s="1" t="s">
        <v>736</v>
      </c>
      <c r="L6" s="91" t="str">
        <f>IF(J6="Div by 0", "N/A", IF(K6="N/A","N/A", IF(J6&gt;VALUE(MID(K6,1,2)), "No", IF(J6&lt;-1*VALUE(MID(K6,1,2)), "No", "Yes"))))</f>
        <v>Yes</v>
      </c>
    </row>
    <row r="7" spans="1:12" x14ac:dyDescent="0.25">
      <c r="A7" s="123" t="s">
        <v>59</v>
      </c>
      <c r="B7" s="22" t="s">
        <v>213</v>
      </c>
      <c r="C7" s="22">
        <v>119974.96</v>
      </c>
      <c r="D7" s="7" t="str">
        <f>IF($B7="N/A","N/A",IF(C7&gt;10,"No",IF(C7&lt;-10,"No","Yes")))</f>
        <v>N/A</v>
      </c>
      <c r="E7" s="22">
        <v>122150.47</v>
      </c>
      <c r="F7" s="7" t="str">
        <f>IF($B7="N/A","N/A",IF(E7&gt;10,"No",IF(E7&lt;-10,"No","Yes")))</f>
        <v>N/A</v>
      </c>
      <c r="G7" s="22">
        <v>121353.48</v>
      </c>
      <c r="H7" s="7" t="str">
        <f>IF($B7="N/A","N/A",IF(G7&gt;10,"No",IF(G7&lt;-10,"No","Yes")))</f>
        <v>N/A</v>
      </c>
      <c r="I7" s="8">
        <v>1.8129999999999999</v>
      </c>
      <c r="J7" s="8">
        <v>-0.65200000000000002</v>
      </c>
      <c r="K7" s="1" t="s">
        <v>737</v>
      </c>
      <c r="L7" s="91" t="str">
        <f>IF(J7="Div by 0", "N/A", IF(K7="N/A","N/A", IF(J7&gt;VALUE(MID(K7,1,2)), "No", IF(J7&lt;-1*VALUE(MID(K7,1,2)), "No", "Yes"))))</f>
        <v>Yes</v>
      </c>
    </row>
    <row r="8" spans="1:12" x14ac:dyDescent="0.25">
      <c r="A8" s="133" t="s">
        <v>143</v>
      </c>
      <c r="B8" s="22" t="s">
        <v>213</v>
      </c>
      <c r="C8" s="22">
        <v>17104</v>
      </c>
      <c r="D8" s="7" t="str">
        <f>IF($B8="N/A","N/A",IF(C8&gt;10,"No",IF(C8&lt;-10,"No","Yes")))</f>
        <v>N/A</v>
      </c>
      <c r="E8" s="22">
        <v>17359</v>
      </c>
      <c r="F8" s="7" t="str">
        <f>IF($B8="N/A","N/A",IF(E8&gt;10,"No",IF(E8&lt;-10,"No","Yes")))</f>
        <v>N/A</v>
      </c>
      <c r="G8" s="22">
        <v>17273</v>
      </c>
      <c r="H8" s="7" t="str">
        <f>IF($B8="N/A","N/A",IF(G8&gt;10,"No",IF(G8&lt;-10,"No","Yes")))</f>
        <v>N/A</v>
      </c>
      <c r="I8" s="8">
        <v>1.4910000000000001</v>
      </c>
      <c r="J8" s="8">
        <v>-0.495</v>
      </c>
      <c r="K8" s="22" t="s">
        <v>213</v>
      </c>
      <c r="L8" s="91" t="str">
        <f>IF(J8="Div by 0", "N/A", IF(K8="N/A","N/A", IF(J8&gt;VALUE(MID(K8,1,2)), "No", IF(J8&lt;-1*VALUE(MID(K8,1,2)), "No", "Yes"))))</f>
        <v>N/A</v>
      </c>
    </row>
    <row r="9" spans="1:12" x14ac:dyDescent="0.25">
      <c r="A9" s="123" t="s">
        <v>678</v>
      </c>
      <c r="B9" s="22" t="s">
        <v>213</v>
      </c>
      <c r="C9" s="22">
        <v>16547</v>
      </c>
      <c r="D9" s="7" t="str">
        <f t="shared" ref="D9:D11" si="0">IF($B9="N/A","N/A",IF(C9&gt;10,"No",IF(C9&lt;-10,"No","Yes")))</f>
        <v>N/A</v>
      </c>
      <c r="E9" s="22">
        <v>16833</v>
      </c>
      <c r="F9" s="7" t="str">
        <f t="shared" ref="F9:F11" si="1">IF($B9="N/A","N/A",IF(E9&gt;10,"No",IF(E9&lt;-10,"No","Yes")))</f>
        <v>N/A</v>
      </c>
      <c r="G9" s="22">
        <v>16755</v>
      </c>
      <c r="H9" s="7" t="str">
        <f t="shared" ref="H9:H11" si="2">IF($B9="N/A","N/A",IF(G9&gt;10,"No",IF(G9&lt;-10,"No","Yes")))</f>
        <v>N/A</v>
      </c>
      <c r="I9" s="8">
        <v>1.728</v>
      </c>
      <c r="J9" s="8">
        <v>-0.46300000000000002</v>
      </c>
      <c r="K9" s="22" t="s">
        <v>213</v>
      </c>
      <c r="L9" s="91" t="str">
        <f t="shared" ref="L9:L11" si="3">IF(J9="Div by 0", "N/A", IF(K9="N/A","N/A", IF(J9&gt;VALUE(MID(K9,1,2)), "No", IF(J9&lt;-1*VALUE(MID(K9,1,2)), "No", "Yes"))))</f>
        <v>N/A</v>
      </c>
    </row>
    <row r="10" spans="1:12" x14ac:dyDescent="0.25">
      <c r="A10" s="123" t="s">
        <v>423</v>
      </c>
      <c r="B10" s="22" t="s">
        <v>213</v>
      </c>
      <c r="C10" s="22">
        <v>557</v>
      </c>
      <c r="D10" s="7" t="str">
        <f t="shared" si="0"/>
        <v>N/A</v>
      </c>
      <c r="E10" s="22">
        <v>526</v>
      </c>
      <c r="F10" s="7" t="str">
        <f t="shared" si="1"/>
        <v>N/A</v>
      </c>
      <c r="G10" s="22">
        <v>518</v>
      </c>
      <c r="H10" s="7" t="str">
        <f t="shared" si="2"/>
        <v>N/A</v>
      </c>
      <c r="I10" s="8">
        <v>-5.57</v>
      </c>
      <c r="J10" s="8">
        <v>-1.52</v>
      </c>
      <c r="K10" s="22" t="s">
        <v>213</v>
      </c>
      <c r="L10" s="91" t="str">
        <f t="shared" si="3"/>
        <v>N/A</v>
      </c>
    </row>
    <row r="11" spans="1:12" x14ac:dyDescent="0.25">
      <c r="A11" s="123" t="s">
        <v>169</v>
      </c>
      <c r="B11" s="22" t="s">
        <v>213</v>
      </c>
      <c r="C11" s="4">
        <v>11.409360158</v>
      </c>
      <c r="D11" s="7" t="str">
        <f t="shared" si="0"/>
        <v>N/A</v>
      </c>
      <c r="E11" s="4">
        <v>11.306879616</v>
      </c>
      <c r="F11" s="7" t="str">
        <f t="shared" si="1"/>
        <v>N/A</v>
      </c>
      <c r="G11" s="4">
        <v>11.067540639000001</v>
      </c>
      <c r="H11" s="7" t="str">
        <f t="shared" si="2"/>
        <v>N/A</v>
      </c>
      <c r="I11" s="8">
        <v>-0.89800000000000002</v>
      </c>
      <c r="J11" s="8">
        <v>-2.12</v>
      </c>
      <c r="K11" s="22" t="s">
        <v>213</v>
      </c>
      <c r="L11" s="91" t="str">
        <f t="shared" si="3"/>
        <v>N/A</v>
      </c>
    </row>
    <row r="12" spans="1:12" x14ac:dyDescent="0.25">
      <c r="A12" s="123" t="s">
        <v>144</v>
      </c>
      <c r="B12" s="22" t="s">
        <v>213</v>
      </c>
      <c r="C12" s="22">
        <v>10974</v>
      </c>
      <c r="D12" s="7" t="str">
        <f>IF($B12="N/A","N/A",IF(C12&gt;10,"No",IF(C12&lt;-10,"No","Yes")))</f>
        <v>N/A</v>
      </c>
      <c r="E12" s="22">
        <v>11063.833333</v>
      </c>
      <c r="F12" s="7" t="str">
        <f>IF($B12="N/A","N/A",IF(E12&gt;10,"No",IF(E12&lt;-10,"No","Yes")))</f>
        <v>N/A</v>
      </c>
      <c r="G12" s="22">
        <v>10790.583333</v>
      </c>
      <c r="H12" s="7" t="str">
        <f>IF($B12="N/A","N/A",IF(G12&gt;10,"No",IF(G12&lt;-10,"No","Yes")))</f>
        <v>N/A</v>
      </c>
      <c r="I12" s="8">
        <v>0.81859999999999999</v>
      </c>
      <c r="J12" s="8">
        <v>-2.4700000000000002</v>
      </c>
      <c r="K12" s="22" t="s">
        <v>213</v>
      </c>
      <c r="L12" s="91" t="str">
        <f>IF(J12="Div by 0", "N/A", IF(K12="N/A","N/A", IF(J12&gt;VALUE(MID(K12,1,2)), "No", IF(J12&lt;-1*VALUE(MID(K12,1,2)), "No", "Yes"))))</f>
        <v>N/A</v>
      </c>
    </row>
    <row r="13" spans="1:12" x14ac:dyDescent="0.25">
      <c r="A13" s="90" t="s">
        <v>364</v>
      </c>
      <c r="B13" s="33" t="s">
        <v>213</v>
      </c>
      <c r="C13" s="4">
        <v>98.323683227000004</v>
      </c>
      <c r="D13" s="9" t="str">
        <f>IF($B13="N/A","N/A",IF(C13&gt;=95,"Yes","No"))</f>
        <v>N/A</v>
      </c>
      <c r="E13" s="4">
        <v>98.399619607999995</v>
      </c>
      <c r="F13" s="9" t="str">
        <f>IF($B13="N/A","N/A",IF(E13&gt;=95,"Yes","No"))</f>
        <v>N/A</v>
      </c>
      <c r="G13" s="4">
        <v>98.940853083999997</v>
      </c>
      <c r="H13" s="7" t="str">
        <f>IF($B13="N/A","N/A",IF(G13&gt;=95,"Yes","No"))</f>
        <v>N/A</v>
      </c>
      <c r="I13" s="8">
        <v>7.7200000000000005E-2</v>
      </c>
      <c r="J13" s="8">
        <v>0.55000000000000004</v>
      </c>
      <c r="K13" s="25" t="s">
        <v>737</v>
      </c>
      <c r="L13" s="91" t="str">
        <f t="shared" ref="L13:L70" si="4">IF(J13="Div by 0", "N/A", IF(K13="N/A","N/A", IF(J13&gt;VALUE(MID(K13,1,2)), "No", IF(J13&lt;-1*VALUE(MID(K13,1,2)), "No", "Yes"))))</f>
        <v>Yes</v>
      </c>
    </row>
    <row r="14" spans="1:12" x14ac:dyDescent="0.25">
      <c r="A14" s="134" t="s">
        <v>365</v>
      </c>
      <c r="B14" s="33" t="s">
        <v>213</v>
      </c>
      <c r="C14" s="34">
        <v>1.6683120763999999</v>
      </c>
      <c r="D14" s="34" t="str">
        <f>IF($B14="N/A","N/A",IF(C14&gt;10,"No",IF(C14&lt;-10,"No","Yes")))</f>
        <v>N/A</v>
      </c>
      <c r="E14" s="34">
        <v>1.5906100594999999</v>
      </c>
      <c r="F14" s="9" t="str">
        <f>IF($B14="N/A","N/A",IF(E14&gt;95,"Yes","No"))</f>
        <v>N/A</v>
      </c>
      <c r="G14" s="34">
        <v>1.0553024624</v>
      </c>
      <c r="H14" s="7" t="str">
        <f>IF($B14="N/A","N/A",IF(G14&gt;95,"Yes","No"))</f>
        <v>N/A</v>
      </c>
      <c r="I14" s="35">
        <v>-4.66</v>
      </c>
      <c r="J14" s="35">
        <v>-33.700000000000003</v>
      </c>
      <c r="K14" s="36" t="s">
        <v>213</v>
      </c>
      <c r="L14" s="91" t="str">
        <f t="shared" si="4"/>
        <v>N/A</v>
      </c>
    </row>
    <row r="15" spans="1:12" x14ac:dyDescent="0.25">
      <c r="A15" s="134" t="s">
        <v>366</v>
      </c>
      <c r="B15" s="33" t="s">
        <v>213</v>
      </c>
      <c r="C15" s="34">
        <v>8.0046961E-3</v>
      </c>
      <c r="D15" s="34" t="str">
        <f t="shared" ref="D15:D21" si="5">IF($B15="N/A","N/A",IF(C15&gt;10,"No",IF(C15&lt;-10,"No","Yes")))</f>
        <v>N/A</v>
      </c>
      <c r="E15" s="34">
        <v>9.7703320999999992E-3</v>
      </c>
      <c r="F15" s="34" t="str">
        <f t="shared" ref="F15:F21" si="6">IF($B15="N/A","N/A",IF(E15&gt;10,"No",IF(E15&lt;-10,"No","Yes")))</f>
        <v>N/A</v>
      </c>
      <c r="G15" s="34">
        <v>3.8444534E-3</v>
      </c>
      <c r="H15" s="37" t="str">
        <f t="shared" ref="H15:H21" si="7">IF($B15="N/A","N/A",IF(G15&gt;10,"No",IF(G15&lt;-10,"No","Yes")))</f>
        <v>N/A</v>
      </c>
      <c r="I15" s="35">
        <v>22.06</v>
      </c>
      <c r="J15" s="35">
        <v>-60.7</v>
      </c>
      <c r="K15" s="36" t="s">
        <v>213</v>
      </c>
      <c r="L15" s="91" t="str">
        <f t="shared" si="4"/>
        <v>N/A</v>
      </c>
    </row>
    <row r="16" spans="1:12" x14ac:dyDescent="0.25">
      <c r="A16" s="134" t="s">
        <v>367</v>
      </c>
      <c r="B16" s="33" t="s">
        <v>213</v>
      </c>
      <c r="C16" s="38">
        <v>2513</v>
      </c>
      <c r="D16" s="38" t="str">
        <f t="shared" si="5"/>
        <v>N/A</v>
      </c>
      <c r="E16" s="38">
        <v>2457</v>
      </c>
      <c r="F16" s="38" t="str">
        <f t="shared" si="6"/>
        <v>N/A</v>
      </c>
      <c r="G16" s="38">
        <v>1653</v>
      </c>
      <c r="H16" s="37" t="str">
        <f t="shared" si="7"/>
        <v>N/A</v>
      </c>
      <c r="I16" s="35">
        <v>-2.23</v>
      </c>
      <c r="J16" s="35">
        <v>-32.700000000000003</v>
      </c>
      <c r="K16" s="36" t="s">
        <v>213</v>
      </c>
      <c r="L16" s="91" t="str">
        <f t="shared" si="4"/>
        <v>N/A</v>
      </c>
    </row>
    <row r="17" spans="1:12" x14ac:dyDescent="0.25">
      <c r="A17" s="135" t="s">
        <v>368</v>
      </c>
      <c r="B17" s="33" t="s">
        <v>213</v>
      </c>
      <c r="C17" s="34">
        <v>1.6763167725000001</v>
      </c>
      <c r="D17" s="37" t="str">
        <f t="shared" si="5"/>
        <v>N/A</v>
      </c>
      <c r="E17" s="34">
        <v>1.6003803915999999</v>
      </c>
      <c r="F17" s="37" t="str">
        <f t="shared" si="6"/>
        <v>N/A</v>
      </c>
      <c r="G17" s="34">
        <v>1.0591469158</v>
      </c>
      <c r="H17" s="37" t="str">
        <f t="shared" si="7"/>
        <v>N/A</v>
      </c>
      <c r="I17" s="35">
        <v>-4.53</v>
      </c>
      <c r="J17" s="35">
        <v>-33.799999999999997</v>
      </c>
      <c r="K17" s="36" t="s">
        <v>213</v>
      </c>
      <c r="L17" s="91" t="str">
        <f t="shared" si="4"/>
        <v>N/A</v>
      </c>
    </row>
    <row r="18" spans="1:12" x14ac:dyDescent="0.25">
      <c r="A18" s="134" t="s">
        <v>679</v>
      </c>
      <c r="B18" s="33" t="s">
        <v>213</v>
      </c>
      <c r="C18" s="34">
        <v>98.925586948000003</v>
      </c>
      <c r="D18" s="37" t="str">
        <f t="shared" si="5"/>
        <v>N/A</v>
      </c>
      <c r="E18" s="34">
        <v>98.860398860000004</v>
      </c>
      <c r="F18" s="37" t="str">
        <f t="shared" si="6"/>
        <v>N/A</v>
      </c>
      <c r="G18" s="34">
        <v>98.487598305999995</v>
      </c>
      <c r="H18" s="37" t="str">
        <f t="shared" si="7"/>
        <v>N/A</v>
      </c>
      <c r="I18" s="8">
        <v>-6.6000000000000003E-2</v>
      </c>
      <c r="J18" s="8">
        <v>-0.377</v>
      </c>
      <c r="K18" s="36" t="s">
        <v>213</v>
      </c>
      <c r="L18" s="91" t="str">
        <f t="shared" si="4"/>
        <v>N/A</v>
      </c>
    </row>
    <row r="19" spans="1:12" x14ac:dyDescent="0.25">
      <c r="A19" s="134" t="s">
        <v>680</v>
      </c>
      <c r="B19" s="33" t="s">
        <v>213</v>
      </c>
      <c r="C19" s="34">
        <v>60.843613210999997</v>
      </c>
      <c r="D19" s="37" t="str">
        <f t="shared" si="5"/>
        <v>N/A</v>
      </c>
      <c r="E19" s="34">
        <v>61.864061864</v>
      </c>
      <c r="F19" s="37" t="str">
        <f t="shared" si="6"/>
        <v>N/A</v>
      </c>
      <c r="G19" s="34">
        <v>47.307924985</v>
      </c>
      <c r="H19" s="37" t="str">
        <f t="shared" si="7"/>
        <v>N/A</v>
      </c>
      <c r="I19" s="8">
        <v>1.677</v>
      </c>
      <c r="J19" s="8">
        <v>-23.5</v>
      </c>
      <c r="K19" s="36" t="s">
        <v>213</v>
      </c>
      <c r="L19" s="91" t="str">
        <f t="shared" si="4"/>
        <v>N/A</v>
      </c>
    </row>
    <row r="20" spans="1:12" ht="25" x14ac:dyDescent="0.25">
      <c r="A20" s="134" t="s">
        <v>681</v>
      </c>
      <c r="B20" s="33" t="s">
        <v>213</v>
      </c>
      <c r="C20" s="34">
        <v>3.9793075999999997E-2</v>
      </c>
      <c r="D20" s="37" t="str">
        <f t="shared" si="5"/>
        <v>N/A</v>
      </c>
      <c r="E20" s="34">
        <v>0.32560032560000002</v>
      </c>
      <c r="F20" s="37" t="str">
        <f t="shared" si="6"/>
        <v>N/A</v>
      </c>
      <c r="G20" s="34">
        <v>0.36297640650000002</v>
      </c>
      <c r="H20" s="37" t="str">
        <f t="shared" si="7"/>
        <v>N/A</v>
      </c>
      <c r="I20" s="8">
        <v>718.2</v>
      </c>
      <c r="J20" s="8">
        <v>11.48</v>
      </c>
      <c r="K20" s="36" t="s">
        <v>213</v>
      </c>
      <c r="L20" s="91" t="str">
        <f t="shared" si="4"/>
        <v>N/A</v>
      </c>
    </row>
    <row r="21" spans="1:12" ht="25" x14ac:dyDescent="0.25">
      <c r="A21" s="134" t="s">
        <v>682</v>
      </c>
      <c r="B21" s="33" t="s">
        <v>213</v>
      </c>
      <c r="C21" s="34">
        <v>0</v>
      </c>
      <c r="D21" s="37" t="str">
        <f t="shared" si="5"/>
        <v>N/A</v>
      </c>
      <c r="E21" s="34">
        <v>0</v>
      </c>
      <c r="F21" s="37" t="str">
        <f t="shared" si="6"/>
        <v>N/A</v>
      </c>
      <c r="G21" s="34">
        <v>0</v>
      </c>
      <c r="H21" s="37" t="str">
        <f t="shared" si="7"/>
        <v>N/A</v>
      </c>
      <c r="I21" s="8" t="s">
        <v>1747</v>
      </c>
      <c r="J21" s="8" t="s">
        <v>1747</v>
      </c>
      <c r="K21" s="36" t="s">
        <v>213</v>
      </c>
      <c r="L21" s="91" t="str">
        <f t="shared" si="4"/>
        <v>N/A</v>
      </c>
    </row>
    <row r="22" spans="1:12" x14ac:dyDescent="0.25">
      <c r="A22" s="114" t="s">
        <v>1701</v>
      </c>
      <c r="B22" s="25" t="s">
        <v>217</v>
      </c>
      <c r="C22" s="1">
        <v>46</v>
      </c>
      <c r="D22" s="7" t="str">
        <f>IF($B22="N/A","N/A",IF(C22&gt;0,"No",IF(C22&lt;0,"No","Yes")))</f>
        <v>No</v>
      </c>
      <c r="E22" s="1">
        <v>60</v>
      </c>
      <c r="F22" s="7" t="str">
        <f>IF($B22="N/A","N/A",IF(E22&gt;0,"No",IF(E22&lt;0,"No","Yes")))</f>
        <v>No</v>
      </c>
      <c r="G22" s="1">
        <v>4904</v>
      </c>
      <c r="H22" s="7" t="str">
        <f>IF($B22="N/A","N/A",IF(G22&gt;0,"No",IF(G22&lt;0,"No","Yes")))</f>
        <v>No</v>
      </c>
      <c r="I22" s="8">
        <v>30.43</v>
      </c>
      <c r="J22" s="8">
        <v>8073</v>
      </c>
      <c r="K22" s="25" t="s">
        <v>213</v>
      </c>
      <c r="L22" s="91" t="str">
        <f t="shared" si="4"/>
        <v>N/A</v>
      </c>
    </row>
    <row r="23" spans="1:12" x14ac:dyDescent="0.25">
      <c r="A23" s="136" t="s">
        <v>145</v>
      </c>
      <c r="B23" s="25" t="s">
        <v>279</v>
      </c>
      <c r="C23" s="4">
        <v>6.1369336699999999E-2</v>
      </c>
      <c r="D23" s="7" t="str">
        <f>IF($B23="N/A","N/A",IF(C23&gt;=10,"No",IF(C23&lt;0,"No","Yes")))</f>
        <v>Yes</v>
      </c>
      <c r="E23" s="4">
        <v>7.8162656499999997E-2</v>
      </c>
      <c r="F23" s="7" t="str">
        <f>IF($B23="N/A","N/A",IF(E23&gt;=10,"No",IF(E23&lt;0,"No","Yes")))</f>
        <v>Yes</v>
      </c>
      <c r="G23" s="4">
        <v>6.2863220755000002</v>
      </c>
      <c r="H23" s="7" t="str">
        <f>IF($B23="N/A","N/A",IF(G23&gt;=10,"No",IF(G23&lt;0,"No","Yes")))</f>
        <v>Yes</v>
      </c>
      <c r="I23" s="8">
        <v>27.36</v>
      </c>
      <c r="J23" s="8">
        <v>7943</v>
      </c>
      <c r="K23" s="25" t="s">
        <v>213</v>
      </c>
      <c r="L23" s="91" t="str">
        <f t="shared" si="4"/>
        <v>N/A</v>
      </c>
    </row>
    <row r="24" spans="1:12" x14ac:dyDescent="0.25">
      <c r="A24" s="114" t="s">
        <v>424</v>
      </c>
      <c r="B24" s="21" t="s">
        <v>213</v>
      </c>
      <c r="C24" s="9">
        <v>90.217391304000003</v>
      </c>
      <c r="D24" s="37" t="str">
        <f t="shared" ref="D24:D27" si="8">IF($B24="N/A","N/A",IF(C24&gt;10,"No",IF(C24&lt;-10,"No","Yes")))</f>
        <v>N/A</v>
      </c>
      <c r="E24" s="9">
        <v>88.333333332999999</v>
      </c>
      <c r="F24" s="7" t="str">
        <f t="shared" ref="F24:F27" si="9">IF($B24="N/A","N/A",IF(E24&gt;10,"No",IF(E24&lt;-10,"No","Yes")))</f>
        <v>N/A</v>
      </c>
      <c r="G24" s="9">
        <v>27.255121802000001</v>
      </c>
      <c r="H24" s="7" t="str">
        <f t="shared" ref="H24:H27" si="10">IF($B24="N/A","N/A",IF(G24&gt;10,"No",IF(G24&lt;-10,"No","Yes")))</f>
        <v>N/A</v>
      </c>
      <c r="I24" s="8">
        <v>-2.09</v>
      </c>
      <c r="J24" s="8">
        <v>-69.099999999999994</v>
      </c>
      <c r="K24" s="25" t="s">
        <v>213</v>
      </c>
      <c r="L24" s="91" t="str">
        <f t="shared" si="4"/>
        <v>N/A</v>
      </c>
    </row>
    <row r="25" spans="1:12" x14ac:dyDescent="0.25">
      <c r="A25" s="114" t="s">
        <v>425</v>
      </c>
      <c r="B25" s="21" t="s">
        <v>213</v>
      </c>
      <c r="C25" s="9">
        <v>16.304347826000001</v>
      </c>
      <c r="D25" s="37" t="str">
        <f t="shared" si="8"/>
        <v>N/A</v>
      </c>
      <c r="E25" s="9">
        <v>8.3333333333000006</v>
      </c>
      <c r="F25" s="7" t="str">
        <f t="shared" si="9"/>
        <v>N/A</v>
      </c>
      <c r="G25" s="9">
        <v>8.1541127300000002E-2</v>
      </c>
      <c r="H25" s="7" t="str">
        <f t="shared" si="10"/>
        <v>N/A</v>
      </c>
      <c r="I25" s="8">
        <v>-48.9</v>
      </c>
      <c r="J25" s="8">
        <v>-99</v>
      </c>
      <c r="K25" s="25" t="s">
        <v>213</v>
      </c>
      <c r="L25" s="91" t="str">
        <f t="shared" si="4"/>
        <v>N/A</v>
      </c>
    </row>
    <row r="26" spans="1:12" x14ac:dyDescent="0.25">
      <c r="A26" s="114" t="s">
        <v>421</v>
      </c>
      <c r="B26" s="21" t="s">
        <v>213</v>
      </c>
      <c r="C26" s="9">
        <v>0</v>
      </c>
      <c r="D26" s="37" t="str">
        <f t="shared" si="8"/>
        <v>N/A</v>
      </c>
      <c r="E26" s="9">
        <v>0</v>
      </c>
      <c r="F26" s="7" t="str">
        <f t="shared" si="9"/>
        <v>N/A</v>
      </c>
      <c r="G26" s="9">
        <v>0</v>
      </c>
      <c r="H26" s="7" t="str">
        <f t="shared" si="10"/>
        <v>N/A</v>
      </c>
      <c r="I26" s="8" t="s">
        <v>1747</v>
      </c>
      <c r="J26" s="8" t="s">
        <v>1747</v>
      </c>
      <c r="K26" s="25" t="s">
        <v>213</v>
      </c>
      <c r="L26" s="91" t="str">
        <f t="shared" si="4"/>
        <v>N/A</v>
      </c>
    </row>
    <row r="27" spans="1:12" x14ac:dyDescent="0.25">
      <c r="A27" s="114" t="s">
        <v>422</v>
      </c>
      <c r="B27" s="21" t="s">
        <v>213</v>
      </c>
      <c r="C27" s="9">
        <v>0</v>
      </c>
      <c r="D27" s="37" t="str">
        <f t="shared" si="8"/>
        <v>N/A</v>
      </c>
      <c r="E27" s="9">
        <v>0</v>
      </c>
      <c r="F27" s="7" t="str">
        <f t="shared" si="9"/>
        <v>N/A</v>
      </c>
      <c r="G27" s="9">
        <v>0</v>
      </c>
      <c r="H27" s="7" t="str">
        <f t="shared" si="10"/>
        <v>N/A</v>
      </c>
      <c r="I27" s="8" t="s">
        <v>1747</v>
      </c>
      <c r="J27" s="8" t="s">
        <v>1747</v>
      </c>
      <c r="K27" s="25" t="s">
        <v>213</v>
      </c>
      <c r="L27" s="91" t="str">
        <f t="shared" si="4"/>
        <v>N/A</v>
      </c>
    </row>
    <row r="28" spans="1:12" x14ac:dyDescent="0.25">
      <c r="A28" s="114" t="s">
        <v>952</v>
      </c>
      <c r="B28" s="21" t="s">
        <v>213</v>
      </c>
      <c r="C28" s="34">
        <v>11.968354767999999</v>
      </c>
      <c r="D28" s="37" t="str">
        <f>IF($B28="N/A","N/A",IF(C28&gt;10,"No",IF(C28&lt;-10,"No","Yes")))</f>
        <v>N/A</v>
      </c>
      <c r="E28" s="34">
        <v>12.102184646</v>
      </c>
      <c r="F28" s="37" t="str">
        <f>IF($B28="N/A","N/A",IF(E28&gt;10,"No",IF(E28&lt;-10,"No","Yes")))</f>
        <v>N/A</v>
      </c>
      <c r="G28" s="34">
        <v>12.636077631999999</v>
      </c>
      <c r="H28" s="37" t="str">
        <f>IF($B28="N/A","N/A",IF(G28&gt;10,"No",IF(G28&lt;-10,"No","Yes")))</f>
        <v>N/A</v>
      </c>
      <c r="I28" s="8">
        <v>1.1180000000000001</v>
      </c>
      <c r="J28" s="8">
        <v>4.4119999999999999</v>
      </c>
      <c r="K28" s="36" t="s">
        <v>737</v>
      </c>
      <c r="L28" s="91" t="str">
        <f t="shared" si="4"/>
        <v>Yes</v>
      </c>
    </row>
    <row r="29" spans="1:12" x14ac:dyDescent="0.25">
      <c r="A29" s="114" t="s">
        <v>953</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737</v>
      </c>
      <c r="L29" s="91" t="str">
        <f t="shared" si="4"/>
        <v>N/A</v>
      </c>
    </row>
    <row r="30" spans="1:12" x14ac:dyDescent="0.25">
      <c r="A30" s="114" t="s">
        <v>20</v>
      </c>
      <c r="B30" s="25" t="s">
        <v>280</v>
      </c>
      <c r="C30" s="9">
        <v>99.502374727000003</v>
      </c>
      <c r="D30" s="7" t="str">
        <f>IF($B30="N/A","N/A",IF(C30&gt;=98,"Yes","No"))</f>
        <v>Yes</v>
      </c>
      <c r="E30" s="9">
        <v>99.490640021999994</v>
      </c>
      <c r="F30" s="7" t="str">
        <f>IF($B30="N/A","N/A",IF(E30&gt;=98,"Yes","No"))</f>
        <v>Yes</v>
      </c>
      <c r="G30" s="9">
        <v>98.892797416999997</v>
      </c>
      <c r="H30" s="7" t="str">
        <f>IF($B30="N/A","N/A",IF(G30&gt;=98,"Yes","No"))</f>
        <v>Yes</v>
      </c>
      <c r="I30" s="8">
        <v>-1.2E-2</v>
      </c>
      <c r="J30" s="8">
        <v>-0.60099999999999998</v>
      </c>
      <c r="K30" s="25" t="s">
        <v>737</v>
      </c>
      <c r="L30" s="91" t="str">
        <f t="shared" si="4"/>
        <v>Yes</v>
      </c>
    </row>
    <row r="31" spans="1:12" x14ac:dyDescent="0.25">
      <c r="A31" s="114" t="s">
        <v>18</v>
      </c>
      <c r="B31" s="25" t="s">
        <v>277</v>
      </c>
      <c r="C31" s="9">
        <v>99.999332941999995</v>
      </c>
      <c r="D31" s="7" t="str">
        <f>IF($B31="N/A","N/A",IF(C31&gt;=95,"Yes","No"))</f>
        <v>Yes</v>
      </c>
      <c r="E31" s="9">
        <v>99.998697289000006</v>
      </c>
      <c r="F31" s="7" t="str">
        <f>IF($B31="N/A","N/A",IF(E31&gt;=95,"Yes","No"))</f>
        <v>Yes</v>
      </c>
      <c r="G31" s="9">
        <v>99.941051713999997</v>
      </c>
      <c r="H31" s="7" t="str">
        <f>IF($B31="N/A","N/A",IF(G31&gt;=95,"Yes","No"))</f>
        <v>Yes</v>
      </c>
      <c r="I31" s="8">
        <v>-1E-3</v>
      </c>
      <c r="J31" s="8">
        <v>-5.8000000000000003E-2</v>
      </c>
      <c r="K31" s="25" t="s">
        <v>737</v>
      </c>
      <c r="L31" s="91" t="str">
        <f t="shared" si="4"/>
        <v>Yes</v>
      </c>
    </row>
    <row r="32" spans="1:12" x14ac:dyDescent="0.25">
      <c r="A32" s="114" t="s">
        <v>23</v>
      </c>
      <c r="B32" s="21" t="s">
        <v>213</v>
      </c>
      <c r="C32" s="9">
        <v>38.488579967</v>
      </c>
      <c r="D32" s="7" t="str">
        <f t="shared" ref="D32:D37" si="11">IF($B32="N/A","N/A",IF(C32&gt;10,"No",IF(C32&lt;-10,"No","Yes")))</f>
        <v>N/A</v>
      </c>
      <c r="E32" s="9">
        <v>37.711527689</v>
      </c>
      <c r="F32" s="7" t="str">
        <f t="shared" ref="F32:F37" si="12">IF($B32="N/A","N/A",IF(E32&gt;10,"No",IF(E32&lt;-10,"No","Yes")))</f>
        <v>N/A</v>
      </c>
      <c r="G32" s="9">
        <v>37.338613049000003</v>
      </c>
      <c r="H32" s="7" t="str">
        <f t="shared" ref="H32:H37" si="13">IF($B32="N/A","N/A",IF(G32&gt;10,"No",IF(G32&lt;-10,"No","Yes")))</f>
        <v>N/A</v>
      </c>
      <c r="I32" s="8">
        <v>-2.02</v>
      </c>
      <c r="J32" s="8">
        <v>-0.98899999999999999</v>
      </c>
      <c r="K32" s="25" t="s">
        <v>737</v>
      </c>
      <c r="L32" s="91" t="str">
        <f t="shared" si="4"/>
        <v>Yes</v>
      </c>
    </row>
    <row r="33" spans="1:12" x14ac:dyDescent="0.25">
      <c r="A33" s="114" t="s">
        <v>24</v>
      </c>
      <c r="B33" s="21" t="s">
        <v>213</v>
      </c>
      <c r="C33" s="9">
        <v>5.6826671646999998</v>
      </c>
      <c r="D33" s="7" t="str">
        <f t="shared" si="11"/>
        <v>N/A</v>
      </c>
      <c r="E33" s="9">
        <v>5.7358362752999996</v>
      </c>
      <c r="F33" s="7" t="str">
        <f t="shared" si="12"/>
        <v>N/A</v>
      </c>
      <c r="G33" s="9">
        <v>5.8262691501999999</v>
      </c>
      <c r="H33" s="7" t="str">
        <f t="shared" si="13"/>
        <v>N/A</v>
      </c>
      <c r="I33" s="8">
        <v>0.93559999999999999</v>
      </c>
      <c r="J33" s="8">
        <v>1.577</v>
      </c>
      <c r="K33" s="25" t="s">
        <v>737</v>
      </c>
      <c r="L33" s="91" t="str">
        <f t="shared" si="4"/>
        <v>Yes</v>
      </c>
    </row>
    <row r="34" spans="1:12" x14ac:dyDescent="0.25">
      <c r="A34" s="114" t="s">
        <v>25</v>
      </c>
      <c r="B34" s="21" t="s">
        <v>213</v>
      </c>
      <c r="C34" s="9">
        <v>39.113613319999999</v>
      </c>
      <c r="D34" s="7" t="str">
        <f t="shared" si="11"/>
        <v>N/A</v>
      </c>
      <c r="E34" s="9">
        <v>39.423289865999998</v>
      </c>
      <c r="F34" s="7" t="str">
        <f t="shared" si="12"/>
        <v>N/A</v>
      </c>
      <c r="G34" s="9">
        <v>40.521179734999997</v>
      </c>
      <c r="H34" s="7" t="str">
        <f t="shared" si="13"/>
        <v>N/A</v>
      </c>
      <c r="I34" s="8">
        <v>0.79169999999999996</v>
      </c>
      <c r="J34" s="8">
        <v>2.7850000000000001</v>
      </c>
      <c r="K34" s="25" t="s">
        <v>737</v>
      </c>
      <c r="L34" s="91" t="str">
        <f t="shared" si="4"/>
        <v>Yes</v>
      </c>
    </row>
    <row r="35" spans="1:12" x14ac:dyDescent="0.25">
      <c r="A35" s="114" t="s">
        <v>26</v>
      </c>
      <c r="B35" s="25" t="s">
        <v>213</v>
      </c>
      <c r="C35" s="9">
        <v>7.1155077646000002</v>
      </c>
      <c r="D35" s="7" t="str">
        <f t="shared" si="11"/>
        <v>N/A</v>
      </c>
      <c r="E35" s="9">
        <v>7.3407761552000004</v>
      </c>
      <c r="F35" s="7" t="str">
        <f t="shared" si="12"/>
        <v>N/A</v>
      </c>
      <c r="G35" s="9">
        <v>7.2666576963000002</v>
      </c>
      <c r="H35" s="7" t="str">
        <f t="shared" si="13"/>
        <v>N/A</v>
      </c>
      <c r="I35" s="8">
        <v>3.1659999999999999</v>
      </c>
      <c r="J35" s="8">
        <v>-1.01</v>
      </c>
      <c r="K35" s="25" t="s">
        <v>213</v>
      </c>
      <c r="L35" s="91" t="str">
        <f t="shared" si="4"/>
        <v>N/A</v>
      </c>
    </row>
    <row r="36" spans="1:12" x14ac:dyDescent="0.25">
      <c r="A36" s="114" t="s">
        <v>60</v>
      </c>
      <c r="B36" s="25" t="s">
        <v>213</v>
      </c>
      <c r="C36" s="9">
        <v>3.6995037088</v>
      </c>
      <c r="D36" s="7" t="str">
        <f t="shared" si="11"/>
        <v>N/A</v>
      </c>
      <c r="E36" s="9">
        <v>3.9296275549000002</v>
      </c>
      <c r="F36" s="7" t="str">
        <f t="shared" si="12"/>
        <v>N/A</v>
      </c>
      <c r="G36" s="9">
        <v>4.2301802408000002</v>
      </c>
      <c r="H36" s="7" t="str">
        <f t="shared" si="13"/>
        <v>N/A</v>
      </c>
      <c r="I36" s="8">
        <v>6.22</v>
      </c>
      <c r="J36" s="8">
        <v>7.6479999999999997</v>
      </c>
      <c r="K36" s="25" t="s">
        <v>213</v>
      </c>
      <c r="L36" s="91" t="str">
        <f t="shared" si="4"/>
        <v>N/A</v>
      </c>
    </row>
    <row r="37" spans="1:12" x14ac:dyDescent="0.25">
      <c r="A37" s="114" t="s">
        <v>61</v>
      </c>
      <c r="B37" s="25" t="s">
        <v>213</v>
      </c>
      <c r="C37" s="9">
        <v>0</v>
      </c>
      <c r="D37" s="7" t="str">
        <f t="shared" si="11"/>
        <v>N/A</v>
      </c>
      <c r="E37" s="9">
        <v>0</v>
      </c>
      <c r="F37" s="7" t="str">
        <f t="shared" si="12"/>
        <v>N/A</v>
      </c>
      <c r="G37" s="9">
        <v>0.84321678229999997</v>
      </c>
      <c r="H37" s="7" t="str">
        <f t="shared" si="13"/>
        <v>N/A</v>
      </c>
      <c r="I37" s="8" t="s">
        <v>1747</v>
      </c>
      <c r="J37" s="8" t="s">
        <v>1747</v>
      </c>
      <c r="K37" s="25" t="s">
        <v>213</v>
      </c>
      <c r="L37" s="91" t="str">
        <f t="shared" si="4"/>
        <v>N/A</v>
      </c>
    </row>
    <row r="38" spans="1:12" x14ac:dyDescent="0.25">
      <c r="A38" s="114" t="s">
        <v>62</v>
      </c>
      <c r="B38" s="25" t="s">
        <v>278</v>
      </c>
      <c r="C38" s="9">
        <v>5.9001280750999996</v>
      </c>
      <c r="D38" s="7" t="str">
        <f>IF($B38="N/A","N/A",IF(C38&gt;=5,"No",IF(C38&lt;0,"No","Yes")))</f>
        <v>No</v>
      </c>
      <c r="E38" s="9">
        <v>5.8589424592999997</v>
      </c>
      <c r="F38" s="7" t="str">
        <f>IF($B38="N/A","N/A",IF(E38&gt;=5,"No",IF(E38&lt;0,"No","Yes")))</f>
        <v>No</v>
      </c>
      <c r="G38" s="9">
        <v>5.7384874639000003</v>
      </c>
      <c r="H38" s="7" t="str">
        <f>IF($B38="N/A","N/A",IF(G38&gt;=5,"No",IF(G38&lt;0,"No","Yes")))</f>
        <v>No</v>
      </c>
      <c r="I38" s="8">
        <v>-0.69799999999999995</v>
      </c>
      <c r="J38" s="8">
        <v>-2.06</v>
      </c>
      <c r="K38" s="25" t="s">
        <v>737</v>
      </c>
      <c r="L38" s="91" t="str">
        <f t="shared" si="4"/>
        <v>Yes</v>
      </c>
    </row>
    <row r="39" spans="1:12" x14ac:dyDescent="0.25">
      <c r="A39" s="114" t="s">
        <v>63</v>
      </c>
      <c r="B39" s="25" t="s">
        <v>213</v>
      </c>
      <c r="C39" s="9">
        <v>3.7235177971</v>
      </c>
      <c r="D39" s="7" t="str">
        <f>IF($B39="N/A","N/A",IF(C39&gt;10,"No",IF(C39&lt;-10,"No","Yes")))</f>
        <v>N/A</v>
      </c>
      <c r="E39" s="9">
        <v>3.7140288941000001</v>
      </c>
      <c r="F39" s="7" t="str">
        <f>IF($B39="N/A","N/A",IF(E39&gt;10,"No",IF(E39&lt;-10,"No","Yes")))</f>
        <v>N/A</v>
      </c>
      <c r="G39" s="9">
        <v>3.6560751974999999</v>
      </c>
      <c r="H39" s="7" t="str">
        <f>IF($B39="N/A","N/A",IF(G39&gt;10,"No",IF(G39&lt;-10,"No","Yes")))</f>
        <v>N/A</v>
      </c>
      <c r="I39" s="8">
        <v>-0.255</v>
      </c>
      <c r="J39" s="8">
        <v>-1.56</v>
      </c>
      <c r="K39" s="25" t="s">
        <v>737</v>
      </c>
      <c r="L39" s="91" t="str">
        <f t="shared" si="4"/>
        <v>Yes</v>
      </c>
    </row>
    <row r="40" spans="1:12" x14ac:dyDescent="0.25">
      <c r="A40" s="114" t="s">
        <v>64</v>
      </c>
      <c r="B40" s="25" t="s">
        <v>213</v>
      </c>
      <c r="C40" s="9">
        <v>100</v>
      </c>
      <c r="D40" s="7" t="str">
        <f>IF($B40="N/A","N/A",IF(C40&gt;10,"No",IF(C40&lt;-10,"No","Yes")))</f>
        <v>N/A</v>
      </c>
      <c r="E40" s="9">
        <v>100</v>
      </c>
      <c r="F40" s="7" t="str">
        <f>IF($B40="N/A","N/A",IF(E40&gt;10,"No",IF(E40&lt;-10,"No","Yes")))</f>
        <v>N/A</v>
      </c>
      <c r="G40" s="9">
        <v>96.459866806999997</v>
      </c>
      <c r="H40" s="7" t="str">
        <f>IF($B40="N/A","N/A",IF(G40&gt;10,"No",IF(G40&lt;-10,"No","Yes")))</f>
        <v>N/A</v>
      </c>
      <c r="I40" s="8">
        <v>0</v>
      </c>
      <c r="J40" s="8">
        <v>-3.54</v>
      </c>
      <c r="K40" s="25" t="s">
        <v>737</v>
      </c>
      <c r="L40" s="91" t="str">
        <f t="shared" si="4"/>
        <v>Yes</v>
      </c>
    </row>
    <row r="41" spans="1:12" x14ac:dyDescent="0.25">
      <c r="A41" s="90" t="s">
        <v>19</v>
      </c>
      <c r="B41" s="21" t="s">
        <v>281</v>
      </c>
      <c r="C41" s="4">
        <v>4.0437056405999998</v>
      </c>
      <c r="D41" s="7" t="str">
        <f>IF($B41="N/A","N/A",IF(C41&gt;8,"No",IF(C41&lt;2,"No","Yes")))</f>
        <v>Yes</v>
      </c>
      <c r="E41" s="4">
        <v>3.9374438206</v>
      </c>
      <c r="F41" s="7" t="str">
        <f>IF($B41="N/A","N/A",IF(E41&gt;8,"No",IF(E41&lt;2,"No","Yes")))</f>
        <v>Yes</v>
      </c>
      <c r="G41" s="4">
        <v>3.7438568837999999</v>
      </c>
      <c r="H41" s="7" t="str">
        <f>IF($B41="N/A","N/A",IF(G41&gt;8,"No",IF(G41&lt;2,"No","Yes")))</f>
        <v>Yes</v>
      </c>
      <c r="I41" s="8">
        <v>-2.63</v>
      </c>
      <c r="J41" s="8">
        <v>-4.92</v>
      </c>
      <c r="K41" s="25" t="s">
        <v>737</v>
      </c>
      <c r="L41" s="91" t="str">
        <f t="shared" si="4"/>
        <v>Yes</v>
      </c>
    </row>
    <row r="42" spans="1:12" x14ac:dyDescent="0.25">
      <c r="A42" s="90" t="s">
        <v>170</v>
      </c>
      <c r="B42" s="21" t="s">
        <v>213</v>
      </c>
      <c r="C42" s="4">
        <v>19.365361012000001</v>
      </c>
      <c r="D42" s="7" t="str">
        <f t="shared" ref="D42:D49" si="14">IF($B42="N/A","N/A",IF(C42&gt;10,"No",IF(C42&lt;-10,"No","Yes")))</f>
        <v>N/A</v>
      </c>
      <c r="E42" s="4">
        <v>18.878235608000001</v>
      </c>
      <c r="F42" s="7" t="str">
        <f t="shared" ref="F42:F49" si="15">IF($B42="N/A","N/A",IF(E42&gt;10,"No",IF(E42&lt;-10,"No","Yes")))</f>
        <v>N/A</v>
      </c>
      <c r="G42" s="4">
        <v>18.226553639999999</v>
      </c>
      <c r="H42" s="7" t="str">
        <f t="shared" ref="H42:H49" si="16">IF($B42="N/A","N/A",IF(G42&gt;10,"No",IF(G42&lt;-10,"No","Yes")))</f>
        <v>N/A</v>
      </c>
      <c r="I42" s="8">
        <v>-2.52</v>
      </c>
      <c r="J42" s="8">
        <v>-3.45</v>
      </c>
      <c r="K42" s="25" t="s">
        <v>737</v>
      </c>
      <c r="L42" s="91" t="str">
        <f>IF(J42="Div by 0", "N/A", IF(OR(J42="N/A",K42="N/A"),"N/A", IF(J42&gt;VALUE(MID(K42,1,2)), "No", IF(J42&lt;-1*VALUE(MID(K42,1,2)), "No", "Yes"))))</f>
        <v>Yes</v>
      </c>
    </row>
    <row r="43" spans="1:12" x14ac:dyDescent="0.25">
      <c r="A43" s="90" t="s">
        <v>171</v>
      </c>
      <c r="B43" s="21" t="s">
        <v>213</v>
      </c>
      <c r="C43" s="4">
        <v>36.674849244999997</v>
      </c>
      <c r="D43" s="7" t="str">
        <f t="shared" si="14"/>
        <v>N/A</v>
      </c>
      <c r="E43" s="4">
        <v>36.514336333999999</v>
      </c>
      <c r="F43" s="7" t="str">
        <f t="shared" si="15"/>
        <v>N/A</v>
      </c>
      <c r="G43" s="4">
        <v>36.458233217</v>
      </c>
      <c r="H43" s="7" t="str">
        <f t="shared" si="16"/>
        <v>N/A</v>
      </c>
      <c r="I43" s="8">
        <v>-0.438</v>
      </c>
      <c r="J43" s="8">
        <v>-0.154</v>
      </c>
      <c r="K43" s="25" t="s">
        <v>737</v>
      </c>
      <c r="L43" s="91" t="str">
        <f>IF(J43="Div by 0", "N/A", IF(OR(J43="N/A",K43="N/A"),"N/A", IF(J43&gt;VALUE(MID(K43,1,2)), "No", IF(J43&lt;-1*VALUE(MID(K43,1,2)), "No", "Yes"))))</f>
        <v>Yes</v>
      </c>
    </row>
    <row r="44" spans="1:12" x14ac:dyDescent="0.25">
      <c r="A44" s="90" t="s">
        <v>172</v>
      </c>
      <c r="B44" s="21" t="s">
        <v>213</v>
      </c>
      <c r="C44" s="4">
        <v>3.7955600618999998</v>
      </c>
      <c r="D44" s="7" t="str">
        <f t="shared" si="14"/>
        <v>N/A</v>
      </c>
      <c r="E44" s="4">
        <v>3.7042585621000002</v>
      </c>
      <c r="F44" s="7" t="str">
        <f t="shared" si="15"/>
        <v>N/A</v>
      </c>
      <c r="G44" s="4">
        <v>3.3844004894999999</v>
      </c>
      <c r="H44" s="7" t="str">
        <f t="shared" si="16"/>
        <v>N/A</v>
      </c>
      <c r="I44" s="8">
        <v>-2.41</v>
      </c>
      <c r="J44" s="8">
        <v>-8.6300000000000008</v>
      </c>
      <c r="K44" s="25" t="s">
        <v>737</v>
      </c>
      <c r="L44" s="91" t="str">
        <f t="shared" ref="L44:L53" si="17">IF(J44="Div by 0", "N/A", IF(OR(J44="N/A",K44="N/A"),"N/A", IF(J44&gt;VALUE(MID(K44,1,2)), "No", IF(J44&lt;-1*VALUE(MID(K44,1,2)), "No", "Yes"))))</f>
        <v>Yes</v>
      </c>
    </row>
    <row r="45" spans="1:12" x14ac:dyDescent="0.25">
      <c r="A45" s="90" t="s">
        <v>173</v>
      </c>
      <c r="B45" s="21" t="s">
        <v>213</v>
      </c>
      <c r="C45" s="4">
        <v>20.355275095</v>
      </c>
      <c r="D45" s="7" t="str">
        <f t="shared" si="14"/>
        <v>N/A</v>
      </c>
      <c r="E45" s="4">
        <v>20.890272657000001</v>
      </c>
      <c r="F45" s="7" t="str">
        <f t="shared" si="15"/>
        <v>N/A</v>
      </c>
      <c r="G45" s="4">
        <v>21.355938719000001</v>
      </c>
      <c r="H45" s="7" t="str">
        <f t="shared" si="16"/>
        <v>N/A</v>
      </c>
      <c r="I45" s="8">
        <v>2.6280000000000001</v>
      </c>
      <c r="J45" s="8">
        <v>2.2290000000000001</v>
      </c>
      <c r="K45" s="25" t="s">
        <v>737</v>
      </c>
      <c r="L45" s="91" t="str">
        <f t="shared" si="17"/>
        <v>Yes</v>
      </c>
    </row>
    <row r="46" spans="1:12" x14ac:dyDescent="0.25">
      <c r="A46" s="90" t="s">
        <v>174</v>
      </c>
      <c r="B46" s="21" t="s">
        <v>213</v>
      </c>
      <c r="C46" s="4">
        <v>9.3494850312000004</v>
      </c>
      <c r="D46" s="7" t="str">
        <f t="shared" si="14"/>
        <v>N/A</v>
      </c>
      <c r="E46" s="4">
        <v>9.5260737594999991</v>
      </c>
      <c r="F46" s="7" t="str">
        <f t="shared" si="15"/>
        <v>N/A</v>
      </c>
      <c r="G46" s="4">
        <v>9.8129673414000003</v>
      </c>
      <c r="H46" s="7" t="str">
        <f t="shared" si="16"/>
        <v>N/A</v>
      </c>
      <c r="I46" s="8">
        <v>1.889</v>
      </c>
      <c r="J46" s="8">
        <v>3.012</v>
      </c>
      <c r="K46" s="25" t="s">
        <v>737</v>
      </c>
      <c r="L46" s="91" t="str">
        <f t="shared" si="17"/>
        <v>Yes</v>
      </c>
    </row>
    <row r="47" spans="1:12" x14ac:dyDescent="0.25">
      <c r="A47" s="90" t="s">
        <v>175</v>
      </c>
      <c r="B47" s="21" t="s">
        <v>213</v>
      </c>
      <c r="C47" s="4">
        <v>3.351299429</v>
      </c>
      <c r="D47" s="7" t="str">
        <f t="shared" si="14"/>
        <v>N/A</v>
      </c>
      <c r="E47" s="4">
        <v>3.4788895692000001</v>
      </c>
      <c r="F47" s="7" t="str">
        <f t="shared" si="15"/>
        <v>N/A</v>
      </c>
      <c r="G47" s="4">
        <v>3.7963977471999999</v>
      </c>
      <c r="H47" s="7" t="str">
        <f t="shared" si="16"/>
        <v>N/A</v>
      </c>
      <c r="I47" s="8">
        <v>3.8069999999999999</v>
      </c>
      <c r="J47" s="8">
        <v>9.1270000000000007</v>
      </c>
      <c r="K47" s="25" t="s">
        <v>737</v>
      </c>
      <c r="L47" s="91" t="str">
        <f t="shared" si="17"/>
        <v>Yes</v>
      </c>
    </row>
    <row r="48" spans="1:12" x14ac:dyDescent="0.25">
      <c r="A48" s="90" t="s">
        <v>176</v>
      </c>
      <c r="B48" s="21" t="s">
        <v>213</v>
      </c>
      <c r="C48" s="4">
        <v>2.1352526815999999</v>
      </c>
      <c r="D48" s="7" t="str">
        <f t="shared" si="14"/>
        <v>N/A</v>
      </c>
      <c r="E48" s="4">
        <v>2.125372901</v>
      </c>
      <c r="F48" s="7" t="str">
        <f t="shared" si="15"/>
        <v>N/A</v>
      </c>
      <c r="G48" s="4">
        <v>2.2182496204</v>
      </c>
      <c r="H48" s="7" t="str">
        <f t="shared" si="16"/>
        <v>N/A</v>
      </c>
      <c r="I48" s="8">
        <v>-0.46300000000000002</v>
      </c>
      <c r="J48" s="8">
        <v>4.37</v>
      </c>
      <c r="K48" s="25" t="s">
        <v>737</v>
      </c>
      <c r="L48" s="91" t="str">
        <f t="shared" si="17"/>
        <v>Yes</v>
      </c>
    </row>
    <row r="49" spans="1:12" x14ac:dyDescent="0.25">
      <c r="A49" s="90" t="s">
        <v>954</v>
      </c>
      <c r="B49" s="21" t="s">
        <v>213</v>
      </c>
      <c r="C49" s="4">
        <v>0.92921180430000005</v>
      </c>
      <c r="D49" s="7" t="str">
        <f t="shared" si="14"/>
        <v>N/A</v>
      </c>
      <c r="E49" s="4">
        <v>0.94511678799999999</v>
      </c>
      <c r="F49" s="7" t="str">
        <f t="shared" si="15"/>
        <v>N/A</v>
      </c>
      <c r="G49" s="4">
        <v>1.0034023412999999</v>
      </c>
      <c r="H49" s="7" t="str">
        <f t="shared" si="16"/>
        <v>N/A</v>
      </c>
      <c r="I49" s="8">
        <v>1.712</v>
      </c>
      <c r="J49" s="8">
        <v>6.1669999999999998</v>
      </c>
      <c r="K49" s="25" t="s">
        <v>737</v>
      </c>
      <c r="L49" s="91" t="str">
        <f t="shared" si="17"/>
        <v>Yes</v>
      </c>
    </row>
    <row r="50" spans="1:12" x14ac:dyDescent="0.25">
      <c r="A50" s="114" t="s">
        <v>208</v>
      </c>
      <c r="B50" s="21" t="s">
        <v>213</v>
      </c>
      <c r="C50" s="22">
        <v>88920</v>
      </c>
      <c r="D50" s="5" t="str">
        <f t="shared" ref="D50:D53" si="18">IF($B50="N/A","N/A",IF(C50&lt;0,"No","Yes"))</f>
        <v>N/A</v>
      </c>
      <c r="E50" s="22">
        <v>89960</v>
      </c>
      <c r="F50" s="5" t="str">
        <f t="shared" ref="F50:F53" si="19">IF($B50="N/A","N/A",IF(E50&lt;0,"No","Yes"))</f>
        <v>N/A</v>
      </c>
      <c r="G50" s="22">
        <v>90125</v>
      </c>
      <c r="H50" s="5" t="str">
        <f t="shared" ref="H50:H53" si="20">IF($B50="N/A","N/A",IF(G50&lt;0,"No","Yes"))</f>
        <v>N/A</v>
      </c>
      <c r="I50" s="8">
        <v>1.17</v>
      </c>
      <c r="J50" s="8">
        <v>0.18340000000000001</v>
      </c>
      <c r="K50" s="25" t="s">
        <v>737</v>
      </c>
      <c r="L50" s="91" t="str">
        <f t="shared" si="17"/>
        <v>Yes</v>
      </c>
    </row>
    <row r="51" spans="1:12" x14ac:dyDescent="0.25">
      <c r="A51" s="114" t="s">
        <v>209</v>
      </c>
      <c r="B51" s="21" t="s">
        <v>213</v>
      </c>
      <c r="C51" s="22">
        <v>5657</v>
      </c>
      <c r="D51" s="5" t="str">
        <f t="shared" si="18"/>
        <v>N/A</v>
      </c>
      <c r="E51" s="22">
        <v>5647</v>
      </c>
      <c r="F51" s="5" t="str">
        <f t="shared" si="19"/>
        <v>N/A</v>
      </c>
      <c r="G51" s="22">
        <v>5247</v>
      </c>
      <c r="H51" s="5" t="str">
        <f t="shared" si="20"/>
        <v>N/A</v>
      </c>
      <c r="I51" s="8">
        <v>-0.17699999999999999</v>
      </c>
      <c r="J51" s="8">
        <v>-7.08</v>
      </c>
      <c r="K51" s="25" t="s">
        <v>737</v>
      </c>
      <c r="L51" s="91" t="str">
        <f t="shared" si="17"/>
        <v>Yes</v>
      </c>
    </row>
    <row r="52" spans="1:12" x14ac:dyDescent="0.25">
      <c r="A52" s="114" t="s">
        <v>210</v>
      </c>
      <c r="B52" s="21" t="s">
        <v>213</v>
      </c>
      <c r="C52" s="22">
        <v>44264</v>
      </c>
      <c r="D52" s="5" t="str">
        <f t="shared" si="18"/>
        <v>N/A</v>
      </c>
      <c r="E52" s="22">
        <v>46434</v>
      </c>
      <c r="F52" s="5" t="str">
        <f t="shared" si="19"/>
        <v>N/A</v>
      </c>
      <c r="G52" s="22">
        <v>48407</v>
      </c>
      <c r="H52" s="5" t="str">
        <f t="shared" si="20"/>
        <v>N/A</v>
      </c>
      <c r="I52" s="8">
        <v>4.9020000000000001</v>
      </c>
      <c r="J52" s="8">
        <v>4.2489999999999997</v>
      </c>
      <c r="K52" s="25" t="s">
        <v>737</v>
      </c>
      <c r="L52" s="91" t="str">
        <f t="shared" si="17"/>
        <v>Yes</v>
      </c>
    </row>
    <row r="53" spans="1:12" x14ac:dyDescent="0.25">
      <c r="A53" s="114" t="s">
        <v>955</v>
      </c>
      <c r="B53" s="21" t="s">
        <v>213</v>
      </c>
      <c r="C53" s="22">
        <v>9002</v>
      </c>
      <c r="D53" s="5" t="str">
        <f t="shared" si="18"/>
        <v>N/A</v>
      </c>
      <c r="E53" s="22">
        <v>9435</v>
      </c>
      <c r="F53" s="5" t="str">
        <f t="shared" si="19"/>
        <v>N/A</v>
      </c>
      <c r="G53" s="22">
        <v>10319</v>
      </c>
      <c r="H53" s="5" t="str">
        <f t="shared" si="20"/>
        <v>N/A</v>
      </c>
      <c r="I53" s="8">
        <v>4.8099999999999996</v>
      </c>
      <c r="J53" s="8">
        <v>9.3689999999999998</v>
      </c>
      <c r="K53" s="25" t="s">
        <v>737</v>
      </c>
      <c r="L53" s="91" t="str">
        <f t="shared" si="17"/>
        <v>Yes</v>
      </c>
    </row>
    <row r="54" spans="1:12" x14ac:dyDescent="0.25">
      <c r="A54" s="114" t="s">
        <v>956</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91" t="str">
        <f t="shared" si="4"/>
        <v>N/A</v>
      </c>
    </row>
    <row r="55" spans="1:12" x14ac:dyDescent="0.25">
      <c r="A55" s="114" t="s">
        <v>1748</v>
      </c>
      <c r="B55" s="21" t="s">
        <v>213</v>
      </c>
      <c r="C55" s="4">
        <v>99.999332941999995</v>
      </c>
      <c r="D55" s="7" t="str">
        <f>IF($B55="N/A","N/A",IF(C55&gt;10,"No",IF(C55&lt;-10,"No","Yes")))</f>
        <v>N/A</v>
      </c>
      <c r="E55" s="4">
        <v>100</v>
      </c>
      <c r="F55" s="7" t="str">
        <f>IF($B55="N/A","N/A",IF(E55&gt;10,"No",IF(E55&lt;-10,"No","Yes")))</f>
        <v>N/A</v>
      </c>
      <c r="G55" s="4">
        <v>100</v>
      </c>
      <c r="H55" s="7" t="str">
        <f>IF($B55="N/A","N/A",IF(G55&gt;10,"No",IF(G55&lt;-10,"No","Yes")))</f>
        <v>N/A</v>
      </c>
      <c r="I55" s="8">
        <v>6.9999999999999999E-4</v>
      </c>
      <c r="J55" s="8">
        <v>0</v>
      </c>
      <c r="K55" s="21" t="s">
        <v>213</v>
      </c>
      <c r="L55" s="91" t="str">
        <f t="shared" si="4"/>
        <v>N/A</v>
      </c>
    </row>
    <row r="56" spans="1:12" x14ac:dyDescent="0.25">
      <c r="A56" s="114" t="s">
        <v>177</v>
      </c>
      <c r="B56" s="21" t="s">
        <v>213</v>
      </c>
      <c r="C56" s="4">
        <v>54.548668552000002</v>
      </c>
      <c r="D56" s="7" t="str">
        <f t="shared" ref="D56:D57" si="21">IF($B56="N/A","N/A",IF(C56&gt;10,"No",IF(C56&lt;-10,"No","Yes")))</f>
        <v>N/A</v>
      </c>
      <c r="E56" s="4">
        <v>54.429217201</v>
      </c>
      <c r="F56" s="7" t="str">
        <f t="shared" ref="F56:F57" si="22">IF($B56="N/A","N/A",IF(E56&gt;10,"No",IF(E56&lt;-10,"No","Yes")))</f>
        <v>N/A</v>
      </c>
      <c r="G56" s="4">
        <v>54.616227438000003</v>
      </c>
      <c r="H56" s="7" t="str">
        <f t="shared" ref="H56:H57" si="23">IF($B56="N/A","N/A",IF(G56&gt;10,"No",IF(G56&lt;-10,"No","Yes")))</f>
        <v>N/A</v>
      </c>
      <c r="I56" s="8">
        <v>-0.219</v>
      </c>
      <c r="J56" s="8">
        <v>0.34360000000000002</v>
      </c>
      <c r="K56" s="25" t="s">
        <v>737</v>
      </c>
      <c r="L56" s="91" t="str">
        <f>IF(J56="Div by 0", "N/A", IF(OR(J56="N/A",K56="N/A"),"N/A", IF(J56&gt;VALUE(MID(K56,1,2)), "No", IF(J56&lt;-1*VALUE(MID(K56,1,2)), "No", "Yes"))))</f>
        <v>Yes</v>
      </c>
    </row>
    <row r="57" spans="1:12" x14ac:dyDescent="0.25">
      <c r="A57" s="136" t="s">
        <v>178</v>
      </c>
      <c r="B57" s="21" t="s">
        <v>213</v>
      </c>
      <c r="C57" s="4">
        <v>45.45066439</v>
      </c>
      <c r="D57" s="7" t="str">
        <f t="shared" si="21"/>
        <v>N/A</v>
      </c>
      <c r="E57" s="4">
        <v>45.570782799</v>
      </c>
      <c r="F57" s="7" t="str">
        <f t="shared" si="22"/>
        <v>N/A</v>
      </c>
      <c r="G57" s="4">
        <v>45.383772561999997</v>
      </c>
      <c r="H57" s="7" t="str">
        <f t="shared" si="23"/>
        <v>N/A</v>
      </c>
      <c r="I57" s="8">
        <v>0.26429999999999998</v>
      </c>
      <c r="J57" s="8">
        <v>-0.41</v>
      </c>
      <c r="K57" s="25" t="s">
        <v>737</v>
      </c>
      <c r="L57" s="91" t="str">
        <f>IF(J57="Div by 0", "N/A", IF(OR(J57="N/A",K57="N/A"),"N/A", IF(J57&gt;VALUE(MID(K57,1,2)), "No", IF(J57&lt;-1*VALUE(MID(K57,1,2)), "No", "Yes"))))</f>
        <v>Yes</v>
      </c>
    </row>
    <row r="58" spans="1:12" x14ac:dyDescent="0.25">
      <c r="A58" s="137" t="s">
        <v>683</v>
      </c>
      <c r="B58" s="21" t="s">
        <v>282</v>
      </c>
      <c r="C58" s="4">
        <v>56.315705213999998</v>
      </c>
      <c r="D58" s="7" t="str">
        <f>IF($B58="N/A","N/A",IF(C58&gt;70,"No",IF(C58&lt;40,"No","Yes")))</f>
        <v>Yes</v>
      </c>
      <c r="E58" s="4">
        <v>56.107108894</v>
      </c>
      <c r="F58" s="7" t="str">
        <f>IF($B58="N/A","N/A",IF(E58&gt;70,"No",IF(E58&lt;40,"No","Yes")))</f>
        <v>Yes</v>
      </c>
      <c r="G58" s="4">
        <v>53.159820336000003</v>
      </c>
      <c r="H58" s="7" t="str">
        <f>IF($B58="N/A","N/A",IF(G58&gt;70,"No",IF(G58&lt;40,"No","Yes")))</f>
        <v>Yes</v>
      </c>
      <c r="I58" s="8">
        <v>-0.37</v>
      </c>
      <c r="J58" s="8">
        <v>-5.25</v>
      </c>
      <c r="K58" s="25" t="s">
        <v>737</v>
      </c>
      <c r="L58" s="91" t="str">
        <f t="shared" si="4"/>
        <v>Yes</v>
      </c>
    </row>
    <row r="59" spans="1:12" x14ac:dyDescent="0.25">
      <c r="A59" s="114" t="s">
        <v>684</v>
      </c>
      <c r="B59" s="21" t="s">
        <v>213</v>
      </c>
      <c r="C59" s="4">
        <v>72.279509887000003</v>
      </c>
      <c r="D59" s="7" t="str">
        <f>IF($B59="N/A","N/A",IF(C59&gt;10,"No",IF(C59&lt;-10,"No","Yes")))</f>
        <v>N/A</v>
      </c>
      <c r="E59" s="4">
        <v>73.701527615000003</v>
      </c>
      <c r="F59" s="7" t="str">
        <f>IF($B59="N/A","N/A",IF(E59&gt;10,"No",IF(E59&lt;-10,"No","Yes")))</f>
        <v>N/A</v>
      </c>
      <c r="G59" s="4">
        <v>64.379728469</v>
      </c>
      <c r="H59" s="7" t="str">
        <f>IF($B59="N/A","N/A",IF(G59&gt;10,"No",IF(G59&lt;-10,"No","Yes")))</f>
        <v>N/A</v>
      </c>
      <c r="I59" s="8">
        <v>1.9670000000000001</v>
      </c>
      <c r="J59" s="8">
        <v>-12.6</v>
      </c>
      <c r="K59" s="21" t="s">
        <v>213</v>
      </c>
      <c r="L59" s="91" t="str">
        <f t="shared" si="4"/>
        <v>N/A</v>
      </c>
    </row>
    <row r="60" spans="1:12" x14ac:dyDescent="0.25">
      <c r="A60" s="114" t="s">
        <v>685</v>
      </c>
      <c r="B60" s="21" t="s">
        <v>213</v>
      </c>
      <c r="C60" s="4">
        <v>75.998159603000005</v>
      </c>
      <c r="D60" s="7" t="str">
        <f t="shared" ref="D60:D66" si="24">IF($B60="N/A","N/A",IF(C60&gt;10,"No",IF(C60&lt;-10,"No","Yes")))</f>
        <v>N/A</v>
      </c>
      <c r="E60" s="4">
        <v>72.935121492999997</v>
      </c>
      <c r="F60" s="7" t="str">
        <f t="shared" ref="F60:F66" si="25">IF($B60="N/A","N/A",IF(E60&gt;10,"No",IF(E60&lt;-10,"No","Yes")))</f>
        <v>N/A</v>
      </c>
      <c r="G60" s="4">
        <v>62.544373020999998</v>
      </c>
      <c r="H60" s="7" t="str">
        <f t="shared" ref="H60:H66" si="26">IF($B60="N/A","N/A",IF(G60&gt;10,"No",IF(G60&lt;-10,"No","Yes")))</f>
        <v>N/A</v>
      </c>
      <c r="I60" s="8">
        <v>-4.03</v>
      </c>
      <c r="J60" s="8">
        <v>-14.2</v>
      </c>
      <c r="K60" s="21" t="s">
        <v>213</v>
      </c>
      <c r="L60" s="91" t="str">
        <f t="shared" si="4"/>
        <v>N/A</v>
      </c>
    </row>
    <row r="61" spans="1:12" x14ac:dyDescent="0.25">
      <c r="A61" s="114" t="s">
        <v>1744</v>
      </c>
      <c r="B61" s="21" t="s">
        <v>213</v>
      </c>
      <c r="C61" s="4">
        <v>57.768403337999999</v>
      </c>
      <c r="D61" s="7" t="str">
        <f t="shared" si="24"/>
        <v>N/A</v>
      </c>
      <c r="E61" s="4">
        <v>58.077514506999997</v>
      </c>
      <c r="F61" s="7" t="str">
        <f t="shared" si="25"/>
        <v>N/A</v>
      </c>
      <c r="G61" s="4">
        <v>56.076927050999998</v>
      </c>
      <c r="H61" s="7" t="str">
        <f t="shared" si="26"/>
        <v>N/A</v>
      </c>
      <c r="I61" s="8">
        <v>0.53510000000000002</v>
      </c>
      <c r="J61" s="8">
        <v>-3.44</v>
      </c>
      <c r="K61" s="21" t="s">
        <v>213</v>
      </c>
      <c r="L61" s="91" t="str">
        <f t="shared" si="4"/>
        <v>N/A</v>
      </c>
    </row>
    <row r="62" spans="1:12" x14ac:dyDescent="0.25">
      <c r="A62" s="114" t="s">
        <v>686</v>
      </c>
      <c r="B62" s="21" t="s">
        <v>213</v>
      </c>
      <c r="C62" s="4">
        <v>37.453896141999998</v>
      </c>
      <c r="D62" s="7" t="str">
        <f t="shared" si="24"/>
        <v>N/A</v>
      </c>
      <c r="E62" s="4">
        <v>37.479001007999997</v>
      </c>
      <c r="F62" s="7" t="str">
        <f t="shared" si="25"/>
        <v>N/A</v>
      </c>
      <c r="G62" s="4">
        <v>42.157840083000004</v>
      </c>
      <c r="H62" s="7" t="str">
        <f t="shared" si="26"/>
        <v>N/A</v>
      </c>
      <c r="I62" s="8">
        <v>6.7000000000000004E-2</v>
      </c>
      <c r="J62" s="8">
        <v>12.48</v>
      </c>
      <c r="K62" s="21" t="s">
        <v>213</v>
      </c>
      <c r="L62" s="91" t="str">
        <f t="shared" si="4"/>
        <v>N/A</v>
      </c>
    </row>
    <row r="63" spans="1:12" x14ac:dyDescent="0.25">
      <c r="A63" s="114"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91" t="str">
        <f>IF(J63="Div by 0", "N/A", IF(K63="N/A","N/A", IF(J63&gt;VALUE(MID(K63,1,2)), "No", IF(J63&lt;-1*VALUE(MID(K63,1,2)), "No", "Yes"))))</f>
        <v>N/A</v>
      </c>
    </row>
    <row r="64" spans="1:12" x14ac:dyDescent="0.25">
      <c r="A64" s="90" t="s">
        <v>146</v>
      </c>
      <c r="B64" s="21" t="s">
        <v>213</v>
      </c>
      <c r="C64" s="4">
        <v>0.69774267570000004</v>
      </c>
      <c r="D64" s="7" t="str">
        <f t="shared" si="24"/>
        <v>N/A</v>
      </c>
      <c r="E64" s="4">
        <v>0.67806104499999997</v>
      </c>
      <c r="F64" s="7" t="str">
        <f t="shared" si="25"/>
        <v>N/A</v>
      </c>
      <c r="G64" s="4">
        <v>0.67918677000000005</v>
      </c>
      <c r="H64" s="7" t="str">
        <f t="shared" si="26"/>
        <v>N/A</v>
      </c>
      <c r="I64" s="8">
        <v>-2.82</v>
      </c>
      <c r="J64" s="8">
        <v>0.16600000000000001</v>
      </c>
      <c r="K64" s="21" t="s">
        <v>213</v>
      </c>
      <c r="L64" s="91" t="str">
        <f t="shared" si="4"/>
        <v>N/A</v>
      </c>
    </row>
    <row r="65" spans="1:12" x14ac:dyDescent="0.25">
      <c r="A65" s="90" t="s">
        <v>147</v>
      </c>
      <c r="B65" s="21" t="s">
        <v>213</v>
      </c>
      <c r="C65" s="4">
        <v>0.76111318640000003</v>
      </c>
      <c r="D65" s="7" t="str">
        <f t="shared" si="24"/>
        <v>N/A</v>
      </c>
      <c r="E65" s="4">
        <v>0.77120487729999998</v>
      </c>
      <c r="F65" s="7" t="str">
        <f t="shared" si="25"/>
        <v>N/A</v>
      </c>
      <c r="G65" s="4">
        <v>0.76376474510000003</v>
      </c>
      <c r="H65" s="7" t="str">
        <f t="shared" si="26"/>
        <v>N/A</v>
      </c>
      <c r="I65" s="8">
        <v>1.3260000000000001</v>
      </c>
      <c r="J65" s="8">
        <v>-0.96499999999999997</v>
      </c>
      <c r="K65" s="21" t="s">
        <v>213</v>
      </c>
      <c r="L65" s="91" t="str">
        <f t="shared" si="4"/>
        <v>N/A</v>
      </c>
    </row>
    <row r="66" spans="1:12" x14ac:dyDescent="0.25">
      <c r="A66" s="90" t="s">
        <v>148</v>
      </c>
      <c r="B66" s="21" t="s">
        <v>213</v>
      </c>
      <c r="C66" s="4">
        <v>0.81914723300000003</v>
      </c>
      <c r="D66" s="7" t="str">
        <f t="shared" si="24"/>
        <v>N/A</v>
      </c>
      <c r="E66" s="4">
        <v>0.82591873689999995</v>
      </c>
      <c r="F66" s="7" t="str">
        <f t="shared" si="25"/>
        <v>N/A</v>
      </c>
      <c r="G66" s="4">
        <v>0.84193529779999998</v>
      </c>
      <c r="H66" s="7" t="str">
        <f t="shared" si="26"/>
        <v>N/A</v>
      </c>
      <c r="I66" s="8">
        <v>0.82669999999999999</v>
      </c>
      <c r="J66" s="8">
        <v>1.9390000000000001</v>
      </c>
      <c r="K66" s="21" t="s">
        <v>213</v>
      </c>
      <c r="L66" s="91" t="str">
        <f t="shared" si="4"/>
        <v>N/A</v>
      </c>
    </row>
    <row r="67" spans="1:12" x14ac:dyDescent="0.25">
      <c r="A67" s="114" t="s">
        <v>957</v>
      </c>
      <c r="B67" s="25" t="s">
        <v>213</v>
      </c>
      <c r="C67" s="1">
        <v>342</v>
      </c>
      <c r="D67" s="7" t="str">
        <f>IF($B67="N/A","N/A",IF(C67&gt;10,"No",IF(C67&lt;-10,"No","Yes")))</f>
        <v>N/A</v>
      </c>
      <c r="E67" s="1">
        <v>402</v>
      </c>
      <c r="F67" s="7" t="str">
        <f>IF($B67="N/A","N/A",IF(E67&gt;10,"No",IF(E67&lt;-10,"No","Yes")))</f>
        <v>N/A</v>
      </c>
      <c r="G67" s="1">
        <v>477</v>
      </c>
      <c r="H67" s="7" t="str">
        <f>IF($B67="N/A","N/A",IF(G67&gt;10,"No",IF(G67&lt;-10,"No","Yes")))</f>
        <v>N/A</v>
      </c>
      <c r="I67" s="8">
        <v>17.54</v>
      </c>
      <c r="J67" s="8">
        <v>18.66</v>
      </c>
      <c r="K67" s="21" t="s">
        <v>213</v>
      </c>
      <c r="L67" s="91" t="str">
        <f t="shared" si="4"/>
        <v>N/A</v>
      </c>
    </row>
    <row r="68" spans="1:12" x14ac:dyDescent="0.25">
      <c r="A68" s="90" t="s">
        <v>201</v>
      </c>
      <c r="B68" s="25" t="s">
        <v>217</v>
      </c>
      <c r="C68" s="1">
        <v>70</v>
      </c>
      <c r="D68" s="7" t="str">
        <f t="shared" ref="D68:D69" si="27">IF($B68="N/A","N/A",IF(C68&gt;0,"No",IF(C68&lt;0,"No","Yes")))</f>
        <v>No</v>
      </c>
      <c r="E68" s="1">
        <v>69</v>
      </c>
      <c r="F68" s="7" t="str">
        <f t="shared" ref="F68:F69" si="28">IF($B68="N/A","N/A",IF(E68&gt;0,"No",IF(E68&lt;0,"No","Yes")))</f>
        <v>No</v>
      </c>
      <c r="G68" s="1">
        <v>70</v>
      </c>
      <c r="H68" s="7" t="str">
        <f t="shared" ref="H68:H69" si="29">IF($B68="N/A","N/A",IF(G68&gt;0,"No",IF(G68&lt;0,"No","Yes")))</f>
        <v>No</v>
      </c>
      <c r="I68" s="8">
        <v>-1.43</v>
      </c>
      <c r="J68" s="8">
        <v>1.4490000000000001</v>
      </c>
      <c r="K68" s="21" t="s">
        <v>213</v>
      </c>
      <c r="L68" s="91" t="str">
        <f t="shared" si="4"/>
        <v>N/A</v>
      </c>
    </row>
    <row r="69" spans="1:12" x14ac:dyDescent="0.25">
      <c r="A69" s="90" t="s">
        <v>202</v>
      </c>
      <c r="B69" s="25" t="s">
        <v>217</v>
      </c>
      <c r="C69" s="1">
        <v>61</v>
      </c>
      <c r="D69" s="7" t="str">
        <f t="shared" si="27"/>
        <v>No</v>
      </c>
      <c r="E69" s="1">
        <v>77</v>
      </c>
      <c r="F69" s="7" t="str">
        <f t="shared" si="28"/>
        <v>No</v>
      </c>
      <c r="G69" s="1">
        <v>67</v>
      </c>
      <c r="H69" s="7" t="str">
        <f t="shared" si="29"/>
        <v>No</v>
      </c>
      <c r="I69" s="8">
        <v>26.23</v>
      </c>
      <c r="J69" s="8">
        <v>-13</v>
      </c>
      <c r="K69" s="21" t="s">
        <v>213</v>
      </c>
      <c r="L69" s="91" t="str">
        <f t="shared" si="4"/>
        <v>N/A</v>
      </c>
    </row>
    <row r="70" spans="1:12" x14ac:dyDescent="0.25">
      <c r="A70" s="90" t="s">
        <v>203</v>
      </c>
      <c r="B70" s="33" t="s">
        <v>213</v>
      </c>
      <c r="C70" s="9">
        <v>96.721311474999993</v>
      </c>
      <c r="D70" s="7" t="str">
        <f>IF($B70="N/A","N/A",IF(C70&gt;10,"No",IF(C70&lt;-10,"No","Yes")))</f>
        <v>N/A</v>
      </c>
      <c r="E70" s="9">
        <v>97.402597403000001</v>
      </c>
      <c r="F70" s="7" t="str">
        <f>IF($B70="N/A","N/A",IF(E70&gt;10,"No",IF(E70&lt;-10,"No","Yes")))</f>
        <v>N/A</v>
      </c>
      <c r="G70" s="9">
        <v>100</v>
      </c>
      <c r="H70" s="7" t="str">
        <f>IF($B70="N/A","N/A",IF(G70&gt;10,"No",IF(G70&lt;-10,"No","Yes")))</f>
        <v>N/A</v>
      </c>
      <c r="I70" s="8">
        <v>0.70440000000000003</v>
      </c>
      <c r="J70" s="8">
        <v>2.6669999999999998</v>
      </c>
      <c r="K70" s="33" t="s">
        <v>213</v>
      </c>
      <c r="L70" s="91" t="str">
        <f t="shared" si="4"/>
        <v>N/A</v>
      </c>
    </row>
    <row r="71" spans="1:12" x14ac:dyDescent="0.25">
      <c r="A71" s="114" t="s">
        <v>65</v>
      </c>
      <c r="B71" s="25" t="s">
        <v>213</v>
      </c>
      <c r="C71" s="1">
        <v>16321</v>
      </c>
      <c r="D71" s="7" t="str">
        <f>IF($B71="N/A","N/A",IF(C71&gt;10,"No",IF(C71&lt;-10,"No","Yes")))</f>
        <v>N/A</v>
      </c>
      <c r="E71" s="1">
        <v>17071</v>
      </c>
      <c r="F71" s="7" t="str">
        <f>IF($B71="N/A","N/A",IF(E71&gt;10,"No",IF(E71&lt;-10,"No","Yes")))</f>
        <v>N/A</v>
      </c>
      <c r="G71" s="1">
        <v>18319</v>
      </c>
      <c r="H71" s="7" t="str">
        <f>IF($B71="N/A","N/A",IF(G71&gt;10,"No",IF(G71&lt;-10,"No","Yes")))</f>
        <v>N/A</v>
      </c>
      <c r="I71" s="8">
        <v>4.5949999999999998</v>
      </c>
      <c r="J71" s="8">
        <v>7.3109999999999999</v>
      </c>
      <c r="K71" s="25" t="s">
        <v>737</v>
      </c>
      <c r="L71" s="91" t="str">
        <f t="shared" ref="L71:L103" si="30">IF(J71="Div by 0", "N/A", IF(K71="N/A","N/A", IF(J71&gt;VALUE(MID(K71,1,2)), "No", IF(J71&lt;-1*VALUE(MID(K71,1,2)), "No", "Yes"))))</f>
        <v>Yes</v>
      </c>
    </row>
    <row r="72" spans="1:12" x14ac:dyDescent="0.25">
      <c r="A72" s="122" t="s">
        <v>66</v>
      </c>
      <c r="B72" s="25" t="s">
        <v>213</v>
      </c>
      <c r="C72" s="1">
        <v>14504.08</v>
      </c>
      <c r="D72" s="7" t="str">
        <f>IF($B72="N/A","N/A",IF(C72&gt;10,"No",IF(C72&lt;-10,"No","Yes")))</f>
        <v>N/A</v>
      </c>
      <c r="E72" s="1">
        <v>14838.06</v>
      </c>
      <c r="F72" s="7" t="str">
        <f>IF($B72="N/A","N/A",IF(E72&gt;10,"No",IF(E72&lt;-10,"No","Yes")))</f>
        <v>N/A</v>
      </c>
      <c r="G72" s="1">
        <v>15030.72</v>
      </c>
      <c r="H72" s="7" t="str">
        <f>IF($B72="N/A","N/A",IF(G72&gt;10,"No",IF(G72&lt;-10,"No","Yes")))</f>
        <v>N/A</v>
      </c>
      <c r="I72" s="8">
        <v>2.3029999999999999</v>
      </c>
      <c r="J72" s="8">
        <v>1.298</v>
      </c>
      <c r="K72" s="25" t="s">
        <v>738</v>
      </c>
      <c r="L72" s="91" t="str">
        <f t="shared" si="30"/>
        <v>Yes</v>
      </c>
    </row>
    <row r="73" spans="1:12" x14ac:dyDescent="0.25">
      <c r="A73" s="90" t="s">
        <v>67</v>
      </c>
      <c r="B73" s="21" t="s">
        <v>283</v>
      </c>
      <c r="C73" s="4">
        <v>90.829694322999998</v>
      </c>
      <c r="D73" s="7" t="str">
        <f>IF($B73="N/A","N/A",IF(C73&gt;=90,"Yes","No"))</f>
        <v>Yes</v>
      </c>
      <c r="E73" s="4">
        <v>91.128791645999996</v>
      </c>
      <c r="F73" s="7" t="str">
        <f>IF($B73="N/A","N/A",IF(E73&gt;=90,"Yes","No"))</f>
        <v>Yes</v>
      </c>
      <c r="G73" s="4">
        <v>91.098329225000001</v>
      </c>
      <c r="H73" s="7" t="str">
        <f>IF($B73="N/A","N/A",IF(G73&gt;=90,"Yes","No"))</f>
        <v>Yes</v>
      </c>
      <c r="I73" s="8">
        <v>0.32929999999999998</v>
      </c>
      <c r="J73" s="8">
        <v>-3.3000000000000002E-2</v>
      </c>
      <c r="K73" s="25" t="s">
        <v>737</v>
      </c>
      <c r="L73" s="91" t="str">
        <f t="shared" si="30"/>
        <v>Yes</v>
      </c>
    </row>
    <row r="74" spans="1:12" x14ac:dyDescent="0.25">
      <c r="A74" s="114" t="s">
        <v>958</v>
      </c>
      <c r="B74" s="21" t="s">
        <v>283</v>
      </c>
      <c r="C74" s="4">
        <v>91.034817421</v>
      </c>
      <c r="D74" s="7" t="str">
        <f>IF($B74="N/A","N/A",IF(C74&gt;=90,"Yes","No"))</f>
        <v>Yes</v>
      </c>
      <c r="E74" s="4">
        <v>91.351351351000005</v>
      </c>
      <c r="F74" s="7" t="str">
        <f>IF($B74="N/A","N/A",IF(E74&gt;=90,"Yes","No"))</f>
        <v>Yes</v>
      </c>
      <c r="G74" s="4">
        <v>88.941859260000001</v>
      </c>
      <c r="H74" s="7" t="str">
        <f>IF($B74="N/A","N/A",IF(G74&gt;=90,"Yes","No"))</f>
        <v>No</v>
      </c>
      <c r="I74" s="8">
        <v>0.34770000000000001</v>
      </c>
      <c r="J74" s="8">
        <v>-2.64</v>
      </c>
      <c r="K74" s="25" t="s">
        <v>737</v>
      </c>
      <c r="L74" s="91" t="str">
        <f t="shared" si="30"/>
        <v>Yes</v>
      </c>
    </row>
    <row r="75" spans="1:12" x14ac:dyDescent="0.25">
      <c r="A75" s="136" t="s">
        <v>959</v>
      </c>
      <c r="B75" s="25" t="s">
        <v>284</v>
      </c>
      <c r="C75" s="9">
        <v>44.374009508999997</v>
      </c>
      <c r="D75" s="7" t="str">
        <f>IF($B75="N/A","N/A",IF(C75&gt;55,"No",IF(C75&lt;30,"No","Yes")))</f>
        <v>Yes</v>
      </c>
      <c r="E75" s="9">
        <v>45.380313753000003</v>
      </c>
      <c r="F75" s="7" t="str">
        <f>IF($B75="N/A","N/A",IF(E75&gt;55,"No",IF(E75&lt;30,"No","Yes")))</f>
        <v>Yes</v>
      </c>
      <c r="G75" s="9">
        <v>46.171927468</v>
      </c>
      <c r="H75" s="7" t="str">
        <f>IF($B75="N/A","N/A",IF(G75&gt;55,"No",IF(G75&lt;30,"No","Yes")))</f>
        <v>Yes</v>
      </c>
      <c r="I75" s="8">
        <v>2.2679999999999998</v>
      </c>
      <c r="J75" s="8">
        <v>1.744</v>
      </c>
      <c r="K75" s="25" t="s">
        <v>737</v>
      </c>
      <c r="L75" s="91" t="str">
        <f t="shared" si="30"/>
        <v>Yes</v>
      </c>
    </row>
    <row r="76" spans="1:12" ht="13" customHeight="1" x14ac:dyDescent="0.25">
      <c r="A76" s="114" t="s">
        <v>1732</v>
      </c>
      <c r="B76" s="25" t="s">
        <v>278</v>
      </c>
      <c r="C76" s="9">
        <v>6.3231419643000004</v>
      </c>
      <c r="D76" s="7" t="str">
        <f>IF($B76="N/A","N/A",IF(C76&gt;=5,"No",IF(C76&lt;0,"No","Yes")))</f>
        <v>No</v>
      </c>
      <c r="E76" s="9">
        <v>5.8637455334000004</v>
      </c>
      <c r="F76" s="7" t="str">
        <f>IF($B76="N/A","N/A",IF(E76&gt;=5,"No",IF(E76&lt;0,"No","Yes")))</f>
        <v>No</v>
      </c>
      <c r="G76" s="9">
        <v>5.2568371636000002</v>
      </c>
      <c r="H76" s="7" t="str">
        <f>IF($B76="N/A","N/A",IF(G76&gt;=5,"No",IF(G76&lt;0,"No","Yes")))</f>
        <v>No</v>
      </c>
      <c r="I76" s="8">
        <v>-7.27</v>
      </c>
      <c r="J76" s="8">
        <v>-10.4</v>
      </c>
      <c r="K76" s="25" t="s">
        <v>213</v>
      </c>
      <c r="L76" s="91" t="str">
        <f t="shared" si="30"/>
        <v>N/A</v>
      </c>
    </row>
    <row r="77" spans="1:12" ht="13" customHeight="1" x14ac:dyDescent="0.25">
      <c r="A77" s="114" t="s">
        <v>1733</v>
      </c>
      <c r="B77" s="25" t="s">
        <v>213</v>
      </c>
      <c r="C77" s="9">
        <v>0.12866858649999999</v>
      </c>
      <c r="D77" s="25" t="s">
        <v>213</v>
      </c>
      <c r="E77" s="9">
        <v>0.1054419776</v>
      </c>
      <c r="F77" s="25" t="s">
        <v>213</v>
      </c>
      <c r="G77" s="9">
        <v>9.8258638600000003E-2</v>
      </c>
      <c r="H77" s="25" t="s">
        <v>213</v>
      </c>
      <c r="I77" s="8">
        <v>-18.100000000000001</v>
      </c>
      <c r="J77" s="8">
        <v>-6.81</v>
      </c>
      <c r="K77" s="25" t="s">
        <v>213</v>
      </c>
      <c r="L77" s="91" t="str">
        <f t="shared" si="30"/>
        <v>N/A</v>
      </c>
    </row>
    <row r="78" spans="1:12" ht="13" customHeight="1" x14ac:dyDescent="0.25">
      <c r="A78" s="114" t="s">
        <v>1734</v>
      </c>
      <c r="B78" s="25" t="s">
        <v>213</v>
      </c>
      <c r="C78" s="9">
        <v>65.382023160000003</v>
      </c>
      <c r="D78" s="25" t="s">
        <v>213</v>
      </c>
      <c r="E78" s="9">
        <v>65.426747114999998</v>
      </c>
      <c r="F78" s="25" t="s">
        <v>213</v>
      </c>
      <c r="G78" s="9">
        <v>66.084393253000002</v>
      </c>
      <c r="H78" s="25" t="s">
        <v>213</v>
      </c>
      <c r="I78" s="8">
        <v>6.8400000000000002E-2</v>
      </c>
      <c r="J78" s="8">
        <v>1.0049999999999999</v>
      </c>
      <c r="K78" s="25" t="s">
        <v>213</v>
      </c>
      <c r="L78" s="91" t="str">
        <f t="shared" si="30"/>
        <v>N/A</v>
      </c>
    </row>
    <row r="79" spans="1:12" ht="13" customHeight="1" x14ac:dyDescent="0.25">
      <c r="A79" s="114" t="s">
        <v>1735</v>
      </c>
      <c r="B79" s="25" t="s">
        <v>213</v>
      </c>
      <c r="C79" s="9">
        <v>1.5930396421999999</v>
      </c>
      <c r="D79" s="25" t="s">
        <v>213</v>
      </c>
      <c r="E79" s="9">
        <v>1.4703297990999999</v>
      </c>
      <c r="F79" s="25" t="s">
        <v>213</v>
      </c>
      <c r="G79" s="9">
        <v>1.4411266991</v>
      </c>
      <c r="H79" s="25" t="s">
        <v>213</v>
      </c>
      <c r="I79" s="8">
        <v>-7.7</v>
      </c>
      <c r="J79" s="8">
        <v>-1.99</v>
      </c>
      <c r="K79" s="25" t="s">
        <v>213</v>
      </c>
      <c r="L79" s="91" t="str">
        <f t="shared" si="30"/>
        <v>N/A</v>
      </c>
    </row>
    <row r="80" spans="1:12" ht="13" customHeight="1" x14ac:dyDescent="0.25">
      <c r="A80" s="114" t="s">
        <v>1736</v>
      </c>
      <c r="B80" s="25" t="s">
        <v>213</v>
      </c>
      <c r="C80" s="9">
        <v>0</v>
      </c>
      <c r="D80" s="25" t="s">
        <v>213</v>
      </c>
      <c r="E80" s="9">
        <v>0</v>
      </c>
      <c r="F80" s="25" t="s">
        <v>213</v>
      </c>
      <c r="G80" s="9">
        <v>0</v>
      </c>
      <c r="H80" s="25" t="s">
        <v>213</v>
      </c>
      <c r="I80" s="8" t="s">
        <v>1747</v>
      </c>
      <c r="J80" s="8" t="s">
        <v>1747</v>
      </c>
      <c r="K80" s="25" t="s">
        <v>213</v>
      </c>
      <c r="L80" s="91" t="str">
        <f t="shared" si="30"/>
        <v>N/A</v>
      </c>
    </row>
    <row r="81" spans="1:12" ht="13" customHeight="1" x14ac:dyDescent="0.25">
      <c r="A81" s="114" t="s">
        <v>1737</v>
      </c>
      <c r="B81" s="25" t="s">
        <v>213</v>
      </c>
      <c r="C81" s="9">
        <v>0</v>
      </c>
      <c r="D81" s="25" t="s">
        <v>213</v>
      </c>
      <c r="E81" s="9">
        <v>0</v>
      </c>
      <c r="F81" s="25" t="s">
        <v>213</v>
      </c>
      <c r="G81" s="9">
        <v>5.4588133000000004E-3</v>
      </c>
      <c r="H81" s="25" t="s">
        <v>213</v>
      </c>
      <c r="I81" s="8" t="s">
        <v>1747</v>
      </c>
      <c r="J81" s="8" t="s">
        <v>1747</v>
      </c>
      <c r="K81" s="25" t="s">
        <v>213</v>
      </c>
      <c r="L81" s="91" t="str">
        <f t="shared" si="30"/>
        <v>N/A</v>
      </c>
    </row>
    <row r="82" spans="1:12" ht="13" customHeight="1" x14ac:dyDescent="0.25">
      <c r="A82" s="114" t="s">
        <v>1738</v>
      </c>
      <c r="B82" s="25" t="s">
        <v>213</v>
      </c>
      <c r="C82" s="9">
        <v>1.4459898291</v>
      </c>
      <c r="D82" s="25" t="s">
        <v>213</v>
      </c>
      <c r="E82" s="9">
        <v>1.8218030578</v>
      </c>
      <c r="F82" s="25" t="s">
        <v>213</v>
      </c>
      <c r="G82" s="9">
        <v>1.8232436268000001</v>
      </c>
      <c r="H82" s="25" t="s">
        <v>213</v>
      </c>
      <c r="I82" s="8">
        <v>25.99</v>
      </c>
      <c r="J82" s="8">
        <v>7.9100000000000004E-2</v>
      </c>
      <c r="K82" s="25" t="s">
        <v>213</v>
      </c>
      <c r="L82" s="91" t="str">
        <f t="shared" si="30"/>
        <v>N/A</v>
      </c>
    </row>
    <row r="83" spans="1:12" ht="13" customHeight="1" x14ac:dyDescent="0.25">
      <c r="A83" s="114" t="s">
        <v>1739</v>
      </c>
      <c r="B83" s="25" t="s">
        <v>213</v>
      </c>
      <c r="C83" s="9">
        <v>0</v>
      </c>
      <c r="D83" s="25" t="s">
        <v>213</v>
      </c>
      <c r="E83" s="9">
        <v>0</v>
      </c>
      <c r="F83" s="25" t="s">
        <v>213</v>
      </c>
      <c r="G83" s="9">
        <v>0</v>
      </c>
      <c r="H83" s="25" t="s">
        <v>213</v>
      </c>
      <c r="I83" s="8" t="s">
        <v>1747</v>
      </c>
      <c r="J83" s="8" t="s">
        <v>1747</v>
      </c>
      <c r="K83" s="25" t="s">
        <v>213</v>
      </c>
      <c r="L83" s="91" t="str">
        <f t="shared" si="30"/>
        <v>N/A</v>
      </c>
    </row>
    <row r="84" spans="1:12" ht="13" customHeight="1" x14ac:dyDescent="0.25">
      <c r="A84" s="114" t="s">
        <v>1740</v>
      </c>
      <c r="B84" s="25" t="s">
        <v>213</v>
      </c>
      <c r="C84" s="9">
        <v>25.127136818</v>
      </c>
      <c r="D84" s="25" t="s">
        <v>213</v>
      </c>
      <c r="E84" s="9">
        <v>25.311932516999999</v>
      </c>
      <c r="F84" s="25" t="s">
        <v>213</v>
      </c>
      <c r="G84" s="9">
        <v>25.290681805999998</v>
      </c>
      <c r="H84" s="25" t="s">
        <v>213</v>
      </c>
      <c r="I84" s="8">
        <v>0.73540000000000005</v>
      </c>
      <c r="J84" s="8">
        <v>-8.4000000000000005E-2</v>
      </c>
      <c r="K84" s="25" t="s">
        <v>213</v>
      </c>
      <c r="L84" s="91" t="str">
        <f t="shared" si="30"/>
        <v>N/A</v>
      </c>
    </row>
    <row r="85" spans="1:12" ht="13" customHeight="1" x14ac:dyDescent="0.25">
      <c r="A85" s="114" t="s">
        <v>1741</v>
      </c>
      <c r="B85" s="25" t="s">
        <v>213</v>
      </c>
      <c r="C85" s="9">
        <v>0</v>
      </c>
      <c r="D85" s="25" t="s">
        <v>213</v>
      </c>
      <c r="E85" s="9">
        <v>0</v>
      </c>
      <c r="F85" s="25" t="s">
        <v>213</v>
      </c>
      <c r="G85" s="9">
        <v>0</v>
      </c>
      <c r="H85" s="25" t="s">
        <v>213</v>
      </c>
      <c r="I85" s="8" t="s">
        <v>1747</v>
      </c>
      <c r="J85" s="8" t="s">
        <v>1747</v>
      </c>
      <c r="K85" s="25" t="s">
        <v>213</v>
      </c>
      <c r="L85" s="91" t="str">
        <f t="shared" si="30"/>
        <v>N/A</v>
      </c>
    </row>
    <row r="86" spans="1:12" ht="13" customHeight="1" x14ac:dyDescent="0.25">
      <c r="A86" s="114" t="s">
        <v>1742</v>
      </c>
      <c r="B86" s="25" t="s">
        <v>213</v>
      </c>
      <c r="C86" s="9">
        <v>0</v>
      </c>
      <c r="D86" s="25" t="s">
        <v>213</v>
      </c>
      <c r="E86" s="9">
        <v>0</v>
      </c>
      <c r="F86" s="25" t="s">
        <v>213</v>
      </c>
      <c r="G86" s="9">
        <v>0</v>
      </c>
      <c r="H86" s="25" t="s">
        <v>213</v>
      </c>
      <c r="I86" s="8" t="s">
        <v>1747</v>
      </c>
      <c r="J86" s="8" t="s">
        <v>1747</v>
      </c>
      <c r="K86" s="25" t="s">
        <v>213</v>
      </c>
      <c r="L86" s="91" t="str">
        <f t="shared" si="30"/>
        <v>N/A</v>
      </c>
    </row>
    <row r="87" spans="1:12" x14ac:dyDescent="0.25">
      <c r="A87" s="114" t="s">
        <v>960</v>
      </c>
      <c r="B87" s="25" t="s">
        <v>213</v>
      </c>
      <c r="C87" s="9">
        <v>96.832301942000001</v>
      </c>
      <c r="D87" s="25" t="s">
        <v>213</v>
      </c>
      <c r="E87" s="9">
        <v>96.602425165</v>
      </c>
      <c r="F87" s="25" t="s">
        <v>213</v>
      </c>
      <c r="G87" s="9">
        <v>96.631912221999997</v>
      </c>
      <c r="H87" s="25" t="s">
        <v>213</v>
      </c>
      <c r="I87" s="8">
        <v>-0.23699999999999999</v>
      </c>
      <c r="J87" s="8">
        <v>3.0499999999999999E-2</v>
      </c>
      <c r="K87" s="25" t="s">
        <v>213</v>
      </c>
      <c r="L87" s="91" t="str">
        <f t="shared" si="30"/>
        <v>N/A</v>
      </c>
    </row>
    <row r="88" spans="1:12" x14ac:dyDescent="0.25">
      <c r="A88" s="114" t="s">
        <v>961</v>
      </c>
      <c r="B88" s="25" t="s">
        <v>213</v>
      </c>
      <c r="C88" s="9">
        <v>3.1676980577</v>
      </c>
      <c r="D88" s="25" t="s">
        <v>213</v>
      </c>
      <c r="E88" s="9">
        <v>3.3975748344999999</v>
      </c>
      <c r="F88" s="25" t="s">
        <v>213</v>
      </c>
      <c r="G88" s="9">
        <v>3.3680877777</v>
      </c>
      <c r="H88" s="25" t="s">
        <v>213</v>
      </c>
      <c r="I88" s="8">
        <v>7.2569999999999997</v>
      </c>
      <c r="J88" s="8">
        <v>-0.86799999999999999</v>
      </c>
      <c r="K88" s="25" t="s">
        <v>213</v>
      </c>
      <c r="L88" s="91" t="str">
        <f t="shared" si="30"/>
        <v>N/A</v>
      </c>
    </row>
    <row r="89" spans="1:12" x14ac:dyDescent="0.25">
      <c r="A89" s="136" t="s">
        <v>68</v>
      </c>
      <c r="B89" s="25" t="s">
        <v>213</v>
      </c>
      <c r="C89" s="1">
        <v>110</v>
      </c>
      <c r="D89" s="7" t="str">
        <f>IF($B89="N/A","N/A",IF(C89&gt;10,"No",IF(C89&lt;-10,"No","Yes")))</f>
        <v>N/A</v>
      </c>
      <c r="E89" s="1">
        <v>117</v>
      </c>
      <c r="F89" s="7" t="str">
        <f>IF($B89="N/A","N/A",IF(E89&gt;10,"No",IF(E89&lt;-10,"No","Yes")))</f>
        <v>N/A</v>
      </c>
      <c r="G89" s="1">
        <v>961</v>
      </c>
      <c r="H89" s="7" t="str">
        <f>IF($B89="N/A","N/A",IF(G89&gt;10,"No",IF(G89&lt;-10,"No","Yes")))</f>
        <v>N/A</v>
      </c>
      <c r="I89" s="8">
        <v>6.3639999999999999</v>
      </c>
      <c r="J89" s="8">
        <v>721.4</v>
      </c>
      <c r="K89" s="25" t="s">
        <v>737</v>
      </c>
      <c r="L89" s="91" t="str">
        <f t="shared" si="30"/>
        <v>No</v>
      </c>
    </row>
    <row r="90" spans="1:12" x14ac:dyDescent="0.25">
      <c r="A90" s="114" t="s">
        <v>109</v>
      </c>
      <c r="B90" s="25" t="s">
        <v>213</v>
      </c>
      <c r="C90" s="9">
        <v>0</v>
      </c>
      <c r="D90" s="7" t="str">
        <f>IF($B90="N/A","N/A",IF(C90&gt;10,"No",IF(C90&lt;-10,"No","Yes")))</f>
        <v>N/A</v>
      </c>
      <c r="E90" s="9">
        <v>0</v>
      </c>
      <c r="F90" s="7" t="str">
        <f>IF($B90="N/A","N/A",IF(E90&gt;10,"No",IF(E90&lt;-10,"No","Yes")))</f>
        <v>N/A</v>
      </c>
      <c r="G90" s="9">
        <v>0</v>
      </c>
      <c r="H90" s="7" t="str">
        <f>IF($B90="N/A","N/A",IF(G90&gt;10,"No",IF(G90&lt;-10,"No","Yes")))</f>
        <v>N/A</v>
      </c>
      <c r="I90" s="8" t="s">
        <v>1747</v>
      </c>
      <c r="J90" s="8" t="s">
        <v>1747</v>
      </c>
      <c r="K90" s="25" t="s">
        <v>737</v>
      </c>
      <c r="L90" s="91" t="str">
        <f t="shared" si="30"/>
        <v>N/A</v>
      </c>
    </row>
    <row r="91" spans="1:12" x14ac:dyDescent="0.25">
      <c r="A91" s="114" t="s">
        <v>110</v>
      </c>
      <c r="B91" s="25" t="s">
        <v>213</v>
      </c>
      <c r="C91" s="9">
        <v>2.7272727272999999</v>
      </c>
      <c r="D91" s="7" t="str">
        <f>IF($B91="N/A","N/A",IF(C91&gt;10,"No",IF(C91&lt;-10,"No","Yes")))</f>
        <v>N/A</v>
      </c>
      <c r="E91" s="9">
        <v>4.2735042735000004</v>
      </c>
      <c r="F91" s="7" t="str">
        <f>IF($B91="N/A","N/A",IF(E91&gt;10,"No",IF(E91&lt;-10,"No","Yes")))</f>
        <v>N/A</v>
      </c>
      <c r="G91" s="9">
        <v>2.0811654527000001</v>
      </c>
      <c r="H91" s="7" t="str">
        <f>IF($B91="N/A","N/A",IF(G91&gt;10,"No",IF(G91&lt;-10,"No","Yes")))</f>
        <v>N/A</v>
      </c>
      <c r="I91" s="8">
        <v>56.7</v>
      </c>
      <c r="J91" s="8">
        <v>-51.3</v>
      </c>
      <c r="K91" s="25" t="s">
        <v>737</v>
      </c>
      <c r="L91" s="91" t="str">
        <f t="shared" si="30"/>
        <v>No</v>
      </c>
    </row>
    <row r="92" spans="1:12" x14ac:dyDescent="0.25">
      <c r="A92" s="122" t="s">
        <v>7</v>
      </c>
      <c r="B92" s="25" t="s">
        <v>213</v>
      </c>
      <c r="C92" s="9">
        <v>0.88229887870000001</v>
      </c>
      <c r="D92" s="7" t="str">
        <f>IF($B92="N/A","N/A",IF(C92&gt;10,"No",IF(C92&lt;-10,"No","Yes")))</f>
        <v>N/A</v>
      </c>
      <c r="E92" s="9">
        <v>0.91968836040000002</v>
      </c>
      <c r="F92" s="7" t="str">
        <f>IF($B92="N/A","N/A",IF(E92&gt;10,"No",IF(E92&lt;-10,"No","Yes")))</f>
        <v>N/A</v>
      </c>
      <c r="G92" s="9">
        <v>0.90070418689999998</v>
      </c>
      <c r="H92" s="7" t="str">
        <f>IF($B92="N/A","N/A",IF(G92&gt;10,"No",IF(G92&lt;-10,"No","Yes")))</f>
        <v>N/A</v>
      </c>
      <c r="I92" s="8">
        <v>4.2380000000000004</v>
      </c>
      <c r="J92" s="8">
        <v>-2.06</v>
      </c>
      <c r="K92" s="25" t="s">
        <v>738</v>
      </c>
      <c r="L92" s="91" t="str">
        <f t="shared" si="30"/>
        <v>Yes</v>
      </c>
    </row>
    <row r="93" spans="1:12" x14ac:dyDescent="0.25">
      <c r="A93" s="122" t="s">
        <v>180</v>
      </c>
      <c r="B93" s="25" t="s">
        <v>213</v>
      </c>
      <c r="C93" s="9">
        <v>55.070155014999997</v>
      </c>
      <c r="D93" s="7" t="str">
        <f t="shared" ref="D93:D94" si="31">IF($B93="N/A","N/A",IF(C93&gt;10,"No",IF(C93&lt;-10,"No","Yes")))</f>
        <v>N/A</v>
      </c>
      <c r="E93" s="9">
        <v>54.536933982000001</v>
      </c>
      <c r="F93" s="7" t="str">
        <f t="shared" ref="F93:F94" si="32">IF($B93="N/A","N/A",IF(E93&gt;10,"No",IF(E93&lt;-10,"No","Yes")))</f>
        <v>N/A</v>
      </c>
      <c r="G93" s="9">
        <v>55.035755227000003</v>
      </c>
      <c r="H93" s="7" t="str">
        <f t="shared" ref="H93:H94" si="33">IF($B93="N/A","N/A",IF(G93&gt;10,"No",IF(G93&lt;-10,"No","Yes")))</f>
        <v>N/A</v>
      </c>
      <c r="I93" s="8">
        <v>-0.96799999999999997</v>
      </c>
      <c r="J93" s="8">
        <v>0.91459999999999997</v>
      </c>
      <c r="K93" s="25" t="s">
        <v>737</v>
      </c>
      <c r="L93" s="91" t="str">
        <f>IF(J93="Div by 0", "N/A", IF(OR(J93="N/A",K93="N/A"),"N/A", IF(J93&gt;VALUE(MID(K93,1,2)), "No", IF(J93&lt;-1*VALUE(MID(K93,1,2)), "No", "Yes"))))</f>
        <v>Yes</v>
      </c>
    </row>
    <row r="94" spans="1:12" x14ac:dyDescent="0.25">
      <c r="A94" s="122" t="s">
        <v>181</v>
      </c>
      <c r="B94" s="25" t="s">
        <v>213</v>
      </c>
      <c r="C94" s="9">
        <v>44.929844985000003</v>
      </c>
      <c r="D94" s="7" t="str">
        <f t="shared" si="31"/>
        <v>N/A</v>
      </c>
      <c r="E94" s="9">
        <v>45.463066017999999</v>
      </c>
      <c r="F94" s="7" t="str">
        <f t="shared" si="32"/>
        <v>N/A</v>
      </c>
      <c r="G94" s="9">
        <v>44.964244772999997</v>
      </c>
      <c r="H94" s="7" t="str">
        <f t="shared" si="33"/>
        <v>N/A</v>
      </c>
      <c r="I94" s="8">
        <v>1.1870000000000001</v>
      </c>
      <c r="J94" s="8">
        <v>-1.1000000000000001</v>
      </c>
      <c r="K94" s="25" t="s">
        <v>737</v>
      </c>
      <c r="L94" s="91" t="str">
        <f>IF(J94="Div by 0", "N/A", IF(OR(J94="N/A",K94="N/A"),"N/A", IF(J94&gt;VALUE(MID(K94,1,2)), "No", IF(J94&lt;-1*VALUE(MID(K94,1,2)), "No", "Yes"))))</f>
        <v>Yes</v>
      </c>
    </row>
    <row r="95" spans="1:12" x14ac:dyDescent="0.25">
      <c r="A95" s="114" t="s">
        <v>8</v>
      </c>
      <c r="B95" s="25" t="s">
        <v>285</v>
      </c>
      <c r="C95" s="9">
        <v>5.1957600636999999</v>
      </c>
      <c r="D95" s="7" t="str">
        <f>IF($B95="N/A","N/A",IF(C95&gt;10,"No",IF(C95&lt;5,"No","Yes")))</f>
        <v>Yes</v>
      </c>
      <c r="E95" s="9">
        <v>4.8620467458999999</v>
      </c>
      <c r="F95" s="7" t="str">
        <f>IF($B95="N/A","N/A",IF(E95&gt;10,"No",IF(E95&lt;5,"No","Yes")))</f>
        <v>No</v>
      </c>
      <c r="G95" s="9">
        <v>4.9347671815999998</v>
      </c>
      <c r="H95" s="7" t="str">
        <f t="shared" ref="H95:H98" si="34">IF($B95="N/A","N/A",IF(G95&gt;10,"No",IF(G95&lt;5,"No","Yes")))</f>
        <v>No</v>
      </c>
      <c r="I95" s="8">
        <v>-6.42</v>
      </c>
      <c r="J95" s="8">
        <v>1.496</v>
      </c>
      <c r="K95" s="25" t="s">
        <v>738</v>
      </c>
      <c r="L95" s="91" t="str">
        <f t="shared" si="30"/>
        <v>Yes</v>
      </c>
    </row>
    <row r="96" spans="1:12" x14ac:dyDescent="0.25">
      <c r="A96" s="114" t="s">
        <v>149</v>
      </c>
      <c r="B96" s="25" t="s">
        <v>285</v>
      </c>
      <c r="C96" s="9">
        <v>4.9016604375000004</v>
      </c>
      <c r="D96" s="7" t="str">
        <f>IF($B96="N/A","N/A",IF(C96&gt;10,"No",IF(C96&lt;5,"No","Yes")))</f>
        <v>No</v>
      </c>
      <c r="E96" s="9">
        <v>4.4519946106999999</v>
      </c>
      <c r="F96" s="7" t="str">
        <f t="shared" ref="F96:F98" si="35">IF($B96="N/A","N/A",IF(E96&gt;10,"No",IF(E96&lt;5,"No","Yes")))</f>
        <v>No</v>
      </c>
      <c r="G96" s="9">
        <v>4.1323216333000001</v>
      </c>
      <c r="H96" s="7" t="str">
        <f t="shared" si="34"/>
        <v>No</v>
      </c>
      <c r="I96" s="8">
        <v>-9.17</v>
      </c>
      <c r="J96" s="8">
        <v>-7.18</v>
      </c>
      <c r="K96" s="25" t="s">
        <v>738</v>
      </c>
      <c r="L96" s="91" t="str">
        <f t="shared" si="30"/>
        <v>Yes</v>
      </c>
    </row>
    <row r="97" spans="1:12" x14ac:dyDescent="0.25">
      <c r="A97" s="114" t="s">
        <v>150</v>
      </c>
      <c r="B97" s="25" t="s">
        <v>285</v>
      </c>
      <c r="C97" s="9">
        <v>4.9139145886</v>
      </c>
      <c r="D97" s="7" t="str">
        <f>IF($B97="N/A","N/A",IF(C97&gt;10,"No",IF(C97&lt;5,"No","Yes")))</f>
        <v>No</v>
      </c>
      <c r="E97" s="9">
        <v>4.6218733524999998</v>
      </c>
      <c r="F97" s="7" t="str">
        <f t="shared" si="35"/>
        <v>No</v>
      </c>
      <c r="G97" s="9">
        <v>4.5581090671000002</v>
      </c>
      <c r="H97" s="7" t="str">
        <f t="shared" si="34"/>
        <v>No</v>
      </c>
      <c r="I97" s="8">
        <v>-5.94</v>
      </c>
      <c r="J97" s="8">
        <v>-1.38</v>
      </c>
      <c r="K97" s="25" t="s">
        <v>738</v>
      </c>
      <c r="L97" s="91" t="str">
        <f t="shared" si="30"/>
        <v>Yes</v>
      </c>
    </row>
    <row r="98" spans="1:12" x14ac:dyDescent="0.25">
      <c r="A98" s="114" t="s">
        <v>151</v>
      </c>
      <c r="B98" s="25" t="s">
        <v>285</v>
      </c>
      <c r="C98" s="9">
        <v>5.2141412903999997</v>
      </c>
      <c r="D98" s="7" t="str">
        <f>IF($B98="N/A","N/A",IF(C98&gt;10,"No",IF(C98&lt;5,"No","Yes")))</f>
        <v>Yes</v>
      </c>
      <c r="E98" s="9">
        <v>4.8854782964999997</v>
      </c>
      <c r="F98" s="7" t="str">
        <f t="shared" si="35"/>
        <v>No</v>
      </c>
      <c r="G98" s="9">
        <v>4.9511436214</v>
      </c>
      <c r="H98" s="7" t="str">
        <f t="shared" si="34"/>
        <v>No</v>
      </c>
      <c r="I98" s="8">
        <v>-6.3</v>
      </c>
      <c r="J98" s="8">
        <v>1.3440000000000001</v>
      </c>
      <c r="K98" s="25" t="s">
        <v>738</v>
      </c>
      <c r="L98" s="91" t="str">
        <f t="shared" si="30"/>
        <v>Yes</v>
      </c>
    </row>
    <row r="99" spans="1:12" x14ac:dyDescent="0.25">
      <c r="A99" s="114" t="s">
        <v>962</v>
      </c>
      <c r="B99" s="25" t="s">
        <v>213</v>
      </c>
      <c r="C99" s="1">
        <v>102</v>
      </c>
      <c r="D99" s="7" t="str">
        <f t="shared" ref="D99:D110" si="36">IF($B99="N/A","N/A",IF(C99&gt;10,"No",IF(C99&lt;-10,"No","Yes")))</f>
        <v>N/A</v>
      </c>
      <c r="E99" s="1">
        <v>121</v>
      </c>
      <c r="F99" s="7" t="str">
        <f t="shared" ref="F99:F110" si="37">IF($B99="N/A","N/A",IF(E99&gt;10,"No",IF(E99&lt;-10,"No","Yes")))</f>
        <v>N/A</v>
      </c>
      <c r="G99" s="1">
        <v>231</v>
      </c>
      <c r="H99" s="7" t="str">
        <f t="shared" ref="H99:H110" si="38">IF($B99="N/A","N/A",IF(G99&gt;10,"No",IF(G99&lt;-10,"No","Yes")))</f>
        <v>N/A</v>
      </c>
      <c r="I99" s="8">
        <v>18.63</v>
      </c>
      <c r="J99" s="8">
        <v>90.91</v>
      </c>
      <c r="K99" s="25" t="s">
        <v>737</v>
      </c>
      <c r="L99" s="91" t="str">
        <f t="shared" si="30"/>
        <v>No</v>
      </c>
    </row>
    <row r="100" spans="1:12" x14ac:dyDescent="0.25">
      <c r="A100" s="114" t="s">
        <v>963</v>
      </c>
      <c r="B100" s="25" t="s">
        <v>213</v>
      </c>
      <c r="C100" s="1">
        <v>63</v>
      </c>
      <c r="D100" s="7" t="str">
        <f t="shared" si="36"/>
        <v>N/A</v>
      </c>
      <c r="E100" s="1">
        <v>60</v>
      </c>
      <c r="F100" s="7" t="str">
        <f t="shared" si="37"/>
        <v>N/A</v>
      </c>
      <c r="G100" s="1">
        <v>83</v>
      </c>
      <c r="H100" s="7" t="str">
        <f t="shared" si="38"/>
        <v>N/A</v>
      </c>
      <c r="I100" s="8">
        <v>-4.76</v>
      </c>
      <c r="J100" s="8">
        <v>38.33</v>
      </c>
      <c r="K100" s="25" t="s">
        <v>737</v>
      </c>
      <c r="L100" s="91" t="str">
        <f t="shared" si="30"/>
        <v>No</v>
      </c>
    </row>
    <row r="101" spans="1:12" x14ac:dyDescent="0.25">
      <c r="A101" s="114" t="s">
        <v>1</v>
      </c>
      <c r="B101" s="25" t="s">
        <v>213</v>
      </c>
      <c r="C101" s="9">
        <v>85.962869921999996</v>
      </c>
      <c r="D101" s="7" t="str">
        <f t="shared" si="36"/>
        <v>N/A</v>
      </c>
      <c r="E101" s="9">
        <v>86.110948391999997</v>
      </c>
      <c r="F101" s="7" t="str">
        <f t="shared" si="37"/>
        <v>N/A</v>
      </c>
      <c r="G101" s="9">
        <v>94.240952016999998</v>
      </c>
      <c r="H101" s="7" t="str">
        <f t="shared" si="38"/>
        <v>N/A</v>
      </c>
      <c r="I101" s="8">
        <v>0.17230000000000001</v>
      </c>
      <c r="J101" s="8">
        <v>9.4410000000000007</v>
      </c>
      <c r="K101" s="25" t="s">
        <v>738</v>
      </c>
      <c r="L101" s="91" t="str">
        <f t="shared" si="30"/>
        <v>Yes</v>
      </c>
    </row>
    <row r="102" spans="1:12" x14ac:dyDescent="0.25">
      <c r="A102" s="114" t="s">
        <v>69</v>
      </c>
      <c r="B102" s="25" t="s">
        <v>213</v>
      </c>
      <c r="C102" s="9">
        <v>98.218104062999998</v>
      </c>
      <c r="D102" s="7" t="str">
        <f t="shared" si="36"/>
        <v>N/A</v>
      </c>
      <c r="E102" s="9">
        <v>98.040816327000002</v>
      </c>
      <c r="F102" s="7" t="str">
        <f t="shared" si="37"/>
        <v>N/A</v>
      </c>
      <c r="G102" s="9">
        <v>97.787303058000006</v>
      </c>
      <c r="H102" s="7" t="str">
        <f t="shared" si="38"/>
        <v>N/A</v>
      </c>
      <c r="I102" s="8">
        <v>-0.18099999999999999</v>
      </c>
      <c r="J102" s="8">
        <v>-0.25900000000000001</v>
      </c>
      <c r="K102" s="25" t="s">
        <v>738</v>
      </c>
      <c r="L102" s="91" t="str">
        <f t="shared" si="30"/>
        <v>Yes</v>
      </c>
    </row>
    <row r="103" spans="1:12" x14ac:dyDescent="0.25">
      <c r="A103" s="122" t="s">
        <v>70</v>
      </c>
      <c r="B103" s="25" t="s">
        <v>213</v>
      </c>
      <c r="C103" s="1">
        <v>15416</v>
      </c>
      <c r="D103" s="7" t="str">
        <f t="shared" si="36"/>
        <v>N/A</v>
      </c>
      <c r="E103" s="1">
        <v>16231</v>
      </c>
      <c r="F103" s="7" t="str">
        <f t="shared" si="37"/>
        <v>N/A</v>
      </c>
      <c r="G103" s="1">
        <v>17523</v>
      </c>
      <c r="H103" s="7" t="str">
        <f t="shared" si="38"/>
        <v>N/A</v>
      </c>
      <c r="I103" s="8">
        <v>5.2869999999999999</v>
      </c>
      <c r="J103" s="8">
        <v>7.96</v>
      </c>
      <c r="K103" s="25" t="s">
        <v>737</v>
      </c>
      <c r="L103" s="91" t="str">
        <f t="shared" si="30"/>
        <v>Yes</v>
      </c>
    </row>
    <row r="104" spans="1:12" x14ac:dyDescent="0.25">
      <c r="A104" s="114" t="s">
        <v>689</v>
      </c>
      <c r="B104" s="25" t="s">
        <v>213</v>
      </c>
      <c r="C104" s="9">
        <v>1.420601972</v>
      </c>
      <c r="D104" s="7" t="str">
        <f t="shared" si="36"/>
        <v>N/A</v>
      </c>
      <c r="E104" s="9">
        <v>1.4848130121000001</v>
      </c>
      <c r="F104" s="7" t="str">
        <f t="shared" si="37"/>
        <v>N/A</v>
      </c>
      <c r="G104" s="9">
        <v>1.4723506249</v>
      </c>
      <c r="H104" s="7" t="str">
        <f t="shared" si="38"/>
        <v>N/A</v>
      </c>
      <c r="I104" s="8">
        <v>4.5199999999999996</v>
      </c>
      <c r="J104" s="8">
        <v>-0.83899999999999997</v>
      </c>
      <c r="K104" s="25" t="s">
        <v>738</v>
      </c>
      <c r="L104" s="91" t="str">
        <f t="shared" ref="L104:L110" si="39">IF(J104="Div by 0", "N/A", IF(K104="N/A","N/A", IF(J104&gt;VALUE(MID(K104,1,2)), "No", IF(J104&lt;-1*VALUE(MID(K104,1,2)), "No", "Yes"))))</f>
        <v>Yes</v>
      </c>
    </row>
    <row r="105" spans="1:12" x14ac:dyDescent="0.25">
      <c r="A105" s="114" t="s">
        <v>688</v>
      </c>
      <c r="B105" s="25" t="s">
        <v>213</v>
      </c>
      <c r="C105" s="9">
        <v>0.35677218469999999</v>
      </c>
      <c r="D105" s="7" t="str">
        <f t="shared" si="36"/>
        <v>N/A</v>
      </c>
      <c r="E105" s="9">
        <v>0.41279033949999999</v>
      </c>
      <c r="F105" s="7" t="str">
        <f t="shared" si="37"/>
        <v>N/A</v>
      </c>
      <c r="G105" s="9">
        <v>0.37664783429999998</v>
      </c>
      <c r="H105" s="7" t="str">
        <f t="shared" si="38"/>
        <v>N/A</v>
      </c>
      <c r="I105" s="8">
        <v>15.7</v>
      </c>
      <c r="J105" s="8">
        <v>-8.76</v>
      </c>
      <c r="K105" s="25" t="s">
        <v>738</v>
      </c>
      <c r="L105" s="91" t="str">
        <f t="shared" si="39"/>
        <v>Yes</v>
      </c>
    </row>
    <row r="106" spans="1:12" x14ac:dyDescent="0.25">
      <c r="A106" s="114" t="s">
        <v>687</v>
      </c>
      <c r="B106" s="25" t="s">
        <v>213</v>
      </c>
      <c r="C106" s="9">
        <v>98.222625843000003</v>
      </c>
      <c r="D106" s="7" t="str">
        <f t="shared" si="36"/>
        <v>N/A</v>
      </c>
      <c r="E106" s="9">
        <v>98.102396647999996</v>
      </c>
      <c r="F106" s="7" t="str">
        <f t="shared" si="37"/>
        <v>N/A</v>
      </c>
      <c r="G106" s="9">
        <v>98.151001540999999</v>
      </c>
      <c r="H106" s="7" t="str">
        <f t="shared" si="38"/>
        <v>N/A</v>
      </c>
      <c r="I106" s="8">
        <v>-0.122</v>
      </c>
      <c r="J106" s="8">
        <v>4.9500000000000002E-2</v>
      </c>
      <c r="K106" s="25" t="s">
        <v>738</v>
      </c>
      <c r="L106" s="91" t="str">
        <f t="shared" si="39"/>
        <v>Yes</v>
      </c>
    </row>
    <row r="107" spans="1:12" ht="25" x14ac:dyDescent="0.25">
      <c r="A107" s="122" t="s">
        <v>964</v>
      </c>
      <c r="B107" s="25" t="s">
        <v>213</v>
      </c>
      <c r="C107" s="9">
        <v>42.816003920999997</v>
      </c>
      <c r="D107" s="7" t="str">
        <f t="shared" si="36"/>
        <v>N/A</v>
      </c>
      <c r="E107" s="9">
        <v>42.745006150999998</v>
      </c>
      <c r="F107" s="7" t="str">
        <f t="shared" si="37"/>
        <v>N/A</v>
      </c>
      <c r="G107" s="9">
        <v>42.873519297000001</v>
      </c>
      <c r="H107" s="7" t="str">
        <f t="shared" si="38"/>
        <v>N/A</v>
      </c>
      <c r="I107" s="8">
        <v>-0.16600000000000001</v>
      </c>
      <c r="J107" s="8">
        <v>0.30070000000000002</v>
      </c>
      <c r="K107" s="25" t="s">
        <v>738</v>
      </c>
      <c r="L107" s="91" t="str">
        <f t="shared" si="39"/>
        <v>Yes</v>
      </c>
    </row>
    <row r="108" spans="1:12" ht="25" x14ac:dyDescent="0.25">
      <c r="A108" s="122" t="s">
        <v>965</v>
      </c>
      <c r="B108" s="25" t="s">
        <v>213</v>
      </c>
      <c r="C108" s="9">
        <v>55.836039458000002</v>
      </c>
      <c r="D108" s="7" t="str">
        <f t="shared" si="36"/>
        <v>N/A</v>
      </c>
      <c r="E108" s="9">
        <v>55.919395465999997</v>
      </c>
      <c r="F108" s="7" t="str">
        <f t="shared" si="37"/>
        <v>N/A</v>
      </c>
      <c r="G108" s="9">
        <v>56.138435504</v>
      </c>
      <c r="H108" s="7" t="str">
        <f t="shared" si="38"/>
        <v>N/A</v>
      </c>
      <c r="I108" s="8">
        <v>0.14929999999999999</v>
      </c>
      <c r="J108" s="8">
        <v>0.39169999999999999</v>
      </c>
      <c r="K108" s="25" t="s">
        <v>738</v>
      </c>
      <c r="L108" s="91" t="str">
        <f t="shared" si="39"/>
        <v>Yes</v>
      </c>
    </row>
    <row r="109" spans="1:12" ht="25" x14ac:dyDescent="0.25">
      <c r="A109" s="122" t="s">
        <v>966</v>
      </c>
      <c r="B109" s="25" t="s">
        <v>213</v>
      </c>
      <c r="C109" s="9">
        <v>0.48403896819999997</v>
      </c>
      <c r="D109" s="7" t="str">
        <f t="shared" si="36"/>
        <v>N/A</v>
      </c>
      <c r="E109" s="9">
        <v>0.54478355109999999</v>
      </c>
      <c r="F109" s="7" t="str">
        <f t="shared" si="37"/>
        <v>N/A</v>
      </c>
      <c r="G109" s="9">
        <v>0.4257874338</v>
      </c>
      <c r="H109" s="7" t="str">
        <f t="shared" si="38"/>
        <v>N/A</v>
      </c>
      <c r="I109" s="8">
        <v>12.55</v>
      </c>
      <c r="J109" s="8">
        <v>-21.8</v>
      </c>
      <c r="K109" s="25" t="s">
        <v>738</v>
      </c>
      <c r="L109" s="91" t="str">
        <f t="shared" si="39"/>
        <v>No</v>
      </c>
    </row>
    <row r="110" spans="1:12" ht="25" x14ac:dyDescent="0.25">
      <c r="A110" s="122" t="s">
        <v>967</v>
      </c>
      <c r="B110" s="25" t="s">
        <v>213</v>
      </c>
      <c r="C110" s="9">
        <v>0.86391765210000004</v>
      </c>
      <c r="D110" s="7" t="str">
        <f t="shared" si="36"/>
        <v>N/A</v>
      </c>
      <c r="E110" s="9">
        <v>0.79081483220000004</v>
      </c>
      <c r="F110" s="7" t="str">
        <f t="shared" si="37"/>
        <v>N/A</v>
      </c>
      <c r="G110" s="9">
        <v>0.56225776520000004</v>
      </c>
      <c r="H110" s="7" t="str">
        <f t="shared" si="38"/>
        <v>N/A</v>
      </c>
      <c r="I110" s="8">
        <v>-8.4600000000000009</v>
      </c>
      <c r="J110" s="8">
        <v>-28.9</v>
      </c>
      <c r="K110" s="25" t="s">
        <v>738</v>
      </c>
      <c r="L110" s="91" t="str">
        <f t="shared" si="39"/>
        <v>No</v>
      </c>
    </row>
    <row r="111" spans="1:12" x14ac:dyDescent="0.25">
      <c r="A111" s="114" t="s">
        <v>968</v>
      </c>
      <c r="B111" s="25" t="s">
        <v>286</v>
      </c>
      <c r="C111" s="9">
        <v>99.235715151999997</v>
      </c>
      <c r="D111" s="7" t="str">
        <f>IF($B111="N/A","N/A",IF(C111&gt;=99,"Yes","No"))</f>
        <v>Yes</v>
      </c>
      <c r="E111" s="9">
        <v>99.224441833</v>
      </c>
      <c r="F111" s="7" t="str">
        <f>IF($B111="N/A","N/A",IF(E111&gt;=99,"Yes","No"))</f>
        <v>Yes</v>
      </c>
      <c r="G111" s="9">
        <v>97.367602860000005</v>
      </c>
      <c r="H111" s="7" t="str">
        <f>IF($B111="N/A","N/A",IF(G111&gt;=99,"Yes","No"))</f>
        <v>No</v>
      </c>
      <c r="I111" s="8">
        <v>-1.0999999999999999E-2</v>
      </c>
      <c r="J111" s="8">
        <v>-1.87</v>
      </c>
      <c r="K111" s="25" t="s">
        <v>737</v>
      </c>
      <c r="L111" s="91" t="str">
        <f t="shared" ref="L111:L145" si="40">IF(J111="Div by 0", "N/A", IF(K111="N/A","N/A", IF(J111&gt;VALUE(MID(K111,1,2)), "No", IF(J111&lt;-1*VALUE(MID(K111,1,2)), "No", "Yes"))))</f>
        <v>Yes</v>
      </c>
    </row>
    <row r="112" spans="1:12" x14ac:dyDescent="0.25">
      <c r="A112" s="114" t="s">
        <v>969</v>
      </c>
      <c r="B112" s="25" t="s">
        <v>213</v>
      </c>
      <c r="C112" s="9">
        <v>7.1110883901999999</v>
      </c>
      <c r="D112" s="7" t="str">
        <f>IF($B112="N/A","N/A",IF(C112&gt;10,"No",IF(C112&lt;-10,"No","Yes")))</f>
        <v>N/A</v>
      </c>
      <c r="E112" s="9">
        <v>7.7250457762</v>
      </c>
      <c r="F112" s="7" t="str">
        <f>IF($B112="N/A","N/A",IF(E112&gt;10,"No",IF(E112&lt;-10,"No","Yes")))</f>
        <v>N/A</v>
      </c>
      <c r="G112" s="9">
        <v>7.3731171448000001</v>
      </c>
      <c r="H112" s="7" t="str">
        <f>IF($B112="N/A","N/A",IF(G112&gt;10,"No",IF(G112&lt;-10,"No","Yes")))</f>
        <v>N/A</v>
      </c>
      <c r="I112" s="8">
        <v>8.6340000000000003</v>
      </c>
      <c r="J112" s="8">
        <v>-4.5599999999999996</v>
      </c>
      <c r="K112" s="25" t="s">
        <v>737</v>
      </c>
      <c r="L112" s="91" t="str">
        <f t="shared" si="40"/>
        <v>Yes</v>
      </c>
    </row>
    <row r="113" spans="1:12" x14ac:dyDescent="0.25">
      <c r="A113" s="90" t="s">
        <v>970</v>
      </c>
      <c r="B113" s="25" t="s">
        <v>280</v>
      </c>
      <c r="C113" s="4">
        <v>99.254087736000002</v>
      </c>
      <c r="D113" s="7" t="str">
        <f>IF($B113="N/A","N/A",IF(C113&gt;=98,"Yes","No"))</f>
        <v>Yes</v>
      </c>
      <c r="E113" s="4">
        <v>99.232262915999996</v>
      </c>
      <c r="F113" s="7" t="str">
        <f>IF($B113="N/A","N/A",IF(E113&gt;=98,"Yes","No"))</f>
        <v>Yes</v>
      </c>
      <c r="G113" s="4">
        <v>99.288334367000004</v>
      </c>
      <c r="H113" s="7" t="str">
        <f>IF($B113="N/A","N/A",IF(G113&gt;=98,"Yes","No"))</f>
        <v>Yes</v>
      </c>
      <c r="I113" s="8">
        <v>-2.1999999999999999E-2</v>
      </c>
      <c r="J113" s="8">
        <v>5.6500000000000002E-2</v>
      </c>
      <c r="K113" s="25" t="s">
        <v>737</v>
      </c>
      <c r="L113" s="91" t="str">
        <f t="shared" si="40"/>
        <v>Yes</v>
      </c>
    </row>
    <row r="114" spans="1:12" x14ac:dyDescent="0.25">
      <c r="A114" s="90" t="s">
        <v>971</v>
      </c>
      <c r="B114" s="25" t="s">
        <v>287</v>
      </c>
      <c r="C114" s="4">
        <v>83.818277617999996</v>
      </c>
      <c r="D114" s="7" t="str">
        <f>IF($B114="N/A","N/A",IF(C114&gt;=80,"Yes","No"))</f>
        <v>Yes</v>
      </c>
      <c r="E114" s="4">
        <v>85.129913763999994</v>
      </c>
      <c r="F114" s="7" t="str">
        <f>IF($B114="N/A","N/A",IF(E114&gt;=80,"Yes","No"))</f>
        <v>Yes</v>
      </c>
      <c r="G114" s="4">
        <v>65.765316718999998</v>
      </c>
      <c r="H114" s="7" t="str">
        <f>IF($B114="N/A","N/A",IF(G114&gt;=80,"Yes","No"))</f>
        <v>No</v>
      </c>
      <c r="I114" s="8">
        <v>1.5649999999999999</v>
      </c>
      <c r="J114" s="8">
        <v>-22.7</v>
      </c>
      <c r="K114" s="25" t="s">
        <v>737</v>
      </c>
      <c r="L114" s="91" t="str">
        <f t="shared" si="40"/>
        <v>No</v>
      </c>
    </row>
    <row r="115" spans="1:12" ht="25" x14ac:dyDescent="0.25">
      <c r="A115" s="114" t="s">
        <v>972</v>
      </c>
      <c r="B115" s="25" t="s">
        <v>288</v>
      </c>
      <c r="C115" s="9" t="s">
        <v>1747</v>
      </c>
      <c r="D115" s="7" t="str">
        <f>IF($B115="N/A","N/A",IF(C115&gt;=100,"Yes","No"))</f>
        <v>Yes</v>
      </c>
      <c r="E115" s="9" t="s">
        <v>1747</v>
      </c>
      <c r="F115" s="7" t="str">
        <f t="shared" ref="F115:F116" si="41">IF($B115="N/A","N/A",IF(E115&gt;=100,"Yes","No"))</f>
        <v>Yes</v>
      </c>
      <c r="G115" s="9" t="s">
        <v>1747</v>
      </c>
      <c r="H115" s="7" t="str">
        <f t="shared" ref="H115:H116" si="42">IF($B115="N/A","N/A",IF(G115&gt;=100,"Yes","No"))</f>
        <v>Yes</v>
      </c>
      <c r="I115" s="8" t="s">
        <v>1747</v>
      </c>
      <c r="J115" s="8" t="s">
        <v>1747</v>
      </c>
      <c r="K115" s="25" t="s">
        <v>736</v>
      </c>
      <c r="L115" s="91" t="str">
        <f t="shared" si="40"/>
        <v>N/A</v>
      </c>
    </row>
    <row r="116" spans="1:12" ht="25" x14ac:dyDescent="0.25">
      <c r="A116" s="90" t="s">
        <v>973</v>
      </c>
      <c r="B116" s="25" t="s">
        <v>288</v>
      </c>
      <c r="C116" s="9" t="s">
        <v>1747</v>
      </c>
      <c r="D116" s="7" t="str">
        <f>IF($B116="N/A","N/A",IF(C116&gt;=100,"Yes","No"))</f>
        <v>Yes</v>
      </c>
      <c r="E116" s="9" t="s">
        <v>1747</v>
      </c>
      <c r="F116" s="7" t="str">
        <f t="shared" si="41"/>
        <v>Yes</v>
      </c>
      <c r="G116" s="9" t="s">
        <v>1747</v>
      </c>
      <c r="H116" s="7" t="str">
        <f t="shared" si="42"/>
        <v>Yes</v>
      </c>
      <c r="I116" s="8" t="s">
        <v>1747</v>
      </c>
      <c r="J116" s="8" t="s">
        <v>1747</v>
      </c>
      <c r="K116" s="25" t="s">
        <v>736</v>
      </c>
      <c r="L116" s="91" t="str">
        <f t="shared" si="40"/>
        <v>N/A</v>
      </c>
    </row>
    <row r="117" spans="1:12" ht="25" x14ac:dyDescent="0.25">
      <c r="A117" s="114" t="s">
        <v>974</v>
      </c>
      <c r="B117" s="25" t="s">
        <v>213</v>
      </c>
      <c r="C117" s="9" t="s">
        <v>1747</v>
      </c>
      <c r="D117" s="22" t="s">
        <v>739</v>
      </c>
      <c r="E117" s="9" t="s">
        <v>1747</v>
      </c>
      <c r="F117" s="22" t="s">
        <v>739</v>
      </c>
      <c r="G117" s="9" t="s">
        <v>1747</v>
      </c>
      <c r="H117" s="7" t="str">
        <f>IF($B117="N/A","N/A",IF(G117&lt;100,"No",IF(G117=100,"No","Yes")))</f>
        <v>N/A</v>
      </c>
      <c r="I117" s="8" t="s">
        <v>1747</v>
      </c>
      <c r="J117" s="8" t="s">
        <v>1747</v>
      </c>
      <c r="K117" s="25" t="s">
        <v>736</v>
      </c>
      <c r="L117" s="91" t="str">
        <f t="shared" si="40"/>
        <v>N/A</v>
      </c>
    </row>
    <row r="118" spans="1:12" ht="25" x14ac:dyDescent="0.25">
      <c r="A118" s="114" t="s">
        <v>975</v>
      </c>
      <c r="B118" s="21" t="s">
        <v>213</v>
      </c>
      <c r="C118" s="9" t="s">
        <v>1747</v>
      </c>
      <c r="D118" s="7" t="str">
        <f>IF($B118="N/A","N/A",IF(C118&gt;10,"No",IF(C118&lt;-10,"No","Yes")))</f>
        <v>N/A</v>
      </c>
      <c r="E118" s="9" t="s">
        <v>1747</v>
      </c>
      <c r="F118" s="7" t="str">
        <f>IF($B118="N/A","N/A",IF(E118&gt;10,"No",IF(E118&lt;-10,"No","Yes")))</f>
        <v>N/A</v>
      </c>
      <c r="G118" s="9" t="s">
        <v>1747</v>
      </c>
      <c r="H118" s="7" t="str">
        <f>IF($B118="N/A","N/A",IF(G118&gt;10,"No",IF(G118&lt;-10,"No","Yes")))</f>
        <v>N/A</v>
      </c>
      <c r="I118" s="8" t="s">
        <v>1747</v>
      </c>
      <c r="J118" s="8" t="s">
        <v>1747</v>
      </c>
      <c r="K118" s="25" t="s">
        <v>736</v>
      </c>
      <c r="L118" s="91" t="str">
        <f>IF(J118="Div by 0", "N/A", IF(OR(J118="N/A",K118="N/A"),"N/A", IF(J118&gt;VALUE(MID(K118,1,2)), "No", IF(J118&lt;-1*VALUE(MID(K118,1,2)), "No", "Yes"))))</f>
        <v>N/A</v>
      </c>
    </row>
    <row r="119" spans="1:12" x14ac:dyDescent="0.25">
      <c r="A119" s="137" t="s">
        <v>100</v>
      </c>
      <c r="B119" s="21" t="s">
        <v>213</v>
      </c>
      <c r="C119" s="22">
        <v>8243</v>
      </c>
      <c r="D119" s="7" t="str">
        <f t="shared" ref="D119:D145" si="43">IF($B119="N/A","N/A",IF(C119&gt;10,"No",IF(C119&lt;-10,"No","Yes")))</f>
        <v>N/A</v>
      </c>
      <c r="E119" s="22">
        <v>8510</v>
      </c>
      <c r="F119" s="7" t="str">
        <f t="shared" ref="F119:F145" si="44">IF($B119="N/A","N/A",IF(E119&gt;10,"No",IF(E119&lt;-10,"No","Yes")))</f>
        <v>N/A</v>
      </c>
      <c r="G119" s="22">
        <v>9649</v>
      </c>
      <c r="H119" s="7" t="str">
        <f t="shared" ref="H119:H145" si="45">IF($B119="N/A","N/A",IF(G119&gt;10,"No",IF(G119&lt;-10,"No","Yes")))</f>
        <v>N/A</v>
      </c>
      <c r="I119" s="8">
        <v>3.2389999999999999</v>
      </c>
      <c r="J119" s="8">
        <v>13.38</v>
      </c>
      <c r="K119" s="25" t="s">
        <v>737</v>
      </c>
      <c r="L119" s="91" t="str">
        <f t="shared" si="40"/>
        <v>No</v>
      </c>
    </row>
    <row r="120" spans="1:12" x14ac:dyDescent="0.25">
      <c r="A120" s="114" t="s">
        <v>976</v>
      </c>
      <c r="B120" s="21" t="s">
        <v>213</v>
      </c>
      <c r="C120" s="22">
        <v>6828</v>
      </c>
      <c r="D120" s="7" t="str">
        <f t="shared" si="43"/>
        <v>N/A</v>
      </c>
      <c r="E120" s="22">
        <v>7054</v>
      </c>
      <c r="F120" s="7" t="str">
        <f t="shared" si="44"/>
        <v>N/A</v>
      </c>
      <c r="G120" s="22">
        <v>8099</v>
      </c>
      <c r="H120" s="7" t="str">
        <f t="shared" si="45"/>
        <v>N/A</v>
      </c>
      <c r="I120" s="8">
        <v>3.31</v>
      </c>
      <c r="J120" s="8">
        <v>14.81</v>
      </c>
      <c r="K120" s="25" t="s">
        <v>737</v>
      </c>
      <c r="L120" s="91" t="str">
        <f t="shared" si="40"/>
        <v>No</v>
      </c>
    </row>
    <row r="121" spans="1:12" x14ac:dyDescent="0.25">
      <c r="A121" s="114" t="s">
        <v>977</v>
      </c>
      <c r="B121" s="21" t="s">
        <v>213</v>
      </c>
      <c r="C121" s="22">
        <v>0</v>
      </c>
      <c r="D121" s="7" t="str">
        <f t="shared" si="43"/>
        <v>N/A</v>
      </c>
      <c r="E121" s="22">
        <v>0</v>
      </c>
      <c r="F121" s="7" t="str">
        <f t="shared" si="44"/>
        <v>N/A</v>
      </c>
      <c r="G121" s="22">
        <v>0</v>
      </c>
      <c r="H121" s="7" t="str">
        <f t="shared" si="45"/>
        <v>N/A</v>
      </c>
      <c r="I121" s="8" t="s">
        <v>1747</v>
      </c>
      <c r="J121" s="8" t="s">
        <v>1747</v>
      </c>
      <c r="K121" s="25" t="s">
        <v>737</v>
      </c>
      <c r="L121" s="91" t="str">
        <f t="shared" si="40"/>
        <v>N/A</v>
      </c>
    </row>
    <row r="122" spans="1:12" x14ac:dyDescent="0.25">
      <c r="A122" s="114" t="s">
        <v>978</v>
      </c>
      <c r="B122" s="21" t="s">
        <v>213</v>
      </c>
      <c r="C122" s="22">
        <v>318</v>
      </c>
      <c r="D122" s="7" t="str">
        <f t="shared" si="43"/>
        <v>N/A</v>
      </c>
      <c r="E122" s="22">
        <v>341</v>
      </c>
      <c r="F122" s="7" t="str">
        <f t="shared" si="44"/>
        <v>N/A</v>
      </c>
      <c r="G122" s="22">
        <v>377</v>
      </c>
      <c r="H122" s="7" t="str">
        <f t="shared" si="45"/>
        <v>N/A</v>
      </c>
      <c r="I122" s="8">
        <v>7.2329999999999997</v>
      </c>
      <c r="J122" s="8">
        <v>10.56</v>
      </c>
      <c r="K122" s="25" t="s">
        <v>737</v>
      </c>
      <c r="L122" s="91" t="str">
        <f t="shared" si="40"/>
        <v>No</v>
      </c>
    </row>
    <row r="123" spans="1:12" x14ac:dyDescent="0.25">
      <c r="A123" s="114" t="s">
        <v>979</v>
      </c>
      <c r="B123" s="21" t="s">
        <v>213</v>
      </c>
      <c r="C123" s="22">
        <v>1097</v>
      </c>
      <c r="D123" s="7" t="str">
        <f t="shared" si="43"/>
        <v>N/A</v>
      </c>
      <c r="E123" s="22">
        <v>1115</v>
      </c>
      <c r="F123" s="7" t="str">
        <f t="shared" si="44"/>
        <v>N/A</v>
      </c>
      <c r="G123" s="22">
        <v>1173</v>
      </c>
      <c r="H123" s="7" t="str">
        <f t="shared" si="45"/>
        <v>N/A</v>
      </c>
      <c r="I123" s="8">
        <v>1.641</v>
      </c>
      <c r="J123" s="8">
        <v>5.202</v>
      </c>
      <c r="K123" s="25" t="s">
        <v>737</v>
      </c>
      <c r="L123" s="91" t="str">
        <f t="shared" si="40"/>
        <v>Yes</v>
      </c>
    </row>
    <row r="124" spans="1:12" x14ac:dyDescent="0.25">
      <c r="A124" s="114" t="s">
        <v>980</v>
      </c>
      <c r="B124" s="21" t="s">
        <v>213</v>
      </c>
      <c r="C124" s="22">
        <v>0</v>
      </c>
      <c r="D124" s="7" t="str">
        <f t="shared" si="43"/>
        <v>N/A</v>
      </c>
      <c r="E124" s="22">
        <v>0</v>
      </c>
      <c r="F124" s="7" t="str">
        <f t="shared" si="44"/>
        <v>N/A</v>
      </c>
      <c r="G124" s="22">
        <v>0</v>
      </c>
      <c r="H124" s="7" t="str">
        <f t="shared" si="45"/>
        <v>N/A</v>
      </c>
      <c r="I124" s="8" t="s">
        <v>1747</v>
      </c>
      <c r="J124" s="8" t="s">
        <v>1747</v>
      </c>
      <c r="K124" s="25" t="s">
        <v>737</v>
      </c>
      <c r="L124" s="91" t="str">
        <f t="shared" si="40"/>
        <v>N/A</v>
      </c>
    </row>
    <row r="125" spans="1:12" x14ac:dyDescent="0.25">
      <c r="A125" s="137" t="s">
        <v>101</v>
      </c>
      <c r="B125" s="21" t="s">
        <v>213</v>
      </c>
      <c r="C125" s="22">
        <v>19561</v>
      </c>
      <c r="D125" s="7" t="str">
        <f t="shared" si="43"/>
        <v>N/A</v>
      </c>
      <c r="E125" s="22">
        <v>20207</v>
      </c>
      <c r="F125" s="7" t="str">
        <f t="shared" si="44"/>
        <v>N/A</v>
      </c>
      <c r="G125" s="22">
        <v>20846</v>
      </c>
      <c r="H125" s="7" t="str">
        <f t="shared" si="45"/>
        <v>N/A</v>
      </c>
      <c r="I125" s="8">
        <v>3.302</v>
      </c>
      <c r="J125" s="8">
        <v>3.1619999999999999</v>
      </c>
      <c r="K125" s="25" t="s">
        <v>737</v>
      </c>
      <c r="L125" s="91" t="str">
        <f t="shared" si="40"/>
        <v>Yes</v>
      </c>
    </row>
    <row r="126" spans="1:12" x14ac:dyDescent="0.25">
      <c r="A126" s="114" t="s">
        <v>981</v>
      </c>
      <c r="B126" s="21" t="s">
        <v>213</v>
      </c>
      <c r="C126" s="22">
        <v>17224</v>
      </c>
      <c r="D126" s="7" t="str">
        <f t="shared" si="43"/>
        <v>N/A</v>
      </c>
      <c r="E126" s="22">
        <v>17670</v>
      </c>
      <c r="F126" s="7" t="str">
        <f t="shared" si="44"/>
        <v>N/A</v>
      </c>
      <c r="G126" s="22">
        <v>18285</v>
      </c>
      <c r="H126" s="7" t="str">
        <f t="shared" si="45"/>
        <v>N/A</v>
      </c>
      <c r="I126" s="8">
        <v>2.589</v>
      </c>
      <c r="J126" s="8">
        <v>3.48</v>
      </c>
      <c r="K126" s="25" t="s">
        <v>737</v>
      </c>
      <c r="L126" s="91" t="str">
        <f t="shared" si="40"/>
        <v>Yes</v>
      </c>
    </row>
    <row r="127" spans="1:12" x14ac:dyDescent="0.25">
      <c r="A127" s="114" t="s">
        <v>982</v>
      </c>
      <c r="B127" s="21" t="s">
        <v>213</v>
      </c>
      <c r="C127" s="22">
        <v>0</v>
      </c>
      <c r="D127" s="7" t="str">
        <f t="shared" si="43"/>
        <v>N/A</v>
      </c>
      <c r="E127" s="22">
        <v>0</v>
      </c>
      <c r="F127" s="7" t="str">
        <f t="shared" si="44"/>
        <v>N/A</v>
      </c>
      <c r="G127" s="22">
        <v>0</v>
      </c>
      <c r="H127" s="7" t="str">
        <f t="shared" si="45"/>
        <v>N/A</v>
      </c>
      <c r="I127" s="8" t="s">
        <v>1747</v>
      </c>
      <c r="J127" s="8" t="s">
        <v>1747</v>
      </c>
      <c r="K127" s="25" t="s">
        <v>737</v>
      </c>
      <c r="L127" s="91" t="str">
        <f t="shared" si="40"/>
        <v>N/A</v>
      </c>
    </row>
    <row r="128" spans="1:12" x14ac:dyDescent="0.25">
      <c r="A128" s="114" t="s">
        <v>983</v>
      </c>
      <c r="B128" s="21" t="s">
        <v>213</v>
      </c>
      <c r="C128" s="22">
        <v>365</v>
      </c>
      <c r="D128" s="7" t="str">
        <f t="shared" si="43"/>
        <v>N/A</v>
      </c>
      <c r="E128" s="22">
        <v>427</v>
      </c>
      <c r="F128" s="7" t="str">
        <f t="shared" si="44"/>
        <v>N/A</v>
      </c>
      <c r="G128" s="22">
        <v>466</v>
      </c>
      <c r="H128" s="7" t="str">
        <f t="shared" si="45"/>
        <v>N/A</v>
      </c>
      <c r="I128" s="8">
        <v>16.989999999999998</v>
      </c>
      <c r="J128" s="8">
        <v>9.1329999999999991</v>
      </c>
      <c r="K128" s="25" t="s">
        <v>737</v>
      </c>
      <c r="L128" s="91" t="str">
        <f t="shared" si="40"/>
        <v>Yes</v>
      </c>
    </row>
    <row r="129" spans="1:12" x14ac:dyDescent="0.25">
      <c r="A129" s="114" t="s">
        <v>984</v>
      </c>
      <c r="B129" s="21" t="s">
        <v>213</v>
      </c>
      <c r="C129" s="22">
        <v>1972</v>
      </c>
      <c r="D129" s="7" t="str">
        <f t="shared" si="43"/>
        <v>N/A</v>
      </c>
      <c r="E129" s="22">
        <v>2110</v>
      </c>
      <c r="F129" s="7" t="str">
        <f t="shared" si="44"/>
        <v>N/A</v>
      </c>
      <c r="G129" s="22">
        <v>2095</v>
      </c>
      <c r="H129" s="7" t="str">
        <f t="shared" si="45"/>
        <v>N/A</v>
      </c>
      <c r="I129" s="8">
        <v>6.9980000000000002</v>
      </c>
      <c r="J129" s="8">
        <v>-0.71099999999999997</v>
      </c>
      <c r="K129" s="25" t="s">
        <v>737</v>
      </c>
      <c r="L129" s="91" t="str">
        <f t="shared" si="40"/>
        <v>Yes</v>
      </c>
    </row>
    <row r="130" spans="1:12" x14ac:dyDescent="0.25">
      <c r="A130" s="114" t="s">
        <v>985</v>
      </c>
      <c r="B130" s="21" t="s">
        <v>213</v>
      </c>
      <c r="C130" s="22">
        <v>0</v>
      </c>
      <c r="D130" s="7" t="str">
        <f t="shared" si="43"/>
        <v>N/A</v>
      </c>
      <c r="E130" s="22">
        <v>0</v>
      </c>
      <c r="F130" s="7" t="str">
        <f t="shared" si="44"/>
        <v>N/A</v>
      </c>
      <c r="G130" s="22">
        <v>0</v>
      </c>
      <c r="H130" s="7" t="str">
        <f t="shared" si="45"/>
        <v>N/A</v>
      </c>
      <c r="I130" s="8" t="s">
        <v>1747</v>
      </c>
      <c r="J130" s="8" t="s">
        <v>1747</v>
      </c>
      <c r="K130" s="25" t="s">
        <v>737</v>
      </c>
      <c r="L130" s="91" t="str">
        <f t="shared" si="40"/>
        <v>N/A</v>
      </c>
    </row>
    <row r="131" spans="1:12" x14ac:dyDescent="0.25">
      <c r="A131" s="137" t="s">
        <v>104</v>
      </c>
      <c r="B131" s="21" t="s">
        <v>213</v>
      </c>
      <c r="C131" s="22">
        <v>87946</v>
      </c>
      <c r="D131" s="7" t="str">
        <f t="shared" si="43"/>
        <v>N/A</v>
      </c>
      <c r="E131" s="22">
        <v>89093</v>
      </c>
      <c r="F131" s="7" t="str">
        <f t="shared" si="44"/>
        <v>N/A</v>
      </c>
      <c r="G131" s="22">
        <v>77424</v>
      </c>
      <c r="H131" s="7" t="str">
        <f t="shared" si="45"/>
        <v>N/A</v>
      </c>
      <c r="I131" s="8">
        <v>1.304</v>
      </c>
      <c r="J131" s="8">
        <v>-13.1</v>
      </c>
      <c r="K131" s="25" t="s">
        <v>737</v>
      </c>
      <c r="L131" s="91" t="str">
        <f t="shared" si="40"/>
        <v>No</v>
      </c>
    </row>
    <row r="132" spans="1:12" x14ac:dyDescent="0.25">
      <c r="A132" s="114" t="s">
        <v>986</v>
      </c>
      <c r="B132" s="21" t="s">
        <v>213</v>
      </c>
      <c r="C132" s="22">
        <v>23139</v>
      </c>
      <c r="D132" s="7" t="str">
        <f t="shared" si="43"/>
        <v>N/A</v>
      </c>
      <c r="E132" s="22">
        <v>25074</v>
      </c>
      <c r="F132" s="7" t="str">
        <f t="shared" si="44"/>
        <v>N/A</v>
      </c>
      <c r="G132" s="22">
        <v>18741</v>
      </c>
      <c r="H132" s="7" t="str">
        <f t="shared" si="45"/>
        <v>N/A</v>
      </c>
      <c r="I132" s="8">
        <v>8.3629999999999995</v>
      </c>
      <c r="J132" s="8">
        <v>-25.3</v>
      </c>
      <c r="K132" s="25" t="s">
        <v>737</v>
      </c>
      <c r="L132" s="91" t="str">
        <f t="shared" si="40"/>
        <v>No</v>
      </c>
    </row>
    <row r="133" spans="1:12" x14ac:dyDescent="0.25">
      <c r="A133" s="114" t="s">
        <v>987</v>
      </c>
      <c r="B133" s="21" t="s">
        <v>213</v>
      </c>
      <c r="C133" s="22">
        <v>295</v>
      </c>
      <c r="D133" s="7" t="str">
        <f t="shared" si="43"/>
        <v>N/A</v>
      </c>
      <c r="E133" s="22">
        <v>285</v>
      </c>
      <c r="F133" s="7" t="str">
        <f t="shared" si="44"/>
        <v>N/A</v>
      </c>
      <c r="G133" s="22">
        <v>13411</v>
      </c>
      <c r="H133" s="7" t="str">
        <f t="shared" si="45"/>
        <v>N/A</v>
      </c>
      <c r="I133" s="8">
        <v>-3.39</v>
      </c>
      <c r="J133" s="8">
        <v>4606</v>
      </c>
      <c r="K133" s="25" t="s">
        <v>737</v>
      </c>
      <c r="L133" s="91" t="str">
        <f t="shared" si="40"/>
        <v>No</v>
      </c>
    </row>
    <row r="134" spans="1:12" x14ac:dyDescent="0.25">
      <c r="A134" s="114" t="s">
        <v>988</v>
      </c>
      <c r="B134" s="21" t="s">
        <v>213</v>
      </c>
      <c r="C134" s="22">
        <v>0</v>
      </c>
      <c r="D134" s="7" t="str">
        <f t="shared" si="43"/>
        <v>N/A</v>
      </c>
      <c r="E134" s="22">
        <v>0</v>
      </c>
      <c r="F134" s="7" t="str">
        <f t="shared" si="44"/>
        <v>N/A</v>
      </c>
      <c r="G134" s="22">
        <v>0</v>
      </c>
      <c r="H134" s="7" t="str">
        <f t="shared" si="45"/>
        <v>N/A</v>
      </c>
      <c r="I134" s="8" t="s">
        <v>1747</v>
      </c>
      <c r="J134" s="8" t="s">
        <v>1747</v>
      </c>
      <c r="K134" s="25" t="s">
        <v>737</v>
      </c>
      <c r="L134" s="91" t="str">
        <f t="shared" si="40"/>
        <v>N/A</v>
      </c>
    </row>
    <row r="135" spans="1:12" x14ac:dyDescent="0.25">
      <c r="A135" s="114" t="s">
        <v>989</v>
      </c>
      <c r="B135" s="21" t="s">
        <v>213</v>
      </c>
      <c r="C135" s="22">
        <v>54933</v>
      </c>
      <c r="D135" s="7" t="str">
        <f t="shared" si="43"/>
        <v>N/A</v>
      </c>
      <c r="E135" s="22">
        <v>53656</v>
      </c>
      <c r="F135" s="7" t="str">
        <f t="shared" si="44"/>
        <v>N/A</v>
      </c>
      <c r="G135" s="22">
        <v>37424</v>
      </c>
      <c r="H135" s="7" t="str">
        <f t="shared" si="45"/>
        <v>N/A</v>
      </c>
      <c r="I135" s="8">
        <v>-2.3199999999999998</v>
      </c>
      <c r="J135" s="8">
        <v>-30.3</v>
      </c>
      <c r="K135" s="25" t="s">
        <v>737</v>
      </c>
      <c r="L135" s="91" t="str">
        <f t="shared" si="40"/>
        <v>No</v>
      </c>
    </row>
    <row r="136" spans="1:12" x14ac:dyDescent="0.25">
      <c r="A136" s="114" t="s">
        <v>990</v>
      </c>
      <c r="B136" s="21" t="s">
        <v>213</v>
      </c>
      <c r="C136" s="22">
        <v>5999</v>
      </c>
      <c r="D136" s="7" t="str">
        <f t="shared" si="43"/>
        <v>N/A</v>
      </c>
      <c r="E136" s="22">
        <v>6402</v>
      </c>
      <c r="F136" s="7" t="str">
        <f t="shared" si="44"/>
        <v>N/A</v>
      </c>
      <c r="G136" s="22">
        <v>2982</v>
      </c>
      <c r="H136" s="7" t="str">
        <f t="shared" si="45"/>
        <v>N/A</v>
      </c>
      <c r="I136" s="8">
        <v>6.718</v>
      </c>
      <c r="J136" s="8">
        <v>-53.4</v>
      </c>
      <c r="K136" s="25" t="s">
        <v>737</v>
      </c>
      <c r="L136" s="91" t="str">
        <f t="shared" si="40"/>
        <v>No</v>
      </c>
    </row>
    <row r="137" spans="1:12" x14ac:dyDescent="0.25">
      <c r="A137" s="114" t="s">
        <v>991</v>
      </c>
      <c r="B137" s="21" t="s">
        <v>213</v>
      </c>
      <c r="C137" s="22">
        <v>3580</v>
      </c>
      <c r="D137" s="7" t="str">
        <f t="shared" si="43"/>
        <v>N/A</v>
      </c>
      <c r="E137" s="22">
        <v>3676</v>
      </c>
      <c r="F137" s="7" t="str">
        <f t="shared" si="44"/>
        <v>N/A</v>
      </c>
      <c r="G137" s="22">
        <v>4866</v>
      </c>
      <c r="H137" s="7" t="str">
        <f t="shared" si="45"/>
        <v>N/A</v>
      </c>
      <c r="I137" s="8">
        <v>2.6819999999999999</v>
      </c>
      <c r="J137" s="8">
        <v>32.369999999999997</v>
      </c>
      <c r="K137" s="25" t="s">
        <v>737</v>
      </c>
      <c r="L137" s="91" t="str">
        <f t="shared" si="40"/>
        <v>No</v>
      </c>
    </row>
    <row r="138" spans="1:12" x14ac:dyDescent="0.25">
      <c r="A138" s="114" t="s">
        <v>992</v>
      </c>
      <c r="B138" s="21" t="s">
        <v>213</v>
      </c>
      <c r="C138" s="22">
        <v>0</v>
      </c>
      <c r="D138" s="7" t="str">
        <f t="shared" si="43"/>
        <v>N/A</v>
      </c>
      <c r="E138" s="22">
        <v>0</v>
      </c>
      <c r="F138" s="7" t="str">
        <f t="shared" si="44"/>
        <v>N/A</v>
      </c>
      <c r="G138" s="22">
        <v>0</v>
      </c>
      <c r="H138" s="7" t="str">
        <f t="shared" si="45"/>
        <v>N/A</v>
      </c>
      <c r="I138" s="8" t="s">
        <v>1747</v>
      </c>
      <c r="J138" s="8" t="s">
        <v>1747</v>
      </c>
      <c r="K138" s="25" t="s">
        <v>737</v>
      </c>
      <c r="L138" s="91" t="str">
        <f t="shared" si="40"/>
        <v>N/A</v>
      </c>
    </row>
    <row r="139" spans="1:12" x14ac:dyDescent="0.25">
      <c r="A139" s="137" t="s">
        <v>105</v>
      </c>
      <c r="B139" s="21" t="s">
        <v>213</v>
      </c>
      <c r="C139" s="22">
        <v>34162</v>
      </c>
      <c r="D139" s="7" t="str">
        <f t="shared" si="43"/>
        <v>N/A</v>
      </c>
      <c r="E139" s="22">
        <v>35716</v>
      </c>
      <c r="F139" s="7" t="str">
        <f t="shared" si="44"/>
        <v>N/A</v>
      </c>
      <c r="G139" s="22">
        <v>48150</v>
      </c>
      <c r="H139" s="7" t="str">
        <f t="shared" si="45"/>
        <v>N/A</v>
      </c>
      <c r="I139" s="8">
        <v>4.5490000000000004</v>
      </c>
      <c r="J139" s="8">
        <v>34.81</v>
      </c>
      <c r="K139" s="25" t="s">
        <v>737</v>
      </c>
      <c r="L139" s="91" t="str">
        <f t="shared" si="40"/>
        <v>No</v>
      </c>
    </row>
    <row r="140" spans="1:12" x14ac:dyDescent="0.25">
      <c r="A140" s="114" t="s">
        <v>993</v>
      </c>
      <c r="B140" s="21" t="s">
        <v>213</v>
      </c>
      <c r="C140" s="22">
        <v>21053</v>
      </c>
      <c r="D140" s="7" t="str">
        <f t="shared" si="43"/>
        <v>N/A</v>
      </c>
      <c r="E140" s="22">
        <v>22861</v>
      </c>
      <c r="F140" s="7" t="str">
        <f t="shared" si="44"/>
        <v>N/A</v>
      </c>
      <c r="G140" s="22">
        <v>27606</v>
      </c>
      <c r="H140" s="7" t="str">
        <f t="shared" si="45"/>
        <v>N/A</v>
      </c>
      <c r="I140" s="8">
        <v>8.5879999999999992</v>
      </c>
      <c r="J140" s="8">
        <v>20.76</v>
      </c>
      <c r="K140" s="25" t="s">
        <v>737</v>
      </c>
      <c r="L140" s="91" t="str">
        <f t="shared" si="40"/>
        <v>No</v>
      </c>
    </row>
    <row r="141" spans="1:12" x14ac:dyDescent="0.25">
      <c r="A141" s="114" t="s">
        <v>994</v>
      </c>
      <c r="B141" s="21" t="s">
        <v>213</v>
      </c>
      <c r="C141" s="22">
        <v>669</v>
      </c>
      <c r="D141" s="7" t="str">
        <f t="shared" si="43"/>
        <v>N/A</v>
      </c>
      <c r="E141" s="22">
        <v>680</v>
      </c>
      <c r="F141" s="7" t="str">
        <f t="shared" si="44"/>
        <v>N/A</v>
      </c>
      <c r="G141" s="22">
        <v>1524</v>
      </c>
      <c r="H141" s="7" t="str">
        <f t="shared" si="45"/>
        <v>N/A</v>
      </c>
      <c r="I141" s="8">
        <v>1.6439999999999999</v>
      </c>
      <c r="J141" s="8">
        <v>124.1</v>
      </c>
      <c r="K141" s="25" t="s">
        <v>737</v>
      </c>
      <c r="L141" s="91" t="str">
        <f t="shared" si="40"/>
        <v>No</v>
      </c>
    </row>
    <row r="142" spans="1:12" x14ac:dyDescent="0.25">
      <c r="A142" s="114" t="s">
        <v>995</v>
      </c>
      <c r="B142" s="21" t="s">
        <v>213</v>
      </c>
      <c r="C142" s="22">
        <v>0</v>
      </c>
      <c r="D142" s="7" t="str">
        <f t="shared" si="43"/>
        <v>N/A</v>
      </c>
      <c r="E142" s="22">
        <v>0</v>
      </c>
      <c r="F142" s="7" t="str">
        <f t="shared" si="44"/>
        <v>N/A</v>
      </c>
      <c r="G142" s="22">
        <v>0</v>
      </c>
      <c r="H142" s="7" t="str">
        <f t="shared" si="45"/>
        <v>N/A</v>
      </c>
      <c r="I142" s="8" t="s">
        <v>1747</v>
      </c>
      <c r="J142" s="8" t="s">
        <v>1747</v>
      </c>
      <c r="K142" s="25" t="s">
        <v>737</v>
      </c>
      <c r="L142" s="91" t="str">
        <f t="shared" si="40"/>
        <v>N/A</v>
      </c>
    </row>
    <row r="143" spans="1:12" x14ac:dyDescent="0.25">
      <c r="A143" s="114" t="s">
        <v>996</v>
      </c>
      <c r="B143" s="21" t="s">
        <v>213</v>
      </c>
      <c r="C143" s="22">
        <v>9513</v>
      </c>
      <c r="D143" s="7" t="str">
        <f t="shared" si="43"/>
        <v>N/A</v>
      </c>
      <c r="E143" s="22">
        <v>9017</v>
      </c>
      <c r="F143" s="7" t="str">
        <f t="shared" si="44"/>
        <v>N/A</v>
      </c>
      <c r="G143" s="22">
        <v>13558</v>
      </c>
      <c r="H143" s="7" t="str">
        <f t="shared" si="45"/>
        <v>N/A</v>
      </c>
      <c r="I143" s="8">
        <v>-5.21</v>
      </c>
      <c r="J143" s="8">
        <v>50.36</v>
      </c>
      <c r="K143" s="25" t="s">
        <v>737</v>
      </c>
      <c r="L143" s="91" t="str">
        <f t="shared" si="40"/>
        <v>No</v>
      </c>
    </row>
    <row r="144" spans="1:12" x14ac:dyDescent="0.25">
      <c r="A144" s="114" t="s">
        <v>997</v>
      </c>
      <c r="B144" s="21" t="s">
        <v>213</v>
      </c>
      <c r="C144" s="22">
        <v>2927</v>
      </c>
      <c r="D144" s="7" t="str">
        <f t="shared" si="43"/>
        <v>N/A</v>
      </c>
      <c r="E144" s="22">
        <v>3158</v>
      </c>
      <c r="F144" s="7" t="str">
        <f t="shared" si="44"/>
        <v>N/A</v>
      </c>
      <c r="G144" s="22">
        <v>5462</v>
      </c>
      <c r="H144" s="7" t="str">
        <f t="shared" si="45"/>
        <v>N/A</v>
      </c>
      <c r="I144" s="8">
        <v>7.8920000000000003</v>
      </c>
      <c r="J144" s="8">
        <v>72.959999999999994</v>
      </c>
      <c r="K144" s="25" t="s">
        <v>737</v>
      </c>
      <c r="L144" s="91" t="str">
        <f t="shared" si="40"/>
        <v>No</v>
      </c>
    </row>
    <row r="145" spans="1:12" x14ac:dyDescent="0.25">
      <c r="A145" s="114" t="s">
        <v>998</v>
      </c>
      <c r="B145" s="21" t="s">
        <v>213</v>
      </c>
      <c r="C145" s="22">
        <v>0</v>
      </c>
      <c r="D145" s="7" t="str">
        <f t="shared" si="43"/>
        <v>N/A</v>
      </c>
      <c r="E145" s="22">
        <v>0</v>
      </c>
      <c r="F145" s="7" t="str">
        <f t="shared" si="44"/>
        <v>N/A</v>
      </c>
      <c r="G145" s="22">
        <v>0</v>
      </c>
      <c r="H145" s="7" t="str">
        <f t="shared" si="45"/>
        <v>N/A</v>
      </c>
      <c r="I145" s="8" t="s">
        <v>1747</v>
      </c>
      <c r="J145" s="8" t="s">
        <v>1747</v>
      </c>
      <c r="K145" s="25" t="s">
        <v>737</v>
      </c>
      <c r="L145" s="91" t="str">
        <f t="shared" si="40"/>
        <v>N/A</v>
      </c>
    </row>
    <row r="146" spans="1:12" ht="25" x14ac:dyDescent="0.25">
      <c r="A146" s="123" t="s">
        <v>999</v>
      </c>
      <c r="B146" s="1" t="s">
        <v>213</v>
      </c>
      <c r="C146" s="1">
        <v>2069</v>
      </c>
      <c r="D146" s="7" t="str">
        <f t="shared" ref="D146:D151" si="46">IF($B146="N/A","N/A",IF(C146&gt;10,"No",IF(C146&lt;-10,"No","Yes")))</f>
        <v>N/A</v>
      </c>
      <c r="E146" s="1">
        <v>2050</v>
      </c>
      <c r="F146" s="7" t="str">
        <f t="shared" ref="F146:F151" si="47">IF($B146="N/A","N/A",IF(E146&gt;10,"No",IF(E146&lt;-10,"No","Yes")))</f>
        <v>N/A</v>
      </c>
      <c r="G146" s="1">
        <v>1971</v>
      </c>
      <c r="H146" s="7" t="str">
        <f t="shared" ref="H146:H151" si="48">IF($B146="N/A","N/A",IF(G146&gt;10,"No",IF(G146&lt;-10,"No","Yes")))</f>
        <v>N/A</v>
      </c>
      <c r="I146" s="8">
        <v>-0.91800000000000004</v>
      </c>
      <c r="J146" s="8">
        <v>-3.85</v>
      </c>
      <c r="K146" s="25" t="s">
        <v>736</v>
      </c>
      <c r="L146" s="91" t="str">
        <f t="shared" ref="L146:L151" si="49">IF(J146="Div by 0", "N/A", IF(K146="N/A","N/A", IF(J146&gt;VALUE(MID(K146,1,2)), "No", IF(J146&lt;-1*VALUE(MID(K146,1,2)), "No", "Yes"))))</f>
        <v>Yes</v>
      </c>
    </row>
    <row r="147" spans="1:12" x14ac:dyDescent="0.25">
      <c r="A147" s="136" t="s">
        <v>326</v>
      </c>
      <c r="B147" s="25" t="s">
        <v>213</v>
      </c>
      <c r="C147" s="9">
        <v>1.3801430172</v>
      </c>
      <c r="D147" s="7" t="str">
        <f t="shared" si="46"/>
        <v>N/A</v>
      </c>
      <c r="E147" s="9">
        <v>1.3352787150000001</v>
      </c>
      <c r="F147" s="7" t="str">
        <f t="shared" si="47"/>
        <v>N/A</v>
      </c>
      <c r="G147" s="9">
        <v>1.2629029467999999</v>
      </c>
      <c r="H147" s="7" t="str">
        <f t="shared" si="48"/>
        <v>N/A</v>
      </c>
      <c r="I147" s="8">
        <v>-3.25</v>
      </c>
      <c r="J147" s="8">
        <v>-5.42</v>
      </c>
      <c r="K147" s="25" t="s">
        <v>736</v>
      </c>
      <c r="L147" s="91" t="str">
        <f t="shared" si="49"/>
        <v>Yes</v>
      </c>
    </row>
    <row r="148" spans="1:12" x14ac:dyDescent="0.25">
      <c r="A148" s="114" t="s">
        <v>327</v>
      </c>
      <c r="B148" s="25" t="s">
        <v>213</v>
      </c>
      <c r="C148" s="9">
        <v>7.0120101904999999</v>
      </c>
      <c r="D148" s="7" t="str">
        <f t="shared" si="46"/>
        <v>N/A</v>
      </c>
      <c r="E148" s="9">
        <v>6.6627497061999996</v>
      </c>
      <c r="F148" s="7" t="str">
        <f t="shared" si="47"/>
        <v>N/A</v>
      </c>
      <c r="G148" s="9">
        <v>5.9280754482000004</v>
      </c>
      <c r="H148" s="7" t="str">
        <f t="shared" si="48"/>
        <v>N/A</v>
      </c>
      <c r="I148" s="8">
        <v>-4.9800000000000004</v>
      </c>
      <c r="J148" s="8">
        <v>-11</v>
      </c>
      <c r="K148" s="25" t="s">
        <v>736</v>
      </c>
      <c r="L148" s="91" t="str">
        <f t="shared" si="49"/>
        <v>Yes</v>
      </c>
    </row>
    <row r="149" spans="1:12" x14ac:dyDescent="0.25">
      <c r="A149" s="114" t="s">
        <v>328</v>
      </c>
      <c r="B149" s="25" t="s">
        <v>213</v>
      </c>
      <c r="C149" s="9">
        <v>2.2749348192999999</v>
      </c>
      <c r="D149" s="7" t="str">
        <f t="shared" si="46"/>
        <v>N/A</v>
      </c>
      <c r="E149" s="9">
        <v>2.2220022764</v>
      </c>
      <c r="F149" s="7" t="str">
        <f t="shared" si="47"/>
        <v>N/A</v>
      </c>
      <c r="G149" s="9">
        <v>2.0771371005999999</v>
      </c>
      <c r="H149" s="7" t="str">
        <f t="shared" si="48"/>
        <v>N/A</v>
      </c>
      <c r="I149" s="8">
        <v>-2.33</v>
      </c>
      <c r="J149" s="8">
        <v>-6.52</v>
      </c>
      <c r="K149" s="25" t="s">
        <v>736</v>
      </c>
      <c r="L149" s="91" t="str">
        <f t="shared" si="49"/>
        <v>Yes</v>
      </c>
    </row>
    <row r="150" spans="1:12" x14ac:dyDescent="0.25">
      <c r="A150" s="114" t="s">
        <v>329</v>
      </c>
      <c r="B150" s="25" t="s">
        <v>213</v>
      </c>
      <c r="C150" s="9">
        <v>1.1291019489</v>
      </c>
      <c r="D150" s="7" t="str">
        <f t="shared" si="46"/>
        <v>N/A</v>
      </c>
      <c r="E150" s="9">
        <v>1.0865051126</v>
      </c>
      <c r="F150" s="7" t="str">
        <f t="shared" si="47"/>
        <v>N/A</v>
      </c>
      <c r="G150" s="9">
        <v>0.71424881169999999</v>
      </c>
      <c r="H150" s="7" t="str">
        <f t="shared" si="48"/>
        <v>N/A</v>
      </c>
      <c r="I150" s="8">
        <v>-3.77</v>
      </c>
      <c r="J150" s="8">
        <v>-34.299999999999997</v>
      </c>
      <c r="K150" s="25" t="s">
        <v>736</v>
      </c>
      <c r="L150" s="91" t="str">
        <f t="shared" si="49"/>
        <v>No</v>
      </c>
    </row>
    <row r="151" spans="1:12" x14ac:dyDescent="0.25">
      <c r="A151" s="114" t="s">
        <v>330</v>
      </c>
      <c r="B151" s="25" t="s">
        <v>213</v>
      </c>
      <c r="C151" s="9">
        <v>0.1551431415</v>
      </c>
      <c r="D151" s="7" t="str">
        <f t="shared" si="46"/>
        <v>N/A</v>
      </c>
      <c r="E151" s="9">
        <v>0.18479113</v>
      </c>
      <c r="F151" s="7" t="str">
        <f t="shared" si="47"/>
        <v>N/A</v>
      </c>
      <c r="G151" s="9">
        <v>0.8577362409</v>
      </c>
      <c r="H151" s="7" t="str">
        <f t="shared" si="48"/>
        <v>N/A</v>
      </c>
      <c r="I151" s="8">
        <v>19.11</v>
      </c>
      <c r="J151" s="8">
        <v>364.2</v>
      </c>
      <c r="K151" s="25" t="s">
        <v>736</v>
      </c>
      <c r="L151" s="91" t="str">
        <f t="shared" si="49"/>
        <v>No</v>
      </c>
    </row>
    <row r="152" spans="1:12" x14ac:dyDescent="0.25">
      <c r="A152" s="123" t="s">
        <v>1000</v>
      </c>
      <c r="B152" s="21" t="s">
        <v>213</v>
      </c>
      <c r="C152" s="22">
        <v>8694</v>
      </c>
      <c r="D152" s="7" t="str">
        <f t="shared" ref="D152:D158" si="50">IF($B152="N/A","N/A",IF(C152&gt;10,"No",IF(C152&lt;-10,"No","Yes")))</f>
        <v>N/A</v>
      </c>
      <c r="E152" s="22">
        <v>9246</v>
      </c>
      <c r="F152" s="7" t="str">
        <f t="shared" ref="F152:F158" si="51">IF($B152="N/A","N/A",IF(E152&gt;10,"No",IF(E152&lt;-10,"No","Yes")))</f>
        <v>N/A</v>
      </c>
      <c r="G152" s="22">
        <v>8769</v>
      </c>
      <c r="H152" s="7" t="str">
        <f t="shared" ref="H152:H158" si="52">IF($B152="N/A","N/A",IF(G152&gt;10,"No",IF(G152&lt;-10,"No","Yes")))</f>
        <v>N/A</v>
      </c>
      <c r="I152" s="8">
        <v>6.3490000000000002</v>
      </c>
      <c r="J152" s="8">
        <v>-5.16</v>
      </c>
      <c r="K152" s="25" t="s">
        <v>736</v>
      </c>
      <c r="L152" s="91" t="str">
        <f t="shared" ref="L152:L159" si="53">IF(J152="Div by 0", "N/A", IF(K152="N/A","N/A", IF(J152&gt;VALUE(MID(K152,1,2)), "No", IF(J152&lt;-1*VALUE(MID(K152,1,2)), "No", "Yes"))))</f>
        <v>Yes</v>
      </c>
    </row>
    <row r="153" spans="1:12" x14ac:dyDescent="0.25">
      <c r="A153" s="136" t="s">
        <v>1001</v>
      </c>
      <c r="B153" s="21" t="s">
        <v>213</v>
      </c>
      <c r="C153" s="4">
        <v>5.7994023160000001</v>
      </c>
      <c r="D153" s="7" t="str">
        <f t="shared" si="50"/>
        <v>N/A</v>
      </c>
      <c r="E153" s="4">
        <v>6.0224326823999998</v>
      </c>
      <c r="F153" s="7" t="str">
        <f t="shared" si="51"/>
        <v>N/A</v>
      </c>
      <c r="G153" s="4">
        <v>5.6186686657999996</v>
      </c>
      <c r="H153" s="7" t="str">
        <f t="shared" si="52"/>
        <v>N/A</v>
      </c>
      <c r="I153" s="8">
        <v>3.8460000000000001</v>
      </c>
      <c r="J153" s="8">
        <v>-6.7</v>
      </c>
      <c r="K153" s="25" t="s">
        <v>736</v>
      </c>
      <c r="L153" s="91" t="str">
        <f t="shared" si="53"/>
        <v>Yes</v>
      </c>
    </row>
    <row r="154" spans="1:12" x14ac:dyDescent="0.25">
      <c r="A154" s="123" t="s">
        <v>1002</v>
      </c>
      <c r="B154" s="21" t="s">
        <v>213</v>
      </c>
      <c r="C154" s="4">
        <v>37.910954748999998</v>
      </c>
      <c r="D154" s="7" t="str">
        <f t="shared" si="50"/>
        <v>N/A</v>
      </c>
      <c r="E154" s="4">
        <v>38.589894242</v>
      </c>
      <c r="F154" s="7" t="str">
        <f t="shared" si="51"/>
        <v>N/A</v>
      </c>
      <c r="G154" s="4">
        <v>35.775728055000002</v>
      </c>
      <c r="H154" s="7" t="str">
        <f t="shared" si="52"/>
        <v>N/A</v>
      </c>
      <c r="I154" s="8">
        <v>1.7909999999999999</v>
      </c>
      <c r="J154" s="8">
        <v>-7.29</v>
      </c>
      <c r="K154" s="25" t="s">
        <v>736</v>
      </c>
      <c r="L154" s="91" t="str">
        <f t="shared" si="53"/>
        <v>Yes</v>
      </c>
    </row>
    <row r="155" spans="1:12" x14ac:dyDescent="0.25">
      <c r="A155" s="123" t="s">
        <v>1003</v>
      </c>
      <c r="B155" s="21" t="s">
        <v>213</v>
      </c>
      <c r="C155" s="4">
        <v>27.304330044</v>
      </c>
      <c r="D155" s="7" t="str">
        <f t="shared" si="50"/>
        <v>N/A</v>
      </c>
      <c r="E155" s="4">
        <v>28.341663780000001</v>
      </c>
      <c r="F155" s="7" t="str">
        <f t="shared" si="51"/>
        <v>N/A</v>
      </c>
      <c r="G155" s="4">
        <v>24.604240621999999</v>
      </c>
      <c r="H155" s="7" t="str">
        <f t="shared" si="52"/>
        <v>N/A</v>
      </c>
      <c r="I155" s="8">
        <v>3.7989999999999999</v>
      </c>
      <c r="J155" s="8">
        <v>-13.2</v>
      </c>
      <c r="K155" s="25" t="s">
        <v>736</v>
      </c>
      <c r="L155" s="91" t="str">
        <f t="shared" si="53"/>
        <v>Yes</v>
      </c>
    </row>
    <row r="156" spans="1:12" x14ac:dyDescent="0.25">
      <c r="A156" s="123" t="s">
        <v>1004</v>
      </c>
      <c r="B156" s="21" t="s">
        <v>213</v>
      </c>
      <c r="C156" s="4">
        <v>0.14213267230000001</v>
      </c>
      <c r="D156" s="7" t="str">
        <f t="shared" si="50"/>
        <v>N/A</v>
      </c>
      <c r="E156" s="4">
        <v>0.13693556170000001</v>
      </c>
      <c r="F156" s="7" t="str">
        <f t="shared" si="51"/>
        <v>N/A</v>
      </c>
      <c r="G156" s="4">
        <v>0.1072019012</v>
      </c>
      <c r="H156" s="7" t="str">
        <f t="shared" si="52"/>
        <v>N/A</v>
      </c>
      <c r="I156" s="8">
        <v>-3.66</v>
      </c>
      <c r="J156" s="8">
        <v>-21.7</v>
      </c>
      <c r="K156" s="25" t="s">
        <v>736</v>
      </c>
      <c r="L156" s="91" t="str">
        <f t="shared" si="53"/>
        <v>Yes</v>
      </c>
    </row>
    <row r="157" spans="1:12" x14ac:dyDescent="0.25">
      <c r="A157" s="123" t="s">
        <v>1005</v>
      </c>
      <c r="B157" s="21" t="s">
        <v>213</v>
      </c>
      <c r="C157" s="4">
        <v>0.30150459569999999</v>
      </c>
      <c r="D157" s="7" t="str">
        <f t="shared" si="50"/>
        <v>N/A</v>
      </c>
      <c r="E157" s="4">
        <v>0.31638481349999997</v>
      </c>
      <c r="F157" s="7" t="str">
        <f t="shared" si="51"/>
        <v>N/A</v>
      </c>
      <c r="G157" s="4">
        <v>0.21806853579999999</v>
      </c>
      <c r="H157" s="7" t="str">
        <f t="shared" si="52"/>
        <v>N/A</v>
      </c>
      <c r="I157" s="8">
        <v>4.9349999999999996</v>
      </c>
      <c r="J157" s="8">
        <v>-31.1</v>
      </c>
      <c r="K157" s="25" t="s">
        <v>736</v>
      </c>
      <c r="L157" s="91" t="str">
        <f t="shared" si="53"/>
        <v>No</v>
      </c>
    </row>
    <row r="158" spans="1:12" x14ac:dyDescent="0.25">
      <c r="A158" s="114" t="s">
        <v>1006</v>
      </c>
      <c r="B158" s="21" t="s">
        <v>213</v>
      </c>
      <c r="C158" s="22">
        <v>264</v>
      </c>
      <c r="D158" s="7" t="str">
        <f t="shared" si="50"/>
        <v>N/A</v>
      </c>
      <c r="E158" s="22">
        <v>244</v>
      </c>
      <c r="F158" s="7" t="str">
        <f t="shared" si="51"/>
        <v>N/A</v>
      </c>
      <c r="G158" s="22">
        <v>213</v>
      </c>
      <c r="H158" s="7" t="str">
        <f t="shared" si="52"/>
        <v>N/A</v>
      </c>
      <c r="I158" s="8">
        <v>-7.58</v>
      </c>
      <c r="J158" s="8">
        <v>-12.7</v>
      </c>
      <c r="K158" s="25" t="s">
        <v>736</v>
      </c>
      <c r="L158" s="91" t="str">
        <f t="shared" si="53"/>
        <v>Yes</v>
      </c>
    </row>
    <row r="159" spans="1:12" ht="25" x14ac:dyDescent="0.25">
      <c r="A159" s="123" t="s">
        <v>1007</v>
      </c>
      <c r="B159" s="21" t="s">
        <v>213</v>
      </c>
      <c r="C159" s="22">
        <v>8814</v>
      </c>
      <c r="D159" s="7" t="str">
        <f>IF($B159="N/A","N/A",IF(C159&gt;10,"No",IF(C159&lt;-10,"No","Yes")))</f>
        <v>N/A</v>
      </c>
      <c r="E159" s="22">
        <v>9371</v>
      </c>
      <c r="F159" s="7" t="str">
        <f>IF($B159="N/A","N/A",IF(E159&gt;10,"No",IF(E159&lt;-10,"No","Yes")))</f>
        <v>N/A</v>
      </c>
      <c r="G159" s="22">
        <v>8944</v>
      </c>
      <c r="H159" s="7" t="str">
        <f>IF($B159="N/A","N/A",IF(G159&gt;10,"No",IF(G159&lt;-10,"No","Yes")))</f>
        <v>N/A</v>
      </c>
      <c r="I159" s="8">
        <v>6.319</v>
      </c>
      <c r="J159" s="8">
        <v>-4.5599999999999996</v>
      </c>
      <c r="K159" s="25" t="s">
        <v>736</v>
      </c>
      <c r="L159" s="91" t="str">
        <f t="shared" si="53"/>
        <v>Yes</v>
      </c>
    </row>
    <row r="160" spans="1:12" x14ac:dyDescent="0.25">
      <c r="A160" s="122" t="s">
        <v>1008</v>
      </c>
      <c r="B160" s="21" t="s">
        <v>213</v>
      </c>
      <c r="C160" s="22">
        <v>5008</v>
      </c>
      <c r="D160" s="7" t="str">
        <f t="shared" ref="D160:D234" si="54">IF($B160="N/A","N/A",IF(C160&gt;10,"No",IF(C160&lt;-10,"No","Yes")))</f>
        <v>N/A</v>
      </c>
      <c r="E160" s="22">
        <v>5315</v>
      </c>
      <c r="F160" s="7" t="str">
        <f t="shared" ref="F160:F234" si="55">IF($B160="N/A","N/A",IF(E160&gt;10,"No",IF(E160&lt;-10,"No","Yes")))</f>
        <v>N/A</v>
      </c>
      <c r="G160" s="22">
        <v>4983</v>
      </c>
      <c r="H160" s="7" t="str">
        <f t="shared" ref="H160:H223" si="56">IF($B160="N/A","N/A",IF(G160&gt;10,"No",IF(G160&lt;-10,"No","Yes")))</f>
        <v>N/A</v>
      </c>
      <c r="I160" s="8">
        <v>6.13</v>
      </c>
      <c r="J160" s="8">
        <v>-6.25</v>
      </c>
      <c r="K160" s="25" t="s">
        <v>736</v>
      </c>
      <c r="L160" s="91" t="str">
        <f t="shared" ref="L160:L223" si="57">IF(J160="Div by 0", "N/A", IF(K160="N/A","N/A", IF(J160&gt;VALUE(MID(K160,1,2)), "No", IF(J160&lt;-1*VALUE(MID(K160,1,2)), "No", "Yes"))))</f>
        <v>Yes</v>
      </c>
    </row>
    <row r="161" spans="1:12" x14ac:dyDescent="0.25">
      <c r="A161" s="138" t="s">
        <v>71</v>
      </c>
      <c r="B161" s="21" t="s">
        <v>213</v>
      </c>
      <c r="C161" s="4">
        <v>3.3406265009</v>
      </c>
      <c r="D161" s="7" t="str">
        <f t="shared" si="54"/>
        <v>N/A</v>
      </c>
      <c r="E161" s="4">
        <v>3.4619543269999999</v>
      </c>
      <c r="F161" s="7" t="str">
        <f t="shared" si="55"/>
        <v>N/A</v>
      </c>
      <c r="G161" s="4">
        <v>3.1928185610000002</v>
      </c>
      <c r="H161" s="7" t="str">
        <f t="shared" si="56"/>
        <v>N/A</v>
      </c>
      <c r="I161" s="8">
        <v>3.6320000000000001</v>
      </c>
      <c r="J161" s="8">
        <v>-7.77</v>
      </c>
      <c r="K161" s="25" t="s">
        <v>736</v>
      </c>
      <c r="L161" s="91" t="str">
        <f t="shared" si="57"/>
        <v>Yes</v>
      </c>
    </row>
    <row r="162" spans="1:12" x14ac:dyDescent="0.25">
      <c r="A162" s="122" t="s">
        <v>111</v>
      </c>
      <c r="B162" s="21" t="s">
        <v>213</v>
      </c>
      <c r="C162" s="4">
        <v>21.339318209000002</v>
      </c>
      <c r="D162" s="7" t="str">
        <f t="shared" si="54"/>
        <v>N/A</v>
      </c>
      <c r="E162" s="4">
        <v>21.586368977999999</v>
      </c>
      <c r="F162" s="7" t="str">
        <f t="shared" si="55"/>
        <v>N/A</v>
      </c>
      <c r="G162" s="4">
        <v>19.473520572000002</v>
      </c>
      <c r="H162" s="7" t="str">
        <f t="shared" si="56"/>
        <v>N/A</v>
      </c>
      <c r="I162" s="8">
        <v>1.1579999999999999</v>
      </c>
      <c r="J162" s="8">
        <v>-9.7899999999999991</v>
      </c>
      <c r="K162" s="25" t="s">
        <v>736</v>
      </c>
      <c r="L162" s="91" t="str">
        <f t="shared" si="57"/>
        <v>Yes</v>
      </c>
    </row>
    <row r="163" spans="1:12" x14ac:dyDescent="0.25">
      <c r="A163" s="122" t="s">
        <v>112</v>
      </c>
      <c r="B163" s="21" t="s">
        <v>213</v>
      </c>
      <c r="C163" s="4">
        <v>16.282398650000001</v>
      </c>
      <c r="D163" s="7" t="str">
        <f t="shared" si="54"/>
        <v>N/A</v>
      </c>
      <c r="E163" s="4">
        <v>16.835749988</v>
      </c>
      <c r="F163" s="7" t="str">
        <f t="shared" si="55"/>
        <v>N/A</v>
      </c>
      <c r="G163" s="4">
        <v>14.429626787</v>
      </c>
      <c r="H163" s="7" t="str">
        <f t="shared" si="56"/>
        <v>N/A</v>
      </c>
      <c r="I163" s="8">
        <v>3.3980000000000001</v>
      </c>
      <c r="J163" s="8">
        <v>-14.3</v>
      </c>
      <c r="K163" s="25" t="s">
        <v>736</v>
      </c>
      <c r="L163" s="91" t="str">
        <f t="shared" si="57"/>
        <v>Yes</v>
      </c>
    </row>
    <row r="164" spans="1:12" x14ac:dyDescent="0.25">
      <c r="A164" s="122" t="s">
        <v>113</v>
      </c>
      <c r="B164" s="21" t="s">
        <v>213</v>
      </c>
      <c r="C164" s="4">
        <v>7.1634866899999997E-2</v>
      </c>
      <c r="D164" s="7" t="str">
        <f t="shared" si="54"/>
        <v>N/A</v>
      </c>
      <c r="E164" s="4">
        <v>8.3059275099999996E-2</v>
      </c>
      <c r="F164" s="7" t="str">
        <f t="shared" si="55"/>
        <v>N/A</v>
      </c>
      <c r="G164" s="4">
        <v>0.1046187229</v>
      </c>
      <c r="H164" s="7" t="str">
        <f t="shared" si="56"/>
        <v>N/A</v>
      </c>
      <c r="I164" s="8">
        <v>15.95</v>
      </c>
      <c r="J164" s="8">
        <v>25.96</v>
      </c>
      <c r="K164" s="25" t="s">
        <v>736</v>
      </c>
      <c r="L164" s="91" t="str">
        <f t="shared" si="57"/>
        <v>Yes</v>
      </c>
    </row>
    <row r="165" spans="1:12" x14ac:dyDescent="0.25">
      <c r="A165" s="122" t="s">
        <v>114</v>
      </c>
      <c r="B165" s="21" t="s">
        <v>213</v>
      </c>
      <c r="C165" s="4">
        <v>2.9272291E-3</v>
      </c>
      <c r="D165" s="7" t="str">
        <f t="shared" si="54"/>
        <v>N/A</v>
      </c>
      <c r="E165" s="4">
        <v>5.5997312000000002E-3</v>
      </c>
      <c r="F165" s="7" t="str">
        <f t="shared" si="55"/>
        <v>N/A</v>
      </c>
      <c r="G165" s="4">
        <v>3.1152648000000002E-2</v>
      </c>
      <c r="H165" s="7" t="str">
        <f t="shared" si="56"/>
        <v>N/A</v>
      </c>
      <c r="I165" s="8">
        <v>91.3</v>
      </c>
      <c r="J165" s="8">
        <v>456.3</v>
      </c>
      <c r="K165" s="25" t="s">
        <v>736</v>
      </c>
      <c r="L165" s="91" t="str">
        <f t="shared" si="57"/>
        <v>No</v>
      </c>
    </row>
    <row r="166" spans="1:12" x14ac:dyDescent="0.25">
      <c r="A166" s="122" t="s">
        <v>426</v>
      </c>
      <c r="B166" s="21" t="s">
        <v>213</v>
      </c>
      <c r="C166" s="22">
        <v>1638</v>
      </c>
      <c r="D166" s="7" t="str">
        <f>IF($B166="N/A","N/A",IF(C166&gt;10,"No",IF(C166&lt;-10,"No","Yes")))</f>
        <v>N/A</v>
      </c>
      <c r="E166" s="22">
        <v>1712</v>
      </c>
      <c r="F166" s="7" t="str">
        <f>IF($B166="N/A","N/A",IF(E166&gt;10,"No",IF(E166&lt;-10,"No","Yes")))</f>
        <v>N/A</v>
      </c>
      <c r="G166" s="22">
        <v>1743</v>
      </c>
      <c r="H166" s="7" t="str">
        <f>IF($B166="N/A","N/A",IF(G166&gt;10,"No",IF(G166&lt;-10,"No","Yes")))</f>
        <v>N/A</v>
      </c>
      <c r="I166" s="8">
        <v>4.5179999999999998</v>
      </c>
      <c r="J166" s="8">
        <v>1.8109999999999999</v>
      </c>
      <c r="K166" s="25" t="s">
        <v>736</v>
      </c>
      <c r="L166" s="91" t="str">
        <f t="shared" si="57"/>
        <v>Yes</v>
      </c>
    </row>
    <row r="167" spans="1:12" x14ac:dyDescent="0.25">
      <c r="A167" s="122" t="s">
        <v>427</v>
      </c>
      <c r="B167" s="21" t="s">
        <v>213</v>
      </c>
      <c r="C167" s="22">
        <v>121</v>
      </c>
      <c r="D167" s="7" t="str">
        <f>IF($B167="N/A","N/A",IF(C167&gt;10,"No",IF(C167&lt;-10,"No","Yes")))</f>
        <v>N/A</v>
      </c>
      <c r="E167" s="22">
        <v>125</v>
      </c>
      <c r="F167" s="7" t="str">
        <f>IF($B167="N/A","N/A",IF(E167&gt;10,"No",IF(E167&lt;-10,"No","Yes")))</f>
        <v>N/A</v>
      </c>
      <c r="G167" s="22">
        <v>136</v>
      </c>
      <c r="H167" s="7" t="str">
        <f>IF($B167="N/A","N/A",IF(G167&gt;10,"No",IF(G167&lt;-10,"No","Yes")))</f>
        <v>N/A</v>
      </c>
      <c r="I167" s="8">
        <v>3.306</v>
      </c>
      <c r="J167" s="8">
        <v>8.8000000000000007</v>
      </c>
      <c r="K167" s="25" t="s">
        <v>736</v>
      </c>
      <c r="L167" s="91" t="str">
        <f t="shared" si="57"/>
        <v>Yes</v>
      </c>
    </row>
    <row r="168" spans="1:12" x14ac:dyDescent="0.25">
      <c r="A168" s="122" t="s">
        <v>428</v>
      </c>
      <c r="B168" s="21" t="s">
        <v>213</v>
      </c>
      <c r="C168" s="22">
        <v>1467</v>
      </c>
      <c r="D168" s="7" t="str">
        <f>IF($B168="N/A","N/A",IF(C168&gt;10,"No",IF(C168&lt;-10,"No","Yes")))</f>
        <v>N/A</v>
      </c>
      <c r="E168" s="22">
        <v>1547</v>
      </c>
      <c r="F168" s="7" t="str">
        <f>IF($B168="N/A","N/A",IF(E168&gt;10,"No",IF(E168&lt;-10,"No","Yes")))</f>
        <v>N/A</v>
      </c>
      <c r="G168" s="22">
        <v>1329</v>
      </c>
      <c r="H168" s="7" t="str">
        <f>IF($B168="N/A","N/A",IF(G168&gt;10,"No",IF(G168&lt;-10,"No","Yes")))</f>
        <v>N/A</v>
      </c>
      <c r="I168" s="8">
        <v>5.4530000000000003</v>
      </c>
      <c r="J168" s="8">
        <v>-14.1</v>
      </c>
      <c r="K168" s="25" t="s">
        <v>736</v>
      </c>
      <c r="L168" s="91" t="str">
        <f t="shared" si="57"/>
        <v>Yes</v>
      </c>
    </row>
    <row r="169" spans="1:12" x14ac:dyDescent="0.25">
      <c r="A169" s="122" t="s">
        <v>429</v>
      </c>
      <c r="B169" s="21" t="s">
        <v>213</v>
      </c>
      <c r="C169" s="22">
        <v>1718</v>
      </c>
      <c r="D169" s="7" t="str">
        <f>IF($B169="N/A","N/A",IF(C169&gt;10,"No",IF(C169&lt;-10,"No","Yes")))</f>
        <v>N/A</v>
      </c>
      <c r="E169" s="22">
        <v>1855</v>
      </c>
      <c r="F169" s="7" t="str">
        <f>IF($B169="N/A","N/A",IF(E169&gt;10,"No",IF(E169&lt;-10,"No","Yes")))</f>
        <v>N/A</v>
      </c>
      <c r="G169" s="22">
        <v>1679</v>
      </c>
      <c r="H169" s="7" t="str">
        <f>IF($B169="N/A","N/A",IF(G169&gt;10,"No",IF(G169&lt;-10,"No","Yes")))</f>
        <v>N/A</v>
      </c>
      <c r="I169" s="8">
        <v>7.9740000000000002</v>
      </c>
      <c r="J169" s="8">
        <v>-9.49</v>
      </c>
      <c r="K169" s="25" t="s">
        <v>736</v>
      </c>
      <c r="L169" s="91" t="str">
        <f t="shared" si="57"/>
        <v>Yes</v>
      </c>
    </row>
    <row r="170" spans="1:12" x14ac:dyDescent="0.25">
      <c r="A170" s="122" t="s">
        <v>430</v>
      </c>
      <c r="B170" s="21" t="s">
        <v>213</v>
      </c>
      <c r="C170" s="22">
        <v>64</v>
      </c>
      <c r="D170" s="7" t="str">
        <f>IF($B170="N/A","N/A",IF(C170&gt;10,"No",IF(C170&lt;-10,"No","Yes")))</f>
        <v>N/A</v>
      </c>
      <c r="E170" s="22">
        <v>76</v>
      </c>
      <c r="F170" s="7" t="str">
        <f>IF($B170="N/A","N/A",IF(E170&gt;10,"No",IF(E170&lt;-10,"No","Yes")))</f>
        <v>N/A</v>
      </c>
      <c r="G170" s="22">
        <v>96</v>
      </c>
      <c r="H170" s="7" t="str">
        <f>IF($B170="N/A","N/A",IF(G170&gt;10,"No",IF(G170&lt;-10,"No","Yes")))</f>
        <v>N/A</v>
      </c>
      <c r="I170" s="8">
        <v>18.75</v>
      </c>
      <c r="J170" s="8">
        <v>26.32</v>
      </c>
      <c r="K170" s="25" t="s">
        <v>736</v>
      </c>
      <c r="L170" s="91" t="str">
        <f t="shared" si="57"/>
        <v>Yes</v>
      </c>
    </row>
    <row r="171" spans="1:12" x14ac:dyDescent="0.25">
      <c r="A171" s="136" t="s">
        <v>1009</v>
      </c>
      <c r="B171" s="21" t="s">
        <v>213</v>
      </c>
      <c r="C171" s="22">
        <v>0</v>
      </c>
      <c r="D171" s="7" t="str">
        <f t="shared" si="54"/>
        <v>N/A</v>
      </c>
      <c r="E171" s="22">
        <v>0</v>
      </c>
      <c r="F171" s="7" t="str">
        <f t="shared" si="55"/>
        <v>N/A</v>
      </c>
      <c r="G171" s="22">
        <v>0</v>
      </c>
      <c r="H171" s="7" t="str">
        <f t="shared" si="56"/>
        <v>N/A</v>
      </c>
      <c r="I171" s="8" t="s">
        <v>1747</v>
      </c>
      <c r="J171" s="8" t="s">
        <v>1747</v>
      </c>
      <c r="K171" s="25" t="s">
        <v>736</v>
      </c>
      <c r="L171" s="91" t="str">
        <f t="shared" si="57"/>
        <v>N/A</v>
      </c>
    </row>
    <row r="172" spans="1:12" x14ac:dyDescent="0.25">
      <c r="A172" s="122" t="s">
        <v>1010</v>
      </c>
      <c r="B172" s="21" t="s">
        <v>213</v>
      </c>
      <c r="C172" s="22">
        <v>0</v>
      </c>
      <c r="D172" s="7" t="str">
        <f>IF($B172="N/A","N/A",IF(C172&gt;10,"No",IF(C172&lt;-10,"No","Yes")))</f>
        <v>N/A</v>
      </c>
      <c r="E172" s="22">
        <v>0</v>
      </c>
      <c r="F172" s="7" t="str">
        <f>IF($B172="N/A","N/A",IF(E172&gt;10,"No",IF(E172&lt;-10,"No","Yes")))</f>
        <v>N/A</v>
      </c>
      <c r="G172" s="22">
        <v>0</v>
      </c>
      <c r="H172" s="7" t="str">
        <f>IF($B172="N/A","N/A",IF(G172&gt;10,"No",IF(G172&lt;-10,"No","Yes")))</f>
        <v>N/A</v>
      </c>
      <c r="I172" s="8" t="s">
        <v>1747</v>
      </c>
      <c r="J172" s="8" t="s">
        <v>1747</v>
      </c>
      <c r="K172" s="25" t="s">
        <v>736</v>
      </c>
      <c r="L172" s="91" t="str">
        <f t="shared" si="57"/>
        <v>N/A</v>
      </c>
    </row>
    <row r="173" spans="1:12" x14ac:dyDescent="0.25">
      <c r="A173" s="122" t="s">
        <v>1011</v>
      </c>
      <c r="B173" s="21" t="s">
        <v>213</v>
      </c>
      <c r="C173" s="22">
        <v>0</v>
      </c>
      <c r="D173" s="7" t="str">
        <f>IF($B173="N/A","N/A",IF(C173&gt;10,"No",IF(C173&lt;-10,"No","Yes")))</f>
        <v>N/A</v>
      </c>
      <c r="E173" s="22">
        <v>0</v>
      </c>
      <c r="F173" s="7" t="str">
        <f>IF($B173="N/A","N/A",IF(E173&gt;10,"No",IF(E173&lt;-10,"No","Yes")))</f>
        <v>N/A</v>
      </c>
      <c r="G173" s="22">
        <v>0</v>
      </c>
      <c r="H173" s="7" t="str">
        <f>IF($B173="N/A","N/A",IF(G173&gt;10,"No",IF(G173&lt;-10,"No","Yes")))</f>
        <v>N/A</v>
      </c>
      <c r="I173" s="8" t="s">
        <v>1747</v>
      </c>
      <c r="J173" s="8" t="s">
        <v>1747</v>
      </c>
      <c r="K173" s="25" t="s">
        <v>736</v>
      </c>
      <c r="L173" s="91" t="str">
        <f t="shared" si="57"/>
        <v>N/A</v>
      </c>
    </row>
    <row r="174" spans="1:12" ht="25" x14ac:dyDescent="0.25">
      <c r="A174" s="122" t="s">
        <v>1012</v>
      </c>
      <c r="B174" s="21" t="s">
        <v>213</v>
      </c>
      <c r="C174" s="22">
        <v>0</v>
      </c>
      <c r="D174" s="7" t="str">
        <f>IF($B174="N/A","N/A",IF(C174&gt;10,"No",IF(C174&lt;-10,"No","Yes")))</f>
        <v>N/A</v>
      </c>
      <c r="E174" s="22">
        <v>0</v>
      </c>
      <c r="F174" s="7" t="str">
        <f>IF($B174="N/A","N/A",IF(E174&gt;10,"No",IF(E174&lt;-10,"No","Yes")))</f>
        <v>N/A</v>
      </c>
      <c r="G174" s="22">
        <v>0</v>
      </c>
      <c r="H174" s="7" t="str">
        <f>IF($B174="N/A","N/A",IF(G174&gt;10,"No",IF(G174&lt;-10,"No","Yes")))</f>
        <v>N/A</v>
      </c>
      <c r="I174" s="8" t="s">
        <v>1747</v>
      </c>
      <c r="J174" s="8" t="s">
        <v>1747</v>
      </c>
      <c r="K174" s="25" t="s">
        <v>736</v>
      </c>
      <c r="L174" s="91" t="str">
        <f t="shared" si="57"/>
        <v>N/A</v>
      </c>
    </row>
    <row r="175" spans="1:12" x14ac:dyDescent="0.25">
      <c r="A175" s="122" t="s">
        <v>1013</v>
      </c>
      <c r="B175" s="21" t="s">
        <v>213</v>
      </c>
      <c r="C175" s="22">
        <v>0</v>
      </c>
      <c r="D175" s="7" t="str">
        <f>IF($B175="N/A","N/A",IF(C175&gt;10,"No",IF(C175&lt;-10,"No","Yes")))</f>
        <v>N/A</v>
      </c>
      <c r="E175" s="22">
        <v>0</v>
      </c>
      <c r="F175" s="7" t="str">
        <f>IF($B175="N/A","N/A",IF(E175&gt;10,"No",IF(E175&lt;-10,"No","Yes")))</f>
        <v>N/A</v>
      </c>
      <c r="G175" s="22">
        <v>0</v>
      </c>
      <c r="H175" s="7" t="str">
        <f>IF($B175="N/A","N/A",IF(G175&gt;10,"No",IF(G175&lt;-10,"No","Yes")))</f>
        <v>N/A</v>
      </c>
      <c r="I175" s="8" t="s">
        <v>1747</v>
      </c>
      <c r="J175" s="8" t="s">
        <v>1747</v>
      </c>
      <c r="K175" s="25" t="s">
        <v>736</v>
      </c>
      <c r="L175" s="91" t="str">
        <f t="shared" si="57"/>
        <v>N/A</v>
      </c>
    </row>
    <row r="176" spans="1:12" ht="25" x14ac:dyDescent="0.25">
      <c r="A176" s="122" t="s">
        <v>1014</v>
      </c>
      <c r="B176" s="21" t="s">
        <v>213</v>
      </c>
      <c r="C176" s="22">
        <v>0</v>
      </c>
      <c r="D176" s="7" t="str">
        <f>IF($B176="N/A","N/A",IF(C176&gt;10,"No",IF(C176&lt;-10,"No","Yes")))</f>
        <v>N/A</v>
      </c>
      <c r="E176" s="22">
        <v>0</v>
      </c>
      <c r="F176" s="7" t="str">
        <f>IF($B176="N/A","N/A",IF(E176&gt;10,"No",IF(E176&lt;-10,"No","Yes")))</f>
        <v>N/A</v>
      </c>
      <c r="G176" s="22">
        <v>0</v>
      </c>
      <c r="H176" s="7" t="str">
        <f>IF($B176="N/A","N/A",IF(G176&gt;10,"No",IF(G176&lt;-10,"No","Yes")))</f>
        <v>N/A</v>
      </c>
      <c r="I176" s="8" t="s">
        <v>1747</v>
      </c>
      <c r="J176" s="8" t="s">
        <v>1747</v>
      </c>
      <c r="K176" s="25" t="s">
        <v>736</v>
      </c>
      <c r="L176" s="91" t="str">
        <f t="shared" si="57"/>
        <v>N/A</v>
      </c>
    </row>
    <row r="177" spans="1:12" x14ac:dyDescent="0.25">
      <c r="A177" s="136" t="s">
        <v>1015</v>
      </c>
      <c r="B177" s="21" t="s">
        <v>213</v>
      </c>
      <c r="C177" s="22">
        <v>1744</v>
      </c>
      <c r="D177" s="7" t="str">
        <f t="shared" si="54"/>
        <v>N/A</v>
      </c>
      <c r="E177" s="22">
        <v>1887</v>
      </c>
      <c r="F177" s="7" t="str">
        <f t="shared" si="55"/>
        <v>N/A</v>
      </c>
      <c r="G177" s="22">
        <v>384</v>
      </c>
      <c r="H177" s="7" t="str">
        <f t="shared" si="56"/>
        <v>N/A</v>
      </c>
      <c r="I177" s="8">
        <v>8.1999999999999993</v>
      </c>
      <c r="J177" s="8">
        <v>-79.7</v>
      </c>
      <c r="K177" s="25" t="s">
        <v>736</v>
      </c>
      <c r="L177" s="91" t="str">
        <f t="shared" si="57"/>
        <v>No</v>
      </c>
    </row>
    <row r="178" spans="1:12" x14ac:dyDescent="0.25">
      <c r="A178" s="122" t="s">
        <v>1016</v>
      </c>
      <c r="B178" s="21" t="s">
        <v>213</v>
      </c>
      <c r="C178" s="22">
        <v>1623</v>
      </c>
      <c r="D178" s="7" t="str">
        <f t="shared" si="54"/>
        <v>N/A</v>
      </c>
      <c r="E178" s="22">
        <v>1696</v>
      </c>
      <c r="F178" s="7" t="str">
        <f t="shared" si="55"/>
        <v>N/A</v>
      </c>
      <c r="G178" s="22">
        <v>342</v>
      </c>
      <c r="H178" s="7" t="str">
        <f t="shared" si="56"/>
        <v>N/A</v>
      </c>
      <c r="I178" s="8">
        <v>4.4980000000000002</v>
      </c>
      <c r="J178" s="8">
        <v>-79.8</v>
      </c>
      <c r="K178" s="25" t="s">
        <v>736</v>
      </c>
      <c r="L178" s="91" t="str">
        <f t="shared" si="57"/>
        <v>No</v>
      </c>
    </row>
    <row r="179" spans="1:12" x14ac:dyDescent="0.25">
      <c r="A179" s="122" t="s">
        <v>1017</v>
      </c>
      <c r="B179" s="21" t="s">
        <v>213</v>
      </c>
      <c r="C179" s="22">
        <v>120</v>
      </c>
      <c r="D179" s="7" t="str">
        <f t="shared" si="54"/>
        <v>N/A</v>
      </c>
      <c r="E179" s="22">
        <v>122</v>
      </c>
      <c r="F179" s="7" t="str">
        <f t="shared" si="55"/>
        <v>N/A</v>
      </c>
      <c r="G179" s="22">
        <v>34</v>
      </c>
      <c r="H179" s="7" t="str">
        <f t="shared" si="56"/>
        <v>N/A</v>
      </c>
      <c r="I179" s="8">
        <v>1.667</v>
      </c>
      <c r="J179" s="8">
        <v>-72.099999999999994</v>
      </c>
      <c r="K179" s="25" t="s">
        <v>736</v>
      </c>
      <c r="L179" s="91" t="str">
        <f t="shared" si="57"/>
        <v>No</v>
      </c>
    </row>
    <row r="180" spans="1:12" x14ac:dyDescent="0.25">
      <c r="A180" s="122" t="s">
        <v>1018</v>
      </c>
      <c r="B180" s="21" t="s">
        <v>213</v>
      </c>
      <c r="C180" s="22">
        <v>11</v>
      </c>
      <c r="D180" s="7" t="str">
        <f t="shared" si="54"/>
        <v>N/A</v>
      </c>
      <c r="E180" s="22">
        <v>62</v>
      </c>
      <c r="F180" s="7" t="str">
        <f t="shared" si="55"/>
        <v>N/A</v>
      </c>
      <c r="G180" s="22">
        <v>11</v>
      </c>
      <c r="H180" s="7" t="str">
        <f t="shared" si="56"/>
        <v>N/A</v>
      </c>
      <c r="I180" s="8">
        <v>6100</v>
      </c>
      <c r="J180" s="8">
        <v>-88.7</v>
      </c>
      <c r="K180" s="25" t="s">
        <v>736</v>
      </c>
      <c r="L180" s="91" t="str">
        <f t="shared" si="57"/>
        <v>No</v>
      </c>
    </row>
    <row r="181" spans="1:12" x14ac:dyDescent="0.25">
      <c r="A181" s="122" t="s">
        <v>1019</v>
      </c>
      <c r="B181" s="21" t="s">
        <v>213</v>
      </c>
      <c r="C181" s="22">
        <v>0</v>
      </c>
      <c r="D181" s="7" t="str">
        <f t="shared" si="54"/>
        <v>N/A</v>
      </c>
      <c r="E181" s="22">
        <v>11</v>
      </c>
      <c r="F181" s="7" t="str">
        <f t="shared" si="55"/>
        <v>N/A</v>
      </c>
      <c r="G181" s="22">
        <v>11</v>
      </c>
      <c r="H181" s="7" t="str">
        <f t="shared" si="56"/>
        <v>N/A</v>
      </c>
      <c r="I181" s="8" t="s">
        <v>1747</v>
      </c>
      <c r="J181" s="8">
        <v>-85.7</v>
      </c>
      <c r="K181" s="25" t="s">
        <v>736</v>
      </c>
      <c r="L181" s="91" t="str">
        <f t="shared" si="57"/>
        <v>No</v>
      </c>
    </row>
    <row r="182" spans="1:12" x14ac:dyDescent="0.25">
      <c r="A182" s="122" t="s">
        <v>1020</v>
      </c>
      <c r="B182" s="21" t="s">
        <v>213</v>
      </c>
      <c r="C182" s="22">
        <v>0</v>
      </c>
      <c r="D182" s="7" t="str">
        <f t="shared" si="54"/>
        <v>N/A</v>
      </c>
      <c r="E182" s="22">
        <v>0</v>
      </c>
      <c r="F182" s="7" t="str">
        <f t="shared" si="55"/>
        <v>N/A</v>
      </c>
      <c r="G182" s="22">
        <v>0</v>
      </c>
      <c r="H182" s="7" t="str">
        <f t="shared" si="56"/>
        <v>N/A</v>
      </c>
      <c r="I182" s="8" t="s">
        <v>1747</v>
      </c>
      <c r="J182" s="8" t="s">
        <v>1747</v>
      </c>
      <c r="K182" s="25" t="s">
        <v>736</v>
      </c>
      <c r="L182" s="91" t="str">
        <f t="shared" si="57"/>
        <v>N/A</v>
      </c>
    </row>
    <row r="183" spans="1:12" x14ac:dyDescent="0.25">
      <c r="A183" s="136" t="s">
        <v>1021</v>
      </c>
      <c r="B183" s="25" t="s">
        <v>213</v>
      </c>
      <c r="C183" s="1">
        <v>1330</v>
      </c>
      <c r="D183" s="7" t="str">
        <f t="shared" si="54"/>
        <v>N/A</v>
      </c>
      <c r="E183" s="1">
        <v>1342</v>
      </c>
      <c r="F183" s="7" t="str">
        <f t="shared" si="55"/>
        <v>N/A</v>
      </c>
      <c r="G183" s="1">
        <v>57</v>
      </c>
      <c r="H183" s="7" t="str">
        <f t="shared" si="56"/>
        <v>N/A</v>
      </c>
      <c r="I183" s="8">
        <v>0.90229999999999999</v>
      </c>
      <c r="J183" s="8">
        <v>-95.8</v>
      </c>
      <c r="K183" s="25" t="s">
        <v>736</v>
      </c>
      <c r="L183" s="124" t="str">
        <f t="shared" si="57"/>
        <v>No</v>
      </c>
    </row>
    <row r="184" spans="1:12" x14ac:dyDescent="0.25">
      <c r="A184" s="122" t="s">
        <v>1022</v>
      </c>
      <c r="B184" s="21" t="s">
        <v>213</v>
      </c>
      <c r="C184" s="22">
        <v>0</v>
      </c>
      <c r="D184" s="7" t="str">
        <f t="shared" si="54"/>
        <v>N/A</v>
      </c>
      <c r="E184" s="22">
        <v>11</v>
      </c>
      <c r="F184" s="7" t="str">
        <f t="shared" si="55"/>
        <v>N/A</v>
      </c>
      <c r="G184" s="22">
        <v>11</v>
      </c>
      <c r="H184" s="7" t="str">
        <f t="shared" si="56"/>
        <v>N/A</v>
      </c>
      <c r="I184" s="8" t="s">
        <v>1747</v>
      </c>
      <c r="J184" s="8">
        <v>-50</v>
      </c>
      <c r="K184" s="25" t="s">
        <v>736</v>
      </c>
      <c r="L184" s="91" t="str">
        <f t="shared" si="57"/>
        <v>No</v>
      </c>
    </row>
    <row r="185" spans="1:12" x14ac:dyDescent="0.25">
      <c r="A185" s="122" t="s">
        <v>1023</v>
      </c>
      <c r="B185" s="21" t="s">
        <v>213</v>
      </c>
      <c r="C185" s="22">
        <v>0</v>
      </c>
      <c r="D185" s="7" t="str">
        <f t="shared" si="54"/>
        <v>N/A</v>
      </c>
      <c r="E185" s="22">
        <v>0</v>
      </c>
      <c r="F185" s="7" t="str">
        <f t="shared" si="55"/>
        <v>N/A</v>
      </c>
      <c r="G185" s="22">
        <v>0</v>
      </c>
      <c r="H185" s="7" t="str">
        <f t="shared" si="56"/>
        <v>N/A</v>
      </c>
      <c r="I185" s="8" t="s">
        <v>1747</v>
      </c>
      <c r="J185" s="8" t="s">
        <v>1747</v>
      </c>
      <c r="K185" s="25" t="s">
        <v>736</v>
      </c>
      <c r="L185" s="91" t="str">
        <f t="shared" si="57"/>
        <v>N/A</v>
      </c>
    </row>
    <row r="186" spans="1:12" x14ac:dyDescent="0.25">
      <c r="A186" s="122" t="s">
        <v>1024</v>
      </c>
      <c r="B186" s="21" t="s">
        <v>213</v>
      </c>
      <c r="C186" s="22">
        <v>780</v>
      </c>
      <c r="D186" s="7" t="str">
        <f t="shared" si="54"/>
        <v>N/A</v>
      </c>
      <c r="E186" s="22">
        <v>752</v>
      </c>
      <c r="F186" s="7" t="str">
        <f t="shared" si="55"/>
        <v>N/A</v>
      </c>
      <c r="G186" s="22">
        <v>29</v>
      </c>
      <c r="H186" s="7" t="str">
        <f t="shared" si="56"/>
        <v>N/A</v>
      </c>
      <c r="I186" s="8">
        <v>-3.59</v>
      </c>
      <c r="J186" s="8">
        <v>-96.1</v>
      </c>
      <c r="K186" s="25" t="s">
        <v>736</v>
      </c>
      <c r="L186" s="91" t="str">
        <f t="shared" si="57"/>
        <v>No</v>
      </c>
    </row>
    <row r="187" spans="1:12" x14ac:dyDescent="0.25">
      <c r="A187" s="122" t="s">
        <v>1025</v>
      </c>
      <c r="B187" s="21" t="s">
        <v>213</v>
      </c>
      <c r="C187" s="22">
        <v>550</v>
      </c>
      <c r="D187" s="7" t="str">
        <f t="shared" si="54"/>
        <v>N/A</v>
      </c>
      <c r="E187" s="22">
        <v>588</v>
      </c>
      <c r="F187" s="7" t="str">
        <f t="shared" si="55"/>
        <v>N/A</v>
      </c>
      <c r="G187" s="22">
        <v>27</v>
      </c>
      <c r="H187" s="7" t="str">
        <f t="shared" si="56"/>
        <v>N/A</v>
      </c>
      <c r="I187" s="8">
        <v>6.9089999999999998</v>
      </c>
      <c r="J187" s="8">
        <v>-95.4</v>
      </c>
      <c r="K187" s="25" t="s">
        <v>736</v>
      </c>
      <c r="L187" s="91" t="str">
        <f t="shared" si="57"/>
        <v>No</v>
      </c>
    </row>
    <row r="188" spans="1:12" ht="25" x14ac:dyDescent="0.25">
      <c r="A188" s="122" t="s">
        <v>1026</v>
      </c>
      <c r="B188" s="21" t="s">
        <v>213</v>
      </c>
      <c r="C188" s="22">
        <v>0</v>
      </c>
      <c r="D188" s="7" t="str">
        <f t="shared" si="54"/>
        <v>N/A</v>
      </c>
      <c r="E188" s="22">
        <v>0</v>
      </c>
      <c r="F188" s="7" t="str">
        <f t="shared" si="55"/>
        <v>N/A</v>
      </c>
      <c r="G188" s="22">
        <v>0</v>
      </c>
      <c r="H188" s="7" t="str">
        <f t="shared" si="56"/>
        <v>N/A</v>
      </c>
      <c r="I188" s="8" t="s">
        <v>1747</v>
      </c>
      <c r="J188" s="8" t="s">
        <v>1747</v>
      </c>
      <c r="K188" s="25" t="s">
        <v>736</v>
      </c>
      <c r="L188" s="91" t="str">
        <f t="shared" si="57"/>
        <v>N/A</v>
      </c>
    </row>
    <row r="189" spans="1:12" x14ac:dyDescent="0.25">
      <c r="A189" s="136" t="s">
        <v>1027</v>
      </c>
      <c r="B189" s="25" t="s">
        <v>213</v>
      </c>
      <c r="C189" s="1">
        <v>0</v>
      </c>
      <c r="D189" s="7" t="str">
        <f t="shared" si="54"/>
        <v>N/A</v>
      </c>
      <c r="E189" s="1">
        <v>0</v>
      </c>
      <c r="F189" s="7" t="str">
        <f t="shared" si="55"/>
        <v>N/A</v>
      </c>
      <c r="G189" s="1">
        <v>0</v>
      </c>
      <c r="H189" s="7" t="str">
        <f t="shared" si="56"/>
        <v>N/A</v>
      </c>
      <c r="I189" s="8" t="s">
        <v>1747</v>
      </c>
      <c r="J189" s="8" t="s">
        <v>1747</v>
      </c>
      <c r="K189" s="25" t="s">
        <v>736</v>
      </c>
      <c r="L189" s="124" t="str">
        <f t="shared" si="57"/>
        <v>N/A</v>
      </c>
    </row>
    <row r="190" spans="1:12" ht="25" x14ac:dyDescent="0.25">
      <c r="A190" s="122" t="s">
        <v>1028</v>
      </c>
      <c r="B190" s="21" t="s">
        <v>213</v>
      </c>
      <c r="C190" s="22">
        <v>0</v>
      </c>
      <c r="D190" s="7" t="str">
        <f t="shared" si="54"/>
        <v>N/A</v>
      </c>
      <c r="E190" s="22">
        <v>0</v>
      </c>
      <c r="F190" s="7" t="str">
        <f t="shared" si="55"/>
        <v>N/A</v>
      </c>
      <c r="G190" s="22">
        <v>0</v>
      </c>
      <c r="H190" s="7" t="str">
        <f t="shared" si="56"/>
        <v>N/A</v>
      </c>
      <c r="I190" s="8" t="s">
        <v>1747</v>
      </c>
      <c r="J190" s="8" t="s">
        <v>1747</v>
      </c>
      <c r="K190" s="25" t="s">
        <v>736</v>
      </c>
      <c r="L190" s="91" t="str">
        <f t="shared" si="57"/>
        <v>N/A</v>
      </c>
    </row>
    <row r="191" spans="1:12" ht="25" x14ac:dyDescent="0.25">
      <c r="A191" s="122" t="s">
        <v>1029</v>
      </c>
      <c r="B191" s="21" t="s">
        <v>213</v>
      </c>
      <c r="C191" s="22">
        <v>0</v>
      </c>
      <c r="D191" s="7" t="str">
        <f t="shared" si="54"/>
        <v>N/A</v>
      </c>
      <c r="E191" s="22">
        <v>0</v>
      </c>
      <c r="F191" s="7" t="str">
        <f t="shared" si="55"/>
        <v>N/A</v>
      </c>
      <c r="G191" s="22">
        <v>0</v>
      </c>
      <c r="H191" s="7" t="str">
        <f t="shared" si="56"/>
        <v>N/A</v>
      </c>
      <c r="I191" s="8" t="s">
        <v>1747</v>
      </c>
      <c r="J191" s="8" t="s">
        <v>1747</v>
      </c>
      <c r="K191" s="25" t="s">
        <v>736</v>
      </c>
      <c r="L191" s="91" t="str">
        <f t="shared" si="57"/>
        <v>N/A</v>
      </c>
    </row>
    <row r="192" spans="1:12" ht="25" x14ac:dyDescent="0.25">
      <c r="A192" s="122" t="s">
        <v>1030</v>
      </c>
      <c r="B192" s="21" t="s">
        <v>213</v>
      </c>
      <c r="C192" s="22">
        <v>0</v>
      </c>
      <c r="D192" s="7" t="str">
        <f t="shared" si="54"/>
        <v>N/A</v>
      </c>
      <c r="E192" s="22">
        <v>0</v>
      </c>
      <c r="F192" s="7" t="str">
        <f t="shared" si="55"/>
        <v>N/A</v>
      </c>
      <c r="G192" s="22">
        <v>0</v>
      </c>
      <c r="H192" s="7" t="str">
        <f t="shared" si="56"/>
        <v>N/A</v>
      </c>
      <c r="I192" s="8" t="s">
        <v>1747</v>
      </c>
      <c r="J192" s="8" t="s">
        <v>1747</v>
      </c>
      <c r="K192" s="25" t="s">
        <v>736</v>
      </c>
      <c r="L192" s="91" t="str">
        <f t="shared" si="57"/>
        <v>N/A</v>
      </c>
    </row>
    <row r="193" spans="1:12" ht="25" x14ac:dyDescent="0.25">
      <c r="A193" s="122" t="s">
        <v>1031</v>
      </c>
      <c r="B193" s="21" t="s">
        <v>213</v>
      </c>
      <c r="C193" s="22">
        <v>0</v>
      </c>
      <c r="D193" s="7" t="str">
        <f t="shared" si="54"/>
        <v>N/A</v>
      </c>
      <c r="E193" s="22">
        <v>0</v>
      </c>
      <c r="F193" s="7" t="str">
        <f t="shared" si="55"/>
        <v>N/A</v>
      </c>
      <c r="G193" s="22">
        <v>0</v>
      </c>
      <c r="H193" s="7" t="str">
        <f t="shared" si="56"/>
        <v>N/A</v>
      </c>
      <c r="I193" s="8" t="s">
        <v>1747</v>
      </c>
      <c r="J193" s="8" t="s">
        <v>1747</v>
      </c>
      <c r="K193" s="25" t="s">
        <v>736</v>
      </c>
      <c r="L193" s="91" t="str">
        <f t="shared" si="57"/>
        <v>N/A</v>
      </c>
    </row>
    <row r="194" spans="1:12" ht="25" x14ac:dyDescent="0.25">
      <c r="A194" s="122" t="s">
        <v>1032</v>
      </c>
      <c r="B194" s="21" t="s">
        <v>213</v>
      </c>
      <c r="C194" s="22">
        <v>0</v>
      </c>
      <c r="D194" s="7" t="str">
        <f t="shared" si="54"/>
        <v>N/A</v>
      </c>
      <c r="E194" s="22">
        <v>0</v>
      </c>
      <c r="F194" s="7" t="str">
        <f t="shared" si="55"/>
        <v>N/A</v>
      </c>
      <c r="G194" s="22">
        <v>0</v>
      </c>
      <c r="H194" s="7" t="str">
        <f t="shared" si="56"/>
        <v>N/A</v>
      </c>
      <c r="I194" s="8" t="s">
        <v>1747</v>
      </c>
      <c r="J194" s="8" t="s">
        <v>1747</v>
      </c>
      <c r="K194" s="25" t="s">
        <v>736</v>
      </c>
      <c r="L194" s="91" t="str">
        <f t="shared" si="57"/>
        <v>N/A</v>
      </c>
    </row>
    <row r="195" spans="1:12" x14ac:dyDescent="0.25">
      <c r="A195" s="136" t="s">
        <v>1033</v>
      </c>
      <c r="B195" s="25" t="s">
        <v>213</v>
      </c>
      <c r="C195" s="1">
        <v>0</v>
      </c>
      <c r="D195" s="7" t="str">
        <f t="shared" si="54"/>
        <v>N/A</v>
      </c>
      <c r="E195" s="1">
        <v>0</v>
      </c>
      <c r="F195" s="7" t="str">
        <f t="shared" si="55"/>
        <v>N/A</v>
      </c>
      <c r="G195" s="1">
        <v>0</v>
      </c>
      <c r="H195" s="7" t="str">
        <f t="shared" si="56"/>
        <v>N/A</v>
      </c>
      <c r="I195" s="8" t="s">
        <v>1747</v>
      </c>
      <c r="J195" s="8" t="s">
        <v>1747</v>
      </c>
      <c r="K195" s="25" t="s">
        <v>736</v>
      </c>
      <c r="L195" s="124" t="str">
        <f t="shared" si="57"/>
        <v>N/A</v>
      </c>
    </row>
    <row r="196" spans="1:12" x14ac:dyDescent="0.25">
      <c r="A196" s="122" t="s">
        <v>1034</v>
      </c>
      <c r="B196" s="21" t="s">
        <v>213</v>
      </c>
      <c r="C196" s="22">
        <v>0</v>
      </c>
      <c r="D196" s="7" t="str">
        <f t="shared" si="54"/>
        <v>N/A</v>
      </c>
      <c r="E196" s="22">
        <v>0</v>
      </c>
      <c r="F196" s="7" t="str">
        <f t="shared" si="55"/>
        <v>N/A</v>
      </c>
      <c r="G196" s="22">
        <v>0</v>
      </c>
      <c r="H196" s="7" t="str">
        <f t="shared" si="56"/>
        <v>N/A</v>
      </c>
      <c r="I196" s="8" t="s">
        <v>1747</v>
      </c>
      <c r="J196" s="8" t="s">
        <v>1747</v>
      </c>
      <c r="K196" s="25" t="s">
        <v>736</v>
      </c>
      <c r="L196" s="91" t="str">
        <f t="shared" si="57"/>
        <v>N/A</v>
      </c>
    </row>
    <row r="197" spans="1:12" x14ac:dyDescent="0.25">
      <c r="A197" s="122" t="s">
        <v>1035</v>
      </c>
      <c r="B197" s="21" t="s">
        <v>213</v>
      </c>
      <c r="C197" s="22">
        <v>0</v>
      </c>
      <c r="D197" s="7" t="str">
        <f t="shared" si="54"/>
        <v>N/A</v>
      </c>
      <c r="E197" s="22">
        <v>0</v>
      </c>
      <c r="F197" s="7" t="str">
        <f t="shared" si="55"/>
        <v>N/A</v>
      </c>
      <c r="G197" s="22">
        <v>0</v>
      </c>
      <c r="H197" s="7" t="str">
        <f t="shared" si="56"/>
        <v>N/A</v>
      </c>
      <c r="I197" s="8" t="s">
        <v>1747</v>
      </c>
      <c r="J197" s="8" t="s">
        <v>1747</v>
      </c>
      <c r="K197" s="25" t="s">
        <v>736</v>
      </c>
      <c r="L197" s="91" t="str">
        <f t="shared" si="57"/>
        <v>N/A</v>
      </c>
    </row>
    <row r="198" spans="1:12" ht="25" x14ac:dyDescent="0.25">
      <c r="A198" s="122" t="s">
        <v>1036</v>
      </c>
      <c r="B198" s="21" t="s">
        <v>213</v>
      </c>
      <c r="C198" s="22">
        <v>0</v>
      </c>
      <c r="D198" s="7" t="str">
        <f t="shared" si="54"/>
        <v>N/A</v>
      </c>
      <c r="E198" s="22">
        <v>0</v>
      </c>
      <c r="F198" s="7" t="str">
        <f t="shared" si="55"/>
        <v>N/A</v>
      </c>
      <c r="G198" s="22">
        <v>0</v>
      </c>
      <c r="H198" s="7" t="str">
        <f t="shared" si="56"/>
        <v>N/A</v>
      </c>
      <c r="I198" s="8" t="s">
        <v>1747</v>
      </c>
      <c r="J198" s="8" t="s">
        <v>1747</v>
      </c>
      <c r="K198" s="25" t="s">
        <v>736</v>
      </c>
      <c r="L198" s="91" t="str">
        <f t="shared" si="57"/>
        <v>N/A</v>
      </c>
    </row>
    <row r="199" spans="1:12" ht="25" x14ac:dyDescent="0.25">
      <c r="A199" s="122" t="s">
        <v>1037</v>
      </c>
      <c r="B199" s="21" t="s">
        <v>213</v>
      </c>
      <c r="C199" s="22">
        <v>0</v>
      </c>
      <c r="D199" s="7" t="str">
        <f t="shared" si="54"/>
        <v>N/A</v>
      </c>
      <c r="E199" s="22">
        <v>0</v>
      </c>
      <c r="F199" s="7" t="str">
        <f t="shared" si="55"/>
        <v>N/A</v>
      </c>
      <c r="G199" s="22">
        <v>0</v>
      </c>
      <c r="H199" s="7" t="str">
        <f t="shared" si="56"/>
        <v>N/A</v>
      </c>
      <c r="I199" s="8" t="s">
        <v>1747</v>
      </c>
      <c r="J199" s="8" t="s">
        <v>1747</v>
      </c>
      <c r="K199" s="25" t="s">
        <v>736</v>
      </c>
      <c r="L199" s="91" t="str">
        <f t="shared" si="57"/>
        <v>N/A</v>
      </c>
    </row>
    <row r="200" spans="1:12" ht="25" x14ac:dyDescent="0.25">
      <c r="A200" s="122" t="s">
        <v>1038</v>
      </c>
      <c r="B200" s="21" t="s">
        <v>213</v>
      </c>
      <c r="C200" s="22">
        <v>0</v>
      </c>
      <c r="D200" s="7" t="str">
        <f t="shared" si="54"/>
        <v>N/A</v>
      </c>
      <c r="E200" s="22">
        <v>0</v>
      </c>
      <c r="F200" s="7" t="str">
        <f t="shared" si="55"/>
        <v>N/A</v>
      </c>
      <c r="G200" s="22">
        <v>0</v>
      </c>
      <c r="H200" s="7" t="str">
        <f t="shared" si="56"/>
        <v>N/A</v>
      </c>
      <c r="I200" s="8" t="s">
        <v>1747</v>
      </c>
      <c r="J200" s="8" t="s">
        <v>1747</v>
      </c>
      <c r="K200" s="25" t="s">
        <v>736</v>
      </c>
      <c r="L200" s="91" t="str">
        <f t="shared" si="57"/>
        <v>N/A</v>
      </c>
    </row>
    <row r="201" spans="1:12" x14ac:dyDescent="0.25">
      <c r="A201" s="136" t="s">
        <v>1039</v>
      </c>
      <c r="B201" s="25" t="s">
        <v>213</v>
      </c>
      <c r="C201" s="1">
        <v>1653</v>
      </c>
      <c r="D201" s="7" t="str">
        <f t="shared" si="54"/>
        <v>N/A</v>
      </c>
      <c r="E201" s="1">
        <v>1803</v>
      </c>
      <c r="F201" s="7" t="str">
        <f t="shared" si="55"/>
        <v>N/A</v>
      </c>
      <c r="G201" s="1">
        <v>380</v>
      </c>
      <c r="H201" s="7" t="str">
        <f t="shared" si="56"/>
        <v>N/A</v>
      </c>
      <c r="I201" s="8">
        <v>9.0739999999999998</v>
      </c>
      <c r="J201" s="8">
        <v>-78.900000000000006</v>
      </c>
      <c r="K201" s="25" t="s">
        <v>736</v>
      </c>
      <c r="L201" s="124" t="str">
        <f t="shared" si="57"/>
        <v>No</v>
      </c>
    </row>
    <row r="202" spans="1:12" x14ac:dyDescent="0.25">
      <c r="A202" s="122" t="s">
        <v>1040</v>
      </c>
      <c r="B202" s="21" t="s">
        <v>213</v>
      </c>
      <c r="C202" s="22">
        <v>15</v>
      </c>
      <c r="D202" s="7" t="str">
        <f t="shared" si="54"/>
        <v>N/A</v>
      </c>
      <c r="E202" s="22">
        <v>14</v>
      </c>
      <c r="F202" s="7" t="str">
        <f t="shared" si="55"/>
        <v>N/A</v>
      </c>
      <c r="G202" s="22">
        <v>11</v>
      </c>
      <c r="H202" s="7" t="str">
        <f t="shared" si="56"/>
        <v>N/A</v>
      </c>
      <c r="I202" s="8">
        <v>-6.67</v>
      </c>
      <c r="J202" s="8">
        <v>-57.1</v>
      </c>
      <c r="K202" s="25" t="s">
        <v>736</v>
      </c>
      <c r="L202" s="91" t="str">
        <f t="shared" si="57"/>
        <v>No</v>
      </c>
    </row>
    <row r="203" spans="1:12" x14ac:dyDescent="0.25">
      <c r="A203" s="122" t="s">
        <v>1041</v>
      </c>
      <c r="B203" s="21" t="s">
        <v>213</v>
      </c>
      <c r="C203" s="22">
        <v>11</v>
      </c>
      <c r="D203" s="7" t="str">
        <f t="shared" si="54"/>
        <v>N/A</v>
      </c>
      <c r="E203" s="22">
        <v>11</v>
      </c>
      <c r="F203" s="7" t="str">
        <f t="shared" si="55"/>
        <v>N/A</v>
      </c>
      <c r="G203" s="22">
        <v>11</v>
      </c>
      <c r="H203" s="7" t="str">
        <f t="shared" si="56"/>
        <v>N/A</v>
      </c>
      <c r="I203" s="8">
        <v>200</v>
      </c>
      <c r="J203" s="8">
        <v>-66.7</v>
      </c>
      <c r="K203" s="25" t="s">
        <v>736</v>
      </c>
      <c r="L203" s="91" t="str">
        <f t="shared" si="57"/>
        <v>No</v>
      </c>
    </row>
    <row r="204" spans="1:12" x14ac:dyDescent="0.25">
      <c r="A204" s="122" t="s">
        <v>1042</v>
      </c>
      <c r="B204" s="21" t="s">
        <v>213</v>
      </c>
      <c r="C204" s="22">
        <v>682</v>
      </c>
      <c r="D204" s="7" t="str">
        <f t="shared" si="54"/>
        <v>N/A</v>
      </c>
      <c r="E204" s="22">
        <v>732</v>
      </c>
      <c r="F204" s="7" t="str">
        <f t="shared" si="55"/>
        <v>N/A</v>
      </c>
      <c r="G204" s="22">
        <v>256</v>
      </c>
      <c r="H204" s="7" t="str">
        <f t="shared" si="56"/>
        <v>N/A</v>
      </c>
      <c r="I204" s="8">
        <v>7.3310000000000004</v>
      </c>
      <c r="J204" s="8">
        <v>-65</v>
      </c>
      <c r="K204" s="25" t="s">
        <v>736</v>
      </c>
      <c r="L204" s="91" t="str">
        <f t="shared" si="57"/>
        <v>No</v>
      </c>
    </row>
    <row r="205" spans="1:12" x14ac:dyDescent="0.25">
      <c r="A205" s="122" t="s">
        <v>1043</v>
      </c>
      <c r="B205" s="21" t="s">
        <v>213</v>
      </c>
      <c r="C205" s="22">
        <v>919</v>
      </c>
      <c r="D205" s="7" t="str">
        <f t="shared" si="54"/>
        <v>N/A</v>
      </c>
      <c r="E205" s="22">
        <v>1007</v>
      </c>
      <c r="F205" s="7" t="str">
        <f t="shared" si="55"/>
        <v>N/A</v>
      </c>
      <c r="G205" s="22">
        <v>115</v>
      </c>
      <c r="H205" s="7" t="str">
        <f t="shared" si="56"/>
        <v>N/A</v>
      </c>
      <c r="I205" s="8">
        <v>9.5760000000000005</v>
      </c>
      <c r="J205" s="8">
        <v>-88.6</v>
      </c>
      <c r="K205" s="25" t="s">
        <v>736</v>
      </c>
      <c r="L205" s="91" t="str">
        <f t="shared" si="57"/>
        <v>No</v>
      </c>
    </row>
    <row r="206" spans="1:12" ht="25" x14ac:dyDescent="0.25">
      <c r="A206" s="122" t="s">
        <v>1044</v>
      </c>
      <c r="B206" s="21" t="s">
        <v>213</v>
      </c>
      <c r="C206" s="22">
        <v>36</v>
      </c>
      <c r="D206" s="7" t="str">
        <f t="shared" si="54"/>
        <v>N/A</v>
      </c>
      <c r="E206" s="22">
        <v>47</v>
      </c>
      <c r="F206" s="7" t="str">
        <f t="shared" si="55"/>
        <v>N/A</v>
      </c>
      <c r="G206" s="22">
        <v>11</v>
      </c>
      <c r="H206" s="7" t="str">
        <f t="shared" si="56"/>
        <v>N/A</v>
      </c>
      <c r="I206" s="8">
        <v>30.56</v>
      </c>
      <c r="J206" s="8">
        <v>-95.7</v>
      </c>
      <c r="K206" s="25" t="s">
        <v>736</v>
      </c>
      <c r="L206" s="91" t="str">
        <f t="shared" si="57"/>
        <v>No</v>
      </c>
    </row>
    <row r="207" spans="1:12" x14ac:dyDescent="0.25">
      <c r="A207" s="136" t="s">
        <v>1045</v>
      </c>
      <c r="B207" s="21" t="s">
        <v>213</v>
      </c>
      <c r="C207" s="22">
        <v>0</v>
      </c>
      <c r="D207" s="7" t="str">
        <f t="shared" si="54"/>
        <v>N/A</v>
      </c>
      <c r="E207" s="22">
        <v>0</v>
      </c>
      <c r="F207" s="7" t="str">
        <f t="shared" si="55"/>
        <v>N/A</v>
      </c>
      <c r="G207" s="22">
        <v>0</v>
      </c>
      <c r="H207" s="7" t="str">
        <f t="shared" si="56"/>
        <v>N/A</v>
      </c>
      <c r="I207" s="8" t="s">
        <v>1747</v>
      </c>
      <c r="J207" s="8" t="s">
        <v>1747</v>
      </c>
      <c r="K207" s="25" t="s">
        <v>736</v>
      </c>
      <c r="L207" s="91" t="str">
        <f t="shared" si="57"/>
        <v>N/A</v>
      </c>
    </row>
    <row r="208" spans="1:12" x14ac:dyDescent="0.25">
      <c r="A208" s="122" t="s">
        <v>1046</v>
      </c>
      <c r="B208" s="21" t="s">
        <v>213</v>
      </c>
      <c r="C208" s="22">
        <v>0</v>
      </c>
      <c r="D208" s="7" t="str">
        <f t="shared" si="54"/>
        <v>N/A</v>
      </c>
      <c r="E208" s="22">
        <v>0</v>
      </c>
      <c r="F208" s="7" t="str">
        <f t="shared" si="55"/>
        <v>N/A</v>
      </c>
      <c r="G208" s="22">
        <v>0</v>
      </c>
      <c r="H208" s="7" t="str">
        <f t="shared" si="56"/>
        <v>N/A</v>
      </c>
      <c r="I208" s="8" t="s">
        <v>1747</v>
      </c>
      <c r="J208" s="8" t="s">
        <v>1747</v>
      </c>
      <c r="K208" s="25" t="s">
        <v>736</v>
      </c>
      <c r="L208" s="91" t="str">
        <f t="shared" si="57"/>
        <v>N/A</v>
      </c>
    </row>
    <row r="209" spans="1:12" x14ac:dyDescent="0.25">
      <c r="A209" s="122" t="s">
        <v>1047</v>
      </c>
      <c r="B209" s="21" t="s">
        <v>213</v>
      </c>
      <c r="C209" s="22">
        <v>0</v>
      </c>
      <c r="D209" s="7" t="str">
        <f t="shared" si="54"/>
        <v>N/A</v>
      </c>
      <c r="E209" s="22">
        <v>0</v>
      </c>
      <c r="F209" s="7" t="str">
        <f t="shared" si="55"/>
        <v>N/A</v>
      </c>
      <c r="G209" s="22">
        <v>0</v>
      </c>
      <c r="H209" s="7" t="str">
        <f t="shared" si="56"/>
        <v>N/A</v>
      </c>
      <c r="I209" s="8" t="s">
        <v>1747</v>
      </c>
      <c r="J209" s="8" t="s">
        <v>1747</v>
      </c>
      <c r="K209" s="25" t="s">
        <v>736</v>
      </c>
      <c r="L209" s="91" t="str">
        <f t="shared" si="57"/>
        <v>N/A</v>
      </c>
    </row>
    <row r="210" spans="1:12" ht="25" x14ac:dyDescent="0.25">
      <c r="A210" s="122" t="s">
        <v>1048</v>
      </c>
      <c r="B210" s="21" t="s">
        <v>213</v>
      </c>
      <c r="C210" s="22">
        <v>0</v>
      </c>
      <c r="D210" s="7" t="str">
        <f t="shared" si="54"/>
        <v>N/A</v>
      </c>
      <c r="E210" s="22">
        <v>0</v>
      </c>
      <c r="F210" s="7" t="str">
        <f t="shared" si="55"/>
        <v>N/A</v>
      </c>
      <c r="G210" s="22">
        <v>0</v>
      </c>
      <c r="H210" s="7" t="str">
        <f t="shared" si="56"/>
        <v>N/A</v>
      </c>
      <c r="I210" s="8" t="s">
        <v>1747</v>
      </c>
      <c r="J210" s="8" t="s">
        <v>1747</v>
      </c>
      <c r="K210" s="25" t="s">
        <v>736</v>
      </c>
      <c r="L210" s="91" t="str">
        <f t="shared" si="57"/>
        <v>N/A</v>
      </c>
    </row>
    <row r="211" spans="1:12" ht="25" x14ac:dyDescent="0.25">
      <c r="A211" s="122" t="s">
        <v>1049</v>
      </c>
      <c r="B211" s="21" t="s">
        <v>213</v>
      </c>
      <c r="C211" s="22">
        <v>0</v>
      </c>
      <c r="D211" s="7" t="str">
        <f t="shared" si="54"/>
        <v>N/A</v>
      </c>
      <c r="E211" s="22">
        <v>0</v>
      </c>
      <c r="F211" s="7" t="str">
        <f t="shared" si="55"/>
        <v>N/A</v>
      </c>
      <c r="G211" s="22">
        <v>0</v>
      </c>
      <c r="H211" s="7" t="str">
        <f t="shared" si="56"/>
        <v>N/A</v>
      </c>
      <c r="I211" s="8" t="s">
        <v>1747</v>
      </c>
      <c r="J211" s="8" t="s">
        <v>1747</v>
      </c>
      <c r="K211" s="25" t="s">
        <v>736</v>
      </c>
      <c r="L211" s="91" t="str">
        <f t="shared" si="57"/>
        <v>N/A</v>
      </c>
    </row>
    <row r="212" spans="1:12" ht="25" x14ac:dyDescent="0.25">
      <c r="A212" s="122" t="s">
        <v>1050</v>
      </c>
      <c r="B212" s="21" t="s">
        <v>213</v>
      </c>
      <c r="C212" s="22">
        <v>0</v>
      </c>
      <c r="D212" s="7" t="str">
        <f t="shared" si="54"/>
        <v>N/A</v>
      </c>
      <c r="E212" s="22">
        <v>0</v>
      </c>
      <c r="F212" s="7" t="str">
        <f t="shared" si="55"/>
        <v>N/A</v>
      </c>
      <c r="G212" s="22">
        <v>0</v>
      </c>
      <c r="H212" s="7" t="str">
        <f t="shared" si="56"/>
        <v>N/A</v>
      </c>
      <c r="I212" s="8" t="s">
        <v>1747</v>
      </c>
      <c r="J212" s="8" t="s">
        <v>1747</v>
      </c>
      <c r="K212" s="25" t="s">
        <v>736</v>
      </c>
      <c r="L212" s="91" t="str">
        <f t="shared" si="57"/>
        <v>N/A</v>
      </c>
    </row>
    <row r="213" spans="1:12" x14ac:dyDescent="0.25">
      <c r="A213" s="136" t="s">
        <v>1051</v>
      </c>
      <c r="B213" s="21" t="s">
        <v>213</v>
      </c>
      <c r="C213" s="22">
        <v>281</v>
      </c>
      <c r="D213" s="7" t="str">
        <f t="shared" si="54"/>
        <v>N/A</v>
      </c>
      <c r="E213" s="22">
        <v>283</v>
      </c>
      <c r="F213" s="7" t="str">
        <f t="shared" si="55"/>
        <v>N/A</v>
      </c>
      <c r="G213" s="22">
        <v>23</v>
      </c>
      <c r="H213" s="7" t="str">
        <f t="shared" si="56"/>
        <v>N/A</v>
      </c>
      <c r="I213" s="8">
        <v>0.7117</v>
      </c>
      <c r="J213" s="8">
        <v>-91.9</v>
      </c>
      <c r="K213" s="25" t="s">
        <v>736</v>
      </c>
      <c r="L213" s="91" t="str">
        <f t="shared" si="57"/>
        <v>No</v>
      </c>
    </row>
    <row r="214" spans="1:12" ht="25" x14ac:dyDescent="0.25">
      <c r="A214" s="122" t="s">
        <v>1052</v>
      </c>
      <c r="B214" s="21" t="s">
        <v>213</v>
      </c>
      <c r="C214" s="22">
        <v>0</v>
      </c>
      <c r="D214" s="7" t="str">
        <f t="shared" si="54"/>
        <v>N/A</v>
      </c>
      <c r="E214" s="22">
        <v>0</v>
      </c>
      <c r="F214" s="7" t="str">
        <f t="shared" si="55"/>
        <v>N/A</v>
      </c>
      <c r="G214" s="22">
        <v>0</v>
      </c>
      <c r="H214" s="7" t="str">
        <f t="shared" si="56"/>
        <v>N/A</v>
      </c>
      <c r="I214" s="8" t="s">
        <v>1747</v>
      </c>
      <c r="J214" s="8" t="s">
        <v>1747</v>
      </c>
      <c r="K214" s="25" t="s">
        <v>736</v>
      </c>
      <c r="L214" s="91" t="str">
        <f t="shared" si="57"/>
        <v>N/A</v>
      </c>
    </row>
    <row r="215" spans="1:12" ht="25" x14ac:dyDescent="0.25">
      <c r="A215" s="122" t="s">
        <v>1053</v>
      </c>
      <c r="B215" s="21" t="s">
        <v>213</v>
      </c>
      <c r="C215" s="22">
        <v>0</v>
      </c>
      <c r="D215" s="7" t="str">
        <f t="shared" si="54"/>
        <v>N/A</v>
      </c>
      <c r="E215" s="22">
        <v>0</v>
      </c>
      <c r="F215" s="7" t="str">
        <f t="shared" si="55"/>
        <v>N/A</v>
      </c>
      <c r="G215" s="22">
        <v>0</v>
      </c>
      <c r="H215" s="7" t="str">
        <f t="shared" si="56"/>
        <v>N/A</v>
      </c>
      <c r="I215" s="8" t="s">
        <v>1747</v>
      </c>
      <c r="J215" s="8" t="s">
        <v>1747</v>
      </c>
      <c r="K215" s="25" t="s">
        <v>736</v>
      </c>
      <c r="L215" s="91" t="str">
        <f t="shared" si="57"/>
        <v>N/A</v>
      </c>
    </row>
    <row r="216" spans="1:12" ht="25" x14ac:dyDescent="0.25">
      <c r="A216" s="122" t="s">
        <v>1054</v>
      </c>
      <c r="B216" s="21" t="s">
        <v>213</v>
      </c>
      <c r="C216" s="22">
        <v>11</v>
      </c>
      <c r="D216" s="7" t="str">
        <f t="shared" si="54"/>
        <v>N/A</v>
      </c>
      <c r="E216" s="22">
        <v>11</v>
      </c>
      <c r="F216" s="7" t="str">
        <f t="shared" si="55"/>
        <v>N/A</v>
      </c>
      <c r="G216" s="22">
        <v>0</v>
      </c>
      <c r="H216" s="7" t="str">
        <f t="shared" si="56"/>
        <v>N/A</v>
      </c>
      <c r="I216" s="8">
        <v>-75</v>
      </c>
      <c r="J216" s="8">
        <v>-100</v>
      </c>
      <c r="K216" s="25" t="s">
        <v>736</v>
      </c>
      <c r="L216" s="91" t="str">
        <f t="shared" si="57"/>
        <v>No</v>
      </c>
    </row>
    <row r="217" spans="1:12" ht="25" x14ac:dyDescent="0.25">
      <c r="A217" s="122" t="s">
        <v>1055</v>
      </c>
      <c r="B217" s="21" t="s">
        <v>213</v>
      </c>
      <c r="C217" s="22">
        <v>249</v>
      </c>
      <c r="D217" s="7" t="str">
        <f t="shared" si="54"/>
        <v>N/A</v>
      </c>
      <c r="E217" s="22">
        <v>253</v>
      </c>
      <c r="F217" s="7" t="str">
        <f t="shared" si="55"/>
        <v>N/A</v>
      </c>
      <c r="G217" s="22">
        <v>17</v>
      </c>
      <c r="H217" s="7" t="str">
        <f t="shared" si="56"/>
        <v>N/A</v>
      </c>
      <c r="I217" s="8">
        <v>1.6060000000000001</v>
      </c>
      <c r="J217" s="8">
        <v>-93.3</v>
      </c>
      <c r="K217" s="25" t="s">
        <v>736</v>
      </c>
      <c r="L217" s="91" t="str">
        <f t="shared" si="57"/>
        <v>No</v>
      </c>
    </row>
    <row r="218" spans="1:12" ht="25" x14ac:dyDescent="0.25">
      <c r="A218" s="122" t="s">
        <v>1056</v>
      </c>
      <c r="B218" s="21" t="s">
        <v>213</v>
      </c>
      <c r="C218" s="22">
        <v>28</v>
      </c>
      <c r="D218" s="7" t="str">
        <f t="shared" si="54"/>
        <v>N/A</v>
      </c>
      <c r="E218" s="22">
        <v>29</v>
      </c>
      <c r="F218" s="7" t="str">
        <f t="shared" si="55"/>
        <v>N/A</v>
      </c>
      <c r="G218" s="22">
        <v>11</v>
      </c>
      <c r="H218" s="7" t="str">
        <f t="shared" si="56"/>
        <v>N/A</v>
      </c>
      <c r="I218" s="8">
        <v>3.5710000000000002</v>
      </c>
      <c r="J218" s="8">
        <v>-79.3</v>
      </c>
      <c r="K218" s="25" t="s">
        <v>736</v>
      </c>
      <c r="L218" s="91" t="str">
        <f t="shared" si="57"/>
        <v>No</v>
      </c>
    </row>
    <row r="219" spans="1:12" x14ac:dyDescent="0.25">
      <c r="A219" s="136" t="s">
        <v>1057</v>
      </c>
      <c r="B219" s="21" t="s">
        <v>213</v>
      </c>
      <c r="C219" s="22">
        <v>0</v>
      </c>
      <c r="D219" s="7" t="str">
        <f t="shared" si="54"/>
        <v>N/A</v>
      </c>
      <c r="E219" s="22">
        <v>0</v>
      </c>
      <c r="F219" s="7" t="str">
        <f t="shared" si="55"/>
        <v>N/A</v>
      </c>
      <c r="G219" s="22">
        <v>0</v>
      </c>
      <c r="H219" s="7" t="str">
        <f t="shared" si="56"/>
        <v>N/A</v>
      </c>
      <c r="I219" s="8" t="s">
        <v>1747</v>
      </c>
      <c r="J219" s="8" t="s">
        <v>1747</v>
      </c>
      <c r="K219" s="25" t="s">
        <v>736</v>
      </c>
      <c r="L219" s="91" t="str">
        <f t="shared" si="57"/>
        <v>N/A</v>
      </c>
    </row>
    <row r="220" spans="1:12" ht="25" x14ac:dyDescent="0.25">
      <c r="A220" s="123" t="s">
        <v>1058</v>
      </c>
      <c r="B220" s="21" t="s">
        <v>213</v>
      </c>
      <c r="C220" s="22">
        <v>0</v>
      </c>
      <c r="D220" s="7" t="str">
        <f t="shared" si="54"/>
        <v>N/A</v>
      </c>
      <c r="E220" s="22">
        <v>0</v>
      </c>
      <c r="F220" s="7" t="str">
        <f t="shared" si="55"/>
        <v>N/A</v>
      </c>
      <c r="G220" s="22">
        <v>0</v>
      </c>
      <c r="H220" s="7" t="str">
        <f t="shared" si="56"/>
        <v>N/A</v>
      </c>
      <c r="I220" s="8" t="s">
        <v>1747</v>
      </c>
      <c r="J220" s="8" t="s">
        <v>1747</v>
      </c>
      <c r="K220" s="25" t="s">
        <v>736</v>
      </c>
      <c r="L220" s="91" t="str">
        <f t="shared" si="57"/>
        <v>N/A</v>
      </c>
    </row>
    <row r="221" spans="1:12" ht="25" x14ac:dyDescent="0.25">
      <c r="A221" s="123" t="s">
        <v>1059</v>
      </c>
      <c r="B221" s="21" t="s">
        <v>213</v>
      </c>
      <c r="C221" s="22">
        <v>0</v>
      </c>
      <c r="D221" s="7" t="str">
        <f t="shared" si="54"/>
        <v>N/A</v>
      </c>
      <c r="E221" s="22">
        <v>0</v>
      </c>
      <c r="F221" s="7" t="str">
        <f t="shared" si="55"/>
        <v>N/A</v>
      </c>
      <c r="G221" s="22">
        <v>0</v>
      </c>
      <c r="H221" s="7" t="str">
        <f t="shared" si="56"/>
        <v>N/A</v>
      </c>
      <c r="I221" s="8" t="s">
        <v>1747</v>
      </c>
      <c r="J221" s="8" t="s">
        <v>1747</v>
      </c>
      <c r="K221" s="25" t="s">
        <v>736</v>
      </c>
      <c r="L221" s="91" t="str">
        <f t="shared" si="57"/>
        <v>N/A</v>
      </c>
    </row>
    <row r="222" spans="1:12" ht="25" x14ac:dyDescent="0.25">
      <c r="A222" s="123" t="s">
        <v>1060</v>
      </c>
      <c r="B222" s="21" t="s">
        <v>213</v>
      </c>
      <c r="C222" s="22">
        <v>0</v>
      </c>
      <c r="D222" s="7" t="str">
        <f t="shared" si="54"/>
        <v>N/A</v>
      </c>
      <c r="E222" s="22">
        <v>0</v>
      </c>
      <c r="F222" s="7" t="str">
        <f t="shared" si="55"/>
        <v>N/A</v>
      </c>
      <c r="G222" s="22">
        <v>0</v>
      </c>
      <c r="H222" s="7" t="str">
        <f t="shared" si="56"/>
        <v>N/A</v>
      </c>
      <c r="I222" s="8" t="s">
        <v>1747</v>
      </c>
      <c r="J222" s="8" t="s">
        <v>1747</v>
      </c>
      <c r="K222" s="25" t="s">
        <v>736</v>
      </c>
      <c r="L222" s="91" t="str">
        <f t="shared" si="57"/>
        <v>N/A</v>
      </c>
    </row>
    <row r="223" spans="1:12" ht="25" x14ac:dyDescent="0.25">
      <c r="A223" s="123" t="s">
        <v>1061</v>
      </c>
      <c r="B223" s="21" t="s">
        <v>213</v>
      </c>
      <c r="C223" s="22">
        <v>0</v>
      </c>
      <c r="D223" s="7" t="str">
        <f t="shared" si="54"/>
        <v>N/A</v>
      </c>
      <c r="E223" s="22">
        <v>0</v>
      </c>
      <c r="F223" s="7" t="str">
        <f t="shared" si="55"/>
        <v>N/A</v>
      </c>
      <c r="G223" s="22">
        <v>0</v>
      </c>
      <c r="H223" s="7" t="str">
        <f t="shared" si="56"/>
        <v>N/A</v>
      </c>
      <c r="I223" s="8" t="s">
        <v>1747</v>
      </c>
      <c r="J223" s="8" t="s">
        <v>1747</v>
      </c>
      <c r="K223" s="25" t="s">
        <v>736</v>
      </c>
      <c r="L223" s="91" t="str">
        <f t="shared" si="57"/>
        <v>N/A</v>
      </c>
    </row>
    <row r="224" spans="1:12" ht="25" x14ac:dyDescent="0.25">
      <c r="A224" s="123" t="s">
        <v>1062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736</v>
      </c>
      <c r="L224" s="91" t="str">
        <f t="shared" ref="L224:L235" si="59">IF(J224="Div by 0", "N/A", IF(K224="N/A","N/A", IF(J224&gt;VALUE(MID(K224,1,2)), "No", IF(J224&lt;-1*VALUE(MID(K224,1,2)), "No", "Yes"))))</f>
        <v>N/A</v>
      </c>
    </row>
    <row r="225" spans="1:12" x14ac:dyDescent="0.25">
      <c r="A225" s="136" t="s">
        <v>1063</v>
      </c>
      <c r="B225" s="21" t="s">
        <v>213</v>
      </c>
      <c r="C225" s="22">
        <v>0</v>
      </c>
      <c r="D225" s="7" t="str">
        <f t="shared" si="54"/>
        <v>N/A</v>
      </c>
      <c r="E225" s="22">
        <v>0</v>
      </c>
      <c r="F225" s="7" t="str">
        <f t="shared" si="55"/>
        <v>N/A</v>
      </c>
      <c r="G225" s="22">
        <v>4139</v>
      </c>
      <c r="H225" s="7" t="str">
        <f t="shared" si="58"/>
        <v>N/A</v>
      </c>
      <c r="I225" s="8" t="s">
        <v>1747</v>
      </c>
      <c r="J225" s="8" t="s">
        <v>1747</v>
      </c>
      <c r="K225" s="25" t="s">
        <v>736</v>
      </c>
      <c r="L225" s="91" t="str">
        <f t="shared" si="59"/>
        <v>N/A</v>
      </c>
    </row>
    <row r="226" spans="1:12" ht="25" x14ac:dyDescent="0.25">
      <c r="A226" s="123" t="s">
        <v>1064</v>
      </c>
      <c r="B226" s="21" t="s">
        <v>213</v>
      </c>
      <c r="C226" s="22">
        <v>0</v>
      </c>
      <c r="D226" s="7" t="str">
        <f t="shared" si="54"/>
        <v>N/A</v>
      </c>
      <c r="E226" s="22">
        <v>0</v>
      </c>
      <c r="F226" s="7" t="str">
        <f t="shared" si="55"/>
        <v>N/A</v>
      </c>
      <c r="G226" s="22">
        <v>1394</v>
      </c>
      <c r="H226" s="7" t="str">
        <f t="shared" si="58"/>
        <v>N/A</v>
      </c>
      <c r="I226" s="8" t="s">
        <v>1747</v>
      </c>
      <c r="J226" s="8" t="s">
        <v>1747</v>
      </c>
      <c r="K226" s="25" t="s">
        <v>736</v>
      </c>
      <c r="L226" s="91" t="str">
        <f t="shared" si="59"/>
        <v>N/A</v>
      </c>
    </row>
    <row r="227" spans="1:12" ht="25" x14ac:dyDescent="0.25">
      <c r="A227" s="123" t="s">
        <v>1065</v>
      </c>
      <c r="B227" s="21" t="s">
        <v>213</v>
      </c>
      <c r="C227" s="22">
        <v>0</v>
      </c>
      <c r="D227" s="7" t="str">
        <f t="shared" si="54"/>
        <v>N/A</v>
      </c>
      <c r="E227" s="22">
        <v>0</v>
      </c>
      <c r="F227" s="7" t="str">
        <f t="shared" si="55"/>
        <v>N/A</v>
      </c>
      <c r="G227" s="22">
        <v>101</v>
      </c>
      <c r="H227" s="7" t="str">
        <f t="shared" si="58"/>
        <v>N/A</v>
      </c>
      <c r="I227" s="8" t="s">
        <v>1747</v>
      </c>
      <c r="J227" s="8" t="s">
        <v>1747</v>
      </c>
      <c r="K227" s="25" t="s">
        <v>736</v>
      </c>
      <c r="L227" s="91" t="str">
        <f t="shared" si="59"/>
        <v>N/A</v>
      </c>
    </row>
    <row r="228" spans="1:12" ht="25" x14ac:dyDescent="0.25">
      <c r="A228" s="123" t="s">
        <v>1066</v>
      </c>
      <c r="B228" s="21" t="s">
        <v>213</v>
      </c>
      <c r="C228" s="22">
        <v>0</v>
      </c>
      <c r="D228" s="7" t="str">
        <f t="shared" si="54"/>
        <v>N/A</v>
      </c>
      <c r="E228" s="22">
        <v>0</v>
      </c>
      <c r="F228" s="7" t="str">
        <f t="shared" si="55"/>
        <v>N/A</v>
      </c>
      <c r="G228" s="22">
        <v>1037</v>
      </c>
      <c r="H228" s="7" t="str">
        <f t="shared" si="58"/>
        <v>N/A</v>
      </c>
      <c r="I228" s="8" t="s">
        <v>1747</v>
      </c>
      <c r="J228" s="8" t="s">
        <v>1747</v>
      </c>
      <c r="K228" s="25" t="s">
        <v>736</v>
      </c>
      <c r="L228" s="91" t="str">
        <f t="shared" si="59"/>
        <v>N/A</v>
      </c>
    </row>
    <row r="229" spans="1:12" ht="25" x14ac:dyDescent="0.25">
      <c r="A229" s="123" t="s">
        <v>1067</v>
      </c>
      <c r="B229" s="21" t="s">
        <v>213</v>
      </c>
      <c r="C229" s="22">
        <v>0</v>
      </c>
      <c r="D229" s="7" t="str">
        <f t="shared" si="54"/>
        <v>N/A</v>
      </c>
      <c r="E229" s="22">
        <v>0</v>
      </c>
      <c r="F229" s="7" t="str">
        <f t="shared" si="55"/>
        <v>N/A</v>
      </c>
      <c r="G229" s="22">
        <v>1519</v>
      </c>
      <c r="H229" s="7" t="str">
        <f t="shared" si="58"/>
        <v>N/A</v>
      </c>
      <c r="I229" s="8" t="s">
        <v>1747</v>
      </c>
      <c r="J229" s="8" t="s">
        <v>1747</v>
      </c>
      <c r="K229" s="25" t="s">
        <v>736</v>
      </c>
      <c r="L229" s="91" t="str">
        <f t="shared" si="59"/>
        <v>N/A</v>
      </c>
    </row>
    <row r="230" spans="1:12" ht="25" x14ac:dyDescent="0.25">
      <c r="A230" s="123" t="s">
        <v>1068</v>
      </c>
      <c r="B230" s="21" t="s">
        <v>213</v>
      </c>
      <c r="C230" s="22">
        <v>0</v>
      </c>
      <c r="D230" s="7" t="str">
        <f t="shared" si="54"/>
        <v>N/A</v>
      </c>
      <c r="E230" s="22">
        <v>0</v>
      </c>
      <c r="F230" s="7" t="str">
        <f t="shared" si="55"/>
        <v>N/A</v>
      </c>
      <c r="G230" s="22">
        <v>88</v>
      </c>
      <c r="H230" s="7" t="str">
        <f t="shared" si="58"/>
        <v>N/A</v>
      </c>
      <c r="I230" s="8" t="s">
        <v>1747</v>
      </c>
      <c r="J230" s="8" t="s">
        <v>1747</v>
      </c>
      <c r="K230" s="25" t="s">
        <v>736</v>
      </c>
      <c r="L230" s="91" t="str">
        <f t="shared" si="59"/>
        <v>N/A</v>
      </c>
    </row>
    <row r="231" spans="1:12" x14ac:dyDescent="0.25">
      <c r="A231" s="123" t="s">
        <v>1069</v>
      </c>
      <c r="B231" s="21" t="s">
        <v>289</v>
      </c>
      <c r="C231" s="4">
        <v>2.8154952077000002</v>
      </c>
      <c r="D231" s="7" t="str">
        <f>IF($B231="N/A","N/A",IF(C231&lt;15,"Yes","No"))</f>
        <v>Yes</v>
      </c>
      <c r="E231" s="4">
        <v>2.7845719661000001</v>
      </c>
      <c r="F231" s="7" t="str">
        <f>IF($B231="N/A","N/A",IF(E231&lt;15,"Yes","No"))</f>
        <v>Yes</v>
      </c>
      <c r="G231" s="4">
        <v>5.3381497089999996</v>
      </c>
      <c r="H231" s="7" t="str">
        <f>IF($B231="N/A","N/A",IF(G231&lt;15,"Yes","No"))</f>
        <v>Yes</v>
      </c>
      <c r="I231" s="8">
        <v>-1.1000000000000001</v>
      </c>
      <c r="J231" s="8">
        <v>91.7</v>
      </c>
      <c r="K231" s="25" t="s">
        <v>736</v>
      </c>
      <c r="L231" s="91" t="str">
        <f t="shared" si="59"/>
        <v>No</v>
      </c>
    </row>
    <row r="232" spans="1:12" x14ac:dyDescent="0.25">
      <c r="A232" s="123" t="s">
        <v>1070</v>
      </c>
      <c r="B232" s="21" t="s">
        <v>213</v>
      </c>
      <c r="C232" s="22">
        <v>976</v>
      </c>
      <c r="D232" s="7" t="str">
        <f t="shared" ref="D232" si="60">IF($B232="N/A","N/A",IF(C232&gt;10,"No",IF(C232&lt;-10,"No","Yes")))</f>
        <v>N/A</v>
      </c>
      <c r="E232" s="22">
        <v>922</v>
      </c>
      <c r="F232" s="7" t="str">
        <f t="shared" ref="F232" si="61">IF($B232="N/A","N/A",IF(E232&gt;10,"No",IF(E232&lt;-10,"No","Yes")))</f>
        <v>N/A</v>
      </c>
      <c r="G232" s="22">
        <v>698</v>
      </c>
      <c r="H232" s="7" t="str">
        <f t="shared" ref="H232" si="62">IF($B232="N/A","N/A",IF(G232&gt;10,"No",IF(G232&lt;-10,"No","Yes")))</f>
        <v>N/A</v>
      </c>
      <c r="I232" s="8">
        <v>-5.53</v>
      </c>
      <c r="J232" s="8">
        <v>-24.3</v>
      </c>
      <c r="K232" s="25" t="s">
        <v>736</v>
      </c>
      <c r="L232" s="91" t="str">
        <f t="shared" si="59"/>
        <v>Yes</v>
      </c>
    </row>
    <row r="233" spans="1:12" x14ac:dyDescent="0.25">
      <c r="A233" s="123" t="s">
        <v>1071</v>
      </c>
      <c r="B233" s="21" t="s">
        <v>279</v>
      </c>
      <c r="C233" s="4">
        <v>16.703748075</v>
      </c>
      <c r="D233" s="7" t="str">
        <f>IF($B233="N/A","N/A",IF(C233&lt;10,"Yes","No"))</f>
        <v>No</v>
      </c>
      <c r="E233" s="4">
        <v>15.142059451</v>
      </c>
      <c r="F233" s="7" t="str">
        <f>IF($B233="N/A","N/A",IF(E233&lt;10,"Yes","No"))</f>
        <v>No</v>
      </c>
      <c r="G233" s="4">
        <v>12.890120037000001</v>
      </c>
      <c r="H233" s="7" t="str">
        <f>IF($B233="N/A","N/A",IF(G233&lt;10,"Yes","No"))</f>
        <v>No</v>
      </c>
      <c r="I233" s="8">
        <v>-9.35</v>
      </c>
      <c r="J233" s="8">
        <v>-14.9</v>
      </c>
      <c r="K233" s="25" t="s">
        <v>736</v>
      </c>
      <c r="L233" s="91" t="str">
        <f t="shared" si="59"/>
        <v>Yes</v>
      </c>
    </row>
    <row r="234" spans="1:12" x14ac:dyDescent="0.25">
      <c r="A234" s="114" t="s">
        <v>72</v>
      </c>
      <c r="B234" s="21" t="s">
        <v>213</v>
      </c>
      <c r="C234" s="4">
        <v>0</v>
      </c>
      <c r="D234" s="7" t="str">
        <f t="shared" si="54"/>
        <v>N/A</v>
      </c>
      <c r="E234" s="4">
        <v>0</v>
      </c>
      <c r="F234" s="7" t="str">
        <f t="shared" si="55"/>
        <v>N/A</v>
      </c>
      <c r="G234" s="4">
        <v>0</v>
      </c>
      <c r="H234" s="7" t="str">
        <f>IF($B234="N/A","N/A",IF(G234&gt;10,"No",IF(G234&lt;-10,"No","Yes")))</f>
        <v>N/A</v>
      </c>
      <c r="I234" s="8" t="s">
        <v>1747</v>
      </c>
      <c r="J234" s="8" t="s">
        <v>1747</v>
      </c>
      <c r="K234" s="25" t="s">
        <v>736</v>
      </c>
      <c r="L234" s="91" t="str">
        <f t="shared" si="59"/>
        <v>N/A</v>
      </c>
    </row>
    <row r="235" spans="1:12" ht="25" x14ac:dyDescent="0.25">
      <c r="A235" s="123" t="s">
        <v>1072</v>
      </c>
      <c r="B235" s="21" t="s">
        <v>289</v>
      </c>
      <c r="C235" s="5">
        <v>2.8154952077000002</v>
      </c>
      <c r="D235" s="7" t="str">
        <f>IF($B235="N/A","N/A",IF(C235&lt;15,"Yes","No"))</f>
        <v>Yes</v>
      </c>
      <c r="E235" s="5">
        <v>2.7845719661000001</v>
      </c>
      <c r="F235" s="7" t="str">
        <f>IF($B235="N/A","N/A",IF(E235&lt;15,"Yes","No"))</f>
        <v>Yes</v>
      </c>
      <c r="G235" s="5">
        <v>5.3381497089999996</v>
      </c>
      <c r="H235" s="7" t="str">
        <f>IF($B235="N/A","N/A",IF(G235&lt;15,"Yes","No"))</f>
        <v>Yes</v>
      </c>
      <c r="I235" s="8">
        <v>-1.1000000000000001</v>
      </c>
      <c r="J235" s="8">
        <v>91.7</v>
      </c>
      <c r="K235" s="25" t="s">
        <v>736</v>
      </c>
      <c r="L235" s="91" t="str">
        <f t="shared" si="59"/>
        <v>No</v>
      </c>
    </row>
    <row r="236" spans="1:12" ht="25" x14ac:dyDescent="0.25">
      <c r="A236" s="123" t="s">
        <v>152</v>
      </c>
      <c r="B236" s="21" t="s">
        <v>213</v>
      </c>
      <c r="C236" s="22">
        <v>45</v>
      </c>
      <c r="D236" s="7" t="str">
        <f>IF($B236="N/A","N/A",IF(C236&gt;10,"No",IF(C236&lt;-10,"No","Yes")))</f>
        <v>N/A</v>
      </c>
      <c r="E236" s="22">
        <v>46</v>
      </c>
      <c r="F236" s="7" t="str">
        <f>IF($B236="N/A","N/A",IF(E236&gt;10,"No",IF(E236&lt;-10,"No","Yes")))</f>
        <v>N/A</v>
      </c>
      <c r="G236" s="22">
        <v>3291</v>
      </c>
      <c r="H236" s="7" t="str">
        <f>IF($B236="N/A","N/A",IF(G236&gt;10,"No",IF(G236&lt;-10,"No","Yes")))</f>
        <v>N/A</v>
      </c>
      <c r="I236" s="8">
        <v>2.222</v>
      </c>
      <c r="J236" s="8">
        <v>7054</v>
      </c>
      <c r="K236" s="25" t="s">
        <v>736</v>
      </c>
      <c r="L236" s="91" t="str">
        <f>IF(J236="Div by 0", "N/A", IF(K236="N/A","N/A", IF(J236&gt;VALUE(MID(K236,1,2)), "No", IF(J236&lt;-1*VALUE(MID(K236,1,2)), "No", "Yes"))))</f>
        <v>No</v>
      </c>
    </row>
    <row r="237" spans="1:12" x14ac:dyDescent="0.25">
      <c r="A237" s="123" t="s">
        <v>1073</v>
      </c>
      <c r="B237" s="21" t="s">
        <v>213</v>
      </c>
      <c r="C237" s="22">
        <v>5843</v>
      </c>
      <c r="D237" s="7" t="str">
        <f t="shared" ref="D237:D242" si="63">IF($B237="N/A","N/A",IF(C237&gt;10,"No",IF(C237&lt;-10,"No","Yes")))</f>
        <v>N/A</v>
      </c>
      <c r="E237" s="22">
        <v>6089</v>
      </c>
      <c r="F237" s="7" t="str">
        <f t="shared" ref="F237:F242" si="64">IF($B237="N/A","N/A",IF(E237&gt;10,"No",IF(E237&lt;-10,"No","Yes")))</f>
        <v>N/A</v>
      </c>
      <c r="G237" s="22">
        <v>5415</v>
      </c>
      <c r="H237" s="7" t="str">
        <f>IF($B237="N/A","N/A",IF(G237&gt;10,"No",IF(G237&lt;-10,"No","Yes")))</f>
        <v>N/A</v>
      </c>
      <c r="I237" s="8">
        <v>4.21</v>
      </c>
      <c r="J237" s="8">
        <v>-11.1</v>
      </c>
      <c r="K237" s="25" t="s">
        <v>736</v>
      </c>
      <c r="L237" s="91" t="str">
        <f>IF(J237="Div by 0", "N/A", IF(OR(J237="N/A",K237="N/A"),"N/A", IF(J237&gt;VALUE(MID(K237,1,2)), "No", IF(J237&lt;-1*VALUE(MID(K237,1,2)), "No", "Yes"))))</f>
        <v>Yes</v>
      </c>
    </row>
    <row r="238" spans="1:12" ht="25" x14ac:dyDescent="0.25">
      <c r="A238" s="123" t="s">
        <v>1074</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91" t="str">
        <f t="shared" ref="L238:L242" si="66">IF(J238="Div by 0", "N/A", IF(OR(J238="N/A",K238="N/A"),"N/A", IF(J238&gt;VALUE(MID(K238,1,2)), "No", IF(J238&lt;-1*VALUE(MID(K238,1,2)), "No", "Yes"))))</f>
        <v>N/A</v>
      </c>
    </row>
    <row r="239" spans="1:12" ht="25" x14ac:dyDescent="0.25">
      <c r="A239" s="114" t="s">
        <v>1075</v>
      </c>
      <c r="B239" s="21" t="s">
        <v>213</v>
      </c>
      <c r="C239" s="22">
        <v>0</v>
      </c>
      <c r="D239" s="7" t="str">
        <f t="shared" si="63"/>
        <v>N/A</v>
      </c>
      <c r="E239" s="22">
        <v>0</v>
      </c>
      <c r="F239" s="7" t="str">
        <f t="shared" si="64"/>
        <v>N/A</v>
      </c>
      <c r="G239" s="22">
        <v>0</v>
      </c>
      <c r="H239" s="7" t="str">
        <f t="shared" si="65"/>
        <v>N/A</v>
      </c>
      <c r="I239" s="8" t="s">
        <v>1747</v>
      </c>
      <c r="J239" s="8" t="s">
        <v>1747</v>
      </c>
      <c r="K239" s="25" t="s">
        <v>213</v>
      </c>
      <c r="L239" s="91" t="str">
        <f t="shared" si="66"/>
        <v>N/A</v>
      </c>
    </row>
    <row r="240" spans="1:12" ht="25" x14ac:dyDescent="0.25">
      <c r="A240" s="123" t="s">
        <v>1076</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91" t="str">
        <f t="shared" si="66"/>
        <v>N/A</v>
      </c>
    </row>
    <row r="241" spans="1:12" x14ac:dyDescent="0.25">
      <c r="A241" s="123" t="s">
        <v>1077</v>
      </c>
      <c r="B241" s="21" t="s">
        <v>213</v>
      </c>
      <c r="C241" s="22">
        <v>0</v>
      </c>
      <c r="D241" s="7" t="str">
        <f t="shared" si="63"/>
        <v>N/A</v>
      </c>
      <c r="E241" s="22">
        <v>0</v>
      </c>
      <c r="F241" s="7" t="str">
        <f t="shared" si="64"/>
        <v>N/A</v>
      </c>
      <c r="G241" s="22">
        <v>0</v>
      </c>
      <c r="H241" s="7" t="str">
        <f t="shared" si="65"/>
        <v>N/A</v>
      </c>
      <c r="I241" s="8" t="s">
        <v>1747</v>
      </c>
      <c r="J241" s="8" t="s">
        <v>1747</v>
      </c>
      <c r="K241" s="25" t="s">
        <v>213</v>
      </c>
      <c r="L241" s="91" t="str">
        <f t="shared" si="66"/>
        <v>N/A</v>
      </c>
    </row>
    <row r="242" spans="1:12" ht="25" x14ac:dyDescent="0.25">
      <c r="A242" s="123" t="s">
        <v>1078</v>
      </c>
      <c r="B242" s="21" t="s">
        <v>213</v>
      </c>
      <c r="C242" s="4">
        <v>2.8154952077000002</v>
      </c>
      <c r="D242" s="7" t="str">
        <f t="shared" si="63"/>
        <v>N/A</v>
      </c>
      <c r="E242" s="4">
        <v>2.7845719661000001</v>
      </c>
      <c r="F242" s="7" t="str">
        <f t="shared" si="64"/>
        <v>N/A</v>
      </c>
      <c r="G242" s="4">
        <v>5.3381497089999996</v>
      </c>
      <c r="H242" s="7" t="str">
        <f t="shared" si="65"/>
        <v>N/A</v>
      </c>
      <c r="I242" s="8">
        <v>-1.1000000000000001</v>
      </c>
      <c r="J242" s="8">
        <v>91.7</v>
      </c>
      <c r="K242" s="25" t="s">
        <v>213</v>
      </c>
      <c r="L242" s="91" t="str">
        <f t="shared" si="66"/>
        <v>N/A</v>
      </c>
    </row>
    <row r="243" spans="1:12" x14ac:dyDescent="0.25">
      <c r="A243" s="136" t="s">
        <v>1079</v>
      </c>
      <c r="B243" s="21" t="s">
        <v>213</v>
      </c>
      <c r="C243" s="22">
        <v>0</v>
      </c>
      <c r="D243" s="7" t="str">
        <f>IF($B243="N/A","N/A",IF(C243&gt;10,"No",IF(C243&lt;-10,"No","Yes")))</f>
        <v>N/A</v>
      </c>
      <c r="E243" s="22">
        <v>0</v>
      </c>
      <c r="F243" s="7" t="str">
        <f>IF($B243="N/A","N/A",IF(E243&gt;10,"No",IF(E243&lt;-10,"No","Yes")))</f>
        <v>N/A</v>
      </c>
      <c r="G243" s="22">
        <v>0</v>
      </c>
      <c r="H243" s="7" t="str">
        <f>IF($B243="N/A","N/A",IF(G243&gt;10,"No",IF(G243&lt;-10,"No","Yes")))</f>
        <v>N/A</v>
      </c>
      <c r="I243" s="8" t="s">
        <v>1747</v>
      </c>
      <c r="J243" s="8" t="s">
        <v>1747</v>
      </c>
      <c r="K243" s="25" t="s">
        <v>736</v>
      </c>
      <c r="L243" s="91" t="str">
        <f t="shared" ref="L243:L276" si="67">IF(J243="Div by 0", "N/A", IF(K243="N/A","N/A", IF(J243&gt;VALUE(MID(K243,1,2)), "No", IF(J243&lt;-1*VALUE(MID(K243,1,2)), "No", "Yes"))))</f>
        <v>N/A</v>
      </c>
    </row>
    <row r="244" spans="1:12" x14ac:dyDescent="0.25">
      <c r="A244" s="114" t="s">
        <v>1080</v>
      </c>
      <c r="B244" s="21" t="s">
        <v>213</v>
      </c>
      <c r="C244" s="4">
        <v>0</v>
      </c>
      <c r="D244" s="7" t="str">
        <f>IF($B244="N/A","N/A",IF(C244&gt;10,"No",IF(C244&lt;-10,"No","Yes")))</f>
        <v>N/A</v>
      </c>
      <c r="E244" s="4">
        <v>0</v>
      </c>
      <c r="F244" s="7" t="str">
        <f>IF($B244="N/A","N/A",IF(E244&gt;10,"No",IF(E244&lt;-10,"No","Yes")))</f>
        <v>N/A</v>
      </c>
      <c r="G244" s="4">
        <v>0</v>
      </c>
      <c r="H244" s="7" t="str">
        <f>IF($B244="N/A","N/A",IF(G244&gt;10,"No",IF(G244&lt;-10,"No","Yes")))</f>
        <v>N/A</v>
      </c>
      <c r="I244" s="8" t="s">
        <v>1747</v>
      </c>
      <c r="J244" s="8" t="s">
        <v>1747</v>
      </c>
      <c r="K244" s="25" t="s">
        <v>736</v>
      </c>
      <c r="L244" s="91" t="str">
        <f t="shared" si="67"/>
        <v>N/A</v>
      </c>
    </row>
    <row r="245" spans="1:12" x14ac:dyDescent="0.25">
      <c r="A245" s="114" t="s">
        <v>1081</v>
      </c>
      <c r="B245" s="21" t="s">
        <v>213</v>
      </c>
      <c r="C245" s="4">
        <v>0</v>
      </c>
      <c r="D245" s="7" t="str">
        <f>IF($B245="N/A","N/A",IF(C245&gt;10,"No",IF(C245&lt;-10,"No","Yes")))</f>
        <v>N/A</v>
      </c>
      <c r="E245" s="4">
        <v>0</v>
      </c>
      <c r="F245" s="7" t="str">
        <f>IF($B245="N/A","N/A",IF(E245&gt;10,"No",IF(E245&lt;-10,"No","Yes")))</f>
        <v>N/A</v>
      </c>
      <c r="G245" s="4">
        <v>0</v>
      </c>
      <c r="H245" s="7" t="str">
        <f>IF($B245="N/A","N/A",IF(G245&gt;10,"No",IF(G245&lt;-10,"No","Yes")))</f>
        <v>N/A</v>
      </c>
      <c r="I245" s="8" t="s">
        <v>1747</v>
      </c>
      <c r="J245" s="8" t="s">
        <v>1747</v>
      </c>
      <c r="K245" s="25" t="s">
        <v>736</v>
      </c>
      <c r="L245" s="91" t="str">
        <f t="shared" si="67"/>
        <v>N/A</v>
      </c>
    </row>
    <row r="246" spans="1:12" x14ac:dyDescent="0.25">
      <c r="A246" s="114" t="s">
        <v>1082</v>
      </c>
      <c r="B246" s="21" t="s">
        <v>213</v>
      </c>
      <c r="C246" s="4">
        <v>0</v>
      </c>
      <c r="D246" s="7" t="str">
        <f t="shared" ref="D246:D274" si="68">IF($B246="N/A","N/A",IF(C246&gt;10,"No",IF(C246&lt;-10,"No","Yes")))</f>
        <v>N/A</v>
      </c>
      <c r="E246" s="4">
        <v>0</v>
      </c>
      <c r="F246" s="7" t="str">
        <f t="shared" ref="F246:F274" si="69">IF($B246="N/A","N/A",IF(E246&gt;10,"No",IF(E246&lt;-10,"No","Yes")))</f>
        <v>N/A</v>
      </c>
      <c r="G246" s="4">
        <v>0</v>
      </c>
      <c r="H246" s="7" t="str">
        <f t="shared" ref="H246:H274" si="70">IF($B246="N/A","N/A",IF(G246&gt;10,"No",IF(G246&lt;-10,"No","Yes")))</f>
        <v>N/A</v>
      </c>
      <c r="I246" s="8" t="s">
        <v>1747</v>
      </c>
      <c r="J246" s="8" t="s">
        <v>1747</v>
      </c>
      <c r="K246" s="25" t="s">
        <v>736</v>
      </c>
      <c r="L246" s="91" t="str">
        <f t="shared" si="67"/>
        <v>N/A</v>
      </c>
    </row>
    <row r="247" spans="1:12" x14ac:dyDescent="0.25">
      <c r="A247" s="114" t="s">
        <v>1083</v>
      </c>
      <c r="B247" s="21" t="s">
        <v>213</v>
      </c>
      <c r="C247" s="4">
        <v>0</v>
      </c>
      <c r="D247" s="7" t="str">
        <f t="shared" si="68"/>
        <v>N/A</v>
      </c>
      <c r="E247" s="4">
        <v>0</v>
      </c>
      <c r="F247" s="7" t="str">
        <f t="shared" si="69"/>
        <v>N/A</v>
      </c>
      <c r="G247" s="4">
        <v>0</v>
      </c>
      <c r="H247" s="7" t="str">
        <f t="shared" si="70"/>
        <v>N/A</v>
      </c>
      <c r="I247" s="8" t="s">
        <v>1747</v>
      </c>
      <c r="J247" s="8" t="s">
        <v>1747</v>
      </c>
      <c r="K247" s="25" t="s">
        <v>736</v>
      </c>
      <c r="L247" s="91" t="str">
        <f t="shared" si="67"/>
        <v>N/A</v>
      </c>
    </row>
    <row r="248" spans="1:12" x14ac:dyDescent="0.25">
      <c r="A248" s="114" t="s">
        <v>1084</v>
      </c>
      <c r="B248" s="21" t="s">
        <v>213</v>
      </c>
      <c r="C248" s="4" t="s">
        <v>1747</v>
      </c>
      <c r="D248" s="7" t="str">
        <f t="shared" si="68"/>
        <v>N/A</v>
      </c>
      <c r="E248" s="4" t="s">
        <v>1747</v>
      </c>
      <c r="F248" s="7" t="str">
        <f t="shared" si="69"/>
        <v>N/A</v>
      </c>
      <c r="G248" s="4" t="s">
        <v>1747</v>
      </c>
      <c r="H248" s="7" t="str">
        <f t="shared" si="70"/>
        <v>N/A</v>
      </c>
      <c r="I248" s="8" t="s">
        <v>1747</v>
      </c>
      <c r="J248" s="8" t="s">
        <v>1747</v>
      </c>
      <c r="K248" s="25" t="s">
        <v>736</v>
      </c>
      <c r="L248" s="91" t="str">
        <f t="shared" si="67"/>
        <v>N/A</v>
      </c>
    </row>
    <row r="249" spans="1:12" x14ac:dyDescent="0.25">
      <c r="A249" s="136" t="s">
        <v>1085</v>
      </c>
      <c r="B249" s="21" t="s">
        <v>213</v>
      </c>
      <c r="C249" s="22">
        <v>0</v>
      </c>
      <c r="D249" s="7" t="str">
        <f t="shared" si="68"/>
        <v>N/A</v>
      </c>
      <c r="E249" s="22">
        <v>0</v>
      </c>
      <c r="F249" s="7" t="str">
        <f t="shared" si="69"/>
        <v>N/A</v>
      </c>
      <c r="G249" s="22">
        <v>0</v>
      </c>
      <c r="H249" s="7" t="str">
        <f t="shared" si="70"/>
        <v>N/A</v>
      </c>
      <c r="I249" s="8" t="s">
        <v>1747</v>
      </c>
      <c r="J249" s="8" t="s">
        <v>1747</v>
      </c>
      <c r="K249" s="25" t="s">
        <v>736</v>
      </c>
      <c r="L249" s="91" t="str">
        <f t="shared" si="67"/>
        <v>N/A</v>
      </c>
    </row>
    <row r="250" spans="1:12" x14ac:dyDescent="0.25">
      <c r="A250" s="114" t="s">
        <v>1086</v>
      </c>
      <c r="B250" s="21" t="s">
        <v>213</v>
      </c>
      <c r="C250" s="4">
        <v>0</v>
      </c>
      <c r="D250" s="7" t="str">
        <f t="shared" si="68"/>
        <v>N/A</v>
      </c>
      <c r="E250" s="4">
        <v>0</v>
      </c>
      <c r="F250" s="7" t="str">
        <f t="shared" si="69"/>
        <v>N/A</v>
      </c>
      <c r="G250" s="4">
        <v>0</v>
      </c>
      <c r="H250" s="7" t="str">
        <f t="shared" si="70"/>
        <v>N/A</v>
      </c>
      <c r="I250" s="8" t="s">
        <v>1747</v>
      </c>
      <c r="J250" s="8" t="s">
        <v>1747</v>
      </c>
      <c r="K250" s="25" t="s">
        <v>736</v>
      </c>
      <c r="L250" s="91" t="str">
        <f t="shared" si="67"/>
        <v>N/A</v>
      </c>
    </row>
    <row r="251" spans="1:12" x14ac:dyDescent="0.25">
      <c r="A251" s="114" t="s">
        <v>1087</v>
      </c>
      <c r="B251" s="21" t="s">
        <v>213</v>
      </c>
      <c r="C251" s="4">
        <v>0</v>
      </c>
      <c r="D251" s="7" t="str">
        <f t="shared" si="68"/>
        <v>N/A</v>
      </c>
      <c r="E251" s="4">
        <v>0</v>
      </c>
      <c r="F251" s="7" t="str">
        <f t="shared" si="69"/>
        <v>N/A</v>
      </c>
      <c r="G251" s="4">
        <v>0</v>
      </c>
      <c r="H251" s="7" t="str">
        <f t="shared" si="70"/>
        <v>N/A</v>
      </c>
      <c r="I251" s="8" t="s">
        <v>1747</v>
      </c>
      <c r="J251" s="8" t="s">
        <v>1747</v>
      </c>
      <c r="K251" s="25" t="s">
        <v>736</v>
      </c>
      <c r="L251" s="91" t="str">
        <f t="shared" si="67"/>
        <v>N/A</v>
      </c>
    </row>
    <row r="252" spans="1:12" x14ac:dyDescent="0.25">
      <c r="A252" s="114" t="s">
        <v>1088</v>
      </c>
      <c r="B252" s="21" t="s">
        <v>213</v>
      </c>
      <c r="C252" s="4">
        <v>0</v>
      </c>
      <c r="D252" s="7" t="str">
        <f t="shared" si="68"/>
        <v>N/A</v>
      </c>
      <c r="E252" s="4">
        <v>0</v>
      </c>
      <c r="F252" s="7" t="str">
        <f t="shared" si="69"/>
        <v>N/A</v>
      </c>
      <c r="G252" s="4">
        <v>0</v>
      </c>
      <c r="H252" s="7" t="str">
        <f t="shared" si="70"/>
        <v>N/A</v>
      </c>
      <c r="I252" s="8" t="s">
        <v>1747</v>
      </c>
      <c r="J252" s="8" t="s">
        <v>1747</v>
      </c>
      <c r="K252" s="25" t="s">
        <v>736</v>
      </c>
      <c r="L252" s="91" t="str">
        <f t="shared" si="67"/>
        <v>N/A</v>
      </c>
    </row>
    <row r="253" spans="1:12" x14ac:dyDescent="0.25">
      <c r="A253" s="114" t="s">
        <v>1089</v>
      </c>
      <c r="B253" s="21" t="s">
        <v>213</v>
      </c>
      <c r="C253" s="4">
        <v>0</v>
      </c>
      <c r="D253" s="7" t="str">
        <f t="shared" si="68"/>
        <v>N/A</v>
      </c>
      <c r="E253" s="4">
        <v>0</v>
      </c>
      <c r="F253" s="7" t="str">
        <f t="shared" si="69"/>
        <v>N/A</v>
      </c>
      <c r="G253" s="4">
        <v>0</v>
      </c>
      <c r="H253" s="7" t="str">
        <f t="shared" si="70"/>
        <v>N/A</v>
      </c>
      <c r="I253" s="8" t="s">
        <v>1747</v>
      </c>
      <c r="J253" s="8" t="s">
        <v>1747</v>
      </c>
      <c r="K253" s="25" t="s">
        <v>736</v>
      </c>
      <c r="L253" s="91" t="str">
        <f t="shared" si="67"/>
        <v>N/A</v>
      </c>
    </row>
    <row r="254" spans="1:12" x14ac:dyDescent="0.25">
      <c r="A254" s="114" t="s">
        <v>1090</v>
      </c>
      <c r="B254" s="21" t="s">
        <v>213</v>
      </c>
      <c r="C254" s="4" t="s">
        <v>1747</v>
      </c>
      <c r="D254" s="7" t="str">
        <f t="shared" si="68"/>
        <v>N/A</v>
      </c>
      <c r="E254" s="4" t="s">
        <v>1747</v>
      </c>
      <c r="F254" s="7" t="str">
        <f t="shared" si="69"/>
        <v>N/A</v>
      </c>
      <c r="G254" s="4" t="s">
        <v>1747</v>
      </c>
      <c r="H254" s="7" t="str">
        <f t="shared" si="70"/>
        <v>N/A</v>
      </c>
      <c r="I254" s="8" t="s">
        <v>1747</v>
      </c>
      <c r="J254" s="8" t="s">
        <v>1747</v>
      </c>
      <c r="K254" s="25" t="s">
        <v>736</v>
      </c>
      <c r="L254" s="91" t="str">
        <f t="shared" si="67"/>
        <v>N/A</v>
      </c>
    </row>
    <row r="255" spans="1:12" x14ac:dyDescent="0.25">
      <c r="A255" s="114" t="s">
        <v>1091</v>
      </c>
      <c r="B255" s="21" t="s">
        <v>213</v>
      </c>
      <c r="C255" s="4" t="s">
        <v>1747</v>
      </c>
      <c r="D255" s="7" t="str">
        <f t="shared" si="68"/>
        <v>N/A</v>
      </c>
      <c r="E255" s="4" t="s">
        <v>1747</v>
      </c>
      <c r="F255" s="7" t="str">
        <f t="shared" si="69"/>
        <v>N/A</v>
      </c>
      <c r="G255" s="4" t="s">
        <v>1747</v>
      </c>
      <c r="H255" s="7" t="str">
        <f t="shared" si="70"/>
        <v>N/A</v>
      </c>
      <c r="I255" s="8" t="s">
        <v>1747</v>
      </c>
      <c r="J255" s="8" t="s">
        <v>1747</v>
      </c>
      <c r="K255" s="25" t="s">
        <v>736</v>
      </c>
      <c r="L255" s="91" t="str">
        <f>IF(J255="Div by 0", "N/A", IF(OR(J255="N/A",K255="N/A"),"N/A", IF(J255&gt;VALUE(MID(K255,1,2)), "No", IF(J255&lt;-1*VALUE(MID(K255,1,2)), "No", "Yes"))))</f>
        <v>N/A</v>
      </c>
    </row>
    <row r="256" spans="1:12" x14ac:dyDescent="0.25">
      <c r="A256" s="136" t="s">
        <v>1092</v>
      </c>
      <c r="B256" s="21" t="s">
        <v>213</v>
      </c>
      <c r="C256" s="22">
        <v>0</v>
      </c>
      <c r="D256" s="7" t="str">
        <f t="shared" si="68"/>
        <v>N/A</v>
      </c>
      <c r="E256" s="22">
        <v>0</v>
      </c>
      <c r="F256" s="7" t="str">
        <f t="shared" si="69"/>
        <v>N/A</v>
      </c>
      <c r="G256" s="22">
        <v>0</v>
      </c>
      <c r="H256" s="7" t="str">
        <f t="shared" si="70"/>
        <v>N/A</v>
      </c>
      <c r="I256" s="8" t="s">
        <v>1747</v>
      </c>
      <c r="J256" s="8" t="s">
        <v>1747</v>
      </c>
      <c r="K256" s="25" t="s">
        <v>736</v>
      </c>
      <c r="L256" s="91" t="str">
        <f t="shared" si="67"/>
        <v>N/A</v>
      </c>
    </row>
    <row r="257" spans="1:12" x14ac:dyDescent="0.25">
      <c r="A257" s="114" t="s">
        <v>1093</v>
      </c>
      <c r="B257" s="21" t="s">
        <v>213</v>
      </c>
      <c r="C257" s="4">
        <v>0</v>
      </c>
      <c r="D257" s="7" t="str">
        <f t="shared" si="68"/>
        <v>N/A</v>
      </c>
      <c r="E257" s="4">
        <v>0</v>
      </c>
      <c r="F257" s="7" t="str">
        <f t="shared" si="69"/>
        <v>N/A</v>
      </c>
      <c r="G257" s="4">
        <v>0</v>
      </c>
      <c r="H257" s="7" t="str">
        <f t="shared" si="70"/>
        <v>N/A</v>
      </c>
      <c r="I257" s="8" t="s">
        <v>1747</v>
      </c>
      <c r="J257" s="8" t="s">
        <v>1747</v>
      </c>
      <c r="K257" s="25" t="s">
        <v>736</v>
      </c>
      <c r="L257" s="91" t="str">
        <f t="shared" si="67"/>
        <v>N/A</v>
      </c>
    </row>
    <row r="258" spans="1:12" x14ac:dyDescent="0.25">
      <c r="A258" s="114" t="s">
        <v>1094</v>
      </c>
      <c r="B258" s="21" t="s">
        <v>213</v>
      </c>
      <c r="C258" s="4">
        <v>0</v>
      </c>
      <c r="D258" s="7" t="str">
        <f t="shared" si="68"/>
        <v>N/A</v>
      </c>
      <c r="E258" s="4">
        <v>0</v>
      </c>
      <c r="F258" s="7" t="str">
        <f t="shared" si="69"/>
        <v>N/A</v>
      </c>
      <c r="G258" s="4">
        <v>0</v>
      </c>
      <c r="H258" s="7" t="str">
        <f t="shared" si="70"/>
        <v>N/A</v>
      </c>
      <c r="I258" s="8" t="s">
        <v>1747</v>
      </c>
      <c r="J258" s="8" t="s">
        <v>1747</v>
      </c>
      <c r="K258" s="25" t="s">
        <v>736</v>
      </c>
      <c r="L258" s="91" t="str">
        <f t="shared" si="67"/>
        <v>N/A</v>
      </c>
    </row>
    <row r="259" spans="1:12" x14ac:dyDescent="0.25">
      <c r="A259" s="114" t="s">
        <v>1095</v>
      </c>
      <c r="B259" s="21" t="s">
        <v>213</v>
      </c>
      <c r="C259" s="4">
        <v>0</v>
      </c>
      <c r="D259" s="7" t="str">
        <f t="shared" si="68"/>
        <v>N/A</v>
      </c>
      <c r="E259" s="4">
        <v>0</v>
      </c>
      <c r="F259" s="7" t="str">
        <f t="shared" si="69"/>
        <v>N/A</v>
      </c>
      <c r="G259" s="4">
        <v>0</v>
      </c>
      <c r="H259" s="7" t="str">
        <f t="shared" si="70"/>
        <v>N/A</v>
      </c>
      <c r="I259" s="8" t="s">
        <v>1747</v>
      </c>
      <c r="J259" s="8" t="s">
        <v>1747</v>
      </c>
      <c r="K259" s="25" t="s">
        <v>736</v>
      </c>
      <c r="L259" s="91" t="str">
        <f t="shared" si="67"/>
        <v>N/A</v>
      </c>
    </row>
    <row r="260" spans="1:12" x14ac:dyDescent="0.25">
      <c r="A260" s="114" t="s">
        <v>1096</v>
      </c>
      <c r="B260" s="21" t="s">
        <v>213</v>
      </c>
      <c r="C260" s="4">
        <v>0</v>
      </c>
      <c r="D260" s="7" t="str">
        <f t="shared" si="68"/>
        <v>N/A</v>
      </c>
      <c r="E260" s="4">
        <v>0</v>
      </c>
      <c r="F260" s="7" t="str">
        <f t="shared" si="69"/>
        <v>N/A</v>
      </c>
      <c r="G260" s="4">
        <v>0</v>
      </c>
      <c r="H260" s="7" t="str">
        <f t="shared" si="70"/>
        <v>N/A</v>
      </c>
      <c r="I260" s="8" t="s">
        <v>1747</v>
      </c>
      <c r="J260" s="8" t="s">
        <v>1747</v>
      </c>
      <c r="K260" s="25" t="s">
        <v>736</v>
      </c>
      <c r="L260" s="91" t="str">
        <f t="shared" si="67"/>
        <v>N/A</v>
      </c>
    </row>
    <row r="261" spans="1:12" x14ac:dyDescent="0.25">
      <c r="A261" s="114" t="s">
        <v>1097</v>
      </c>
      <c r="B261" s="21" t="s">
        <v>213</v>
      </c>
      <c r="C261" s="4" t="s">
        <v>1747</v>
      </c>
      <c r="D261" s="7" t="str">
        <f t="shared" si="68"/>
        <v>N/A</v>
      </c>
      <c r="E261" s="4" t="s">
        <v>1747</v>
      </c>
      <c r="F261" s="7" t="str">
        <f t="shared" si="69"/>
        <v>N/A</v>
      </c>
      <c r="G261" s="4" t="s">
        <v>1747</v>
      </c>
      <c r="H261" s="7" t="str">
        <f t="shared" si="70"/>
        <v>N/A</v>
      </c>
      <c r="I261" s="8" t="s">
        <v>1747</v>
      </c>
      <c r="J261" s="8" t="s">
        <v>1747</v>
      </c>
      <c r="K261" s="25" t="s">
        <v>736</v>
      </c>
      <c r="L261" s="91" t="str">
        <f t="shared" si="67"/>
        <v>N/A</v>
      </c>
    </row>
    <row r="262" spans="1:12" x14ac:dyDescent="0.25">
      <c r="A262" s="114" t="s">
        <v>1098</v>
      </c>
      <c r="B262" s="21" t="s">
        <v>213</v>
      </c>
      <c r="C262" s="4" t="s">
        <v>1747</v>
      </c>
      <c r="D262" s="7" t="str">
        <f t="shared" si="68"/>
        <v>N/A</v>
      </c>
      <c r="E262" s="4" t="s">
        <v>1747</v>
      </c>
      <c r="F262" s="7" t="str">
        <f t="shared" si="69"/>
        <v>N/A</v>
      </c>
      <c r="G262" s="4" t="s">
        <v>1747</v>
      </c>
      <c r="H262" s="7" t="str">
        <f t="shared" si="70"/>
        <v>N/A</v>
      </c>
      <c r="I262" s="8" t="s">
        <v>1747</v>
      </c>
      <c r="J262" s="8" t="s">
        <v>1747</v>
      </c>
      <c r="K262" s="25" t="s">
        <v>736</v>
      </c>
      <c r="L262" s="91" t="str">
        <f>IF(J262="Div by 0", "N/A", IF(OR(J262="N/A",K262="N/A"),"N/A", IF(J262&gt;VALUE(MID(K262,1,2)), "No", IF(J262&lt;-1*VALUE(MID(K262,1,2)), "No", "Yes"))))</f>
        <v>N/A</v>
      </c>
    </row>
    <row r="263" spans="1:12" x14ac:dyDescent="0.25">
      <c r="A263" s="114" t="s">
        <v>1099</v>
      </c>
      <c r="B263" s="21" t="s">
        <v>213</v>
      </c>
      <c r="C263" s="22">
        <v>0</v>
      </c>
      <c r="D263" s="7" t="str">
        <f t="shared" si="68"/>
        <v>N/A</v>
      </c>
      <c r="E263" s="22">
        <v>0</v>
      </c>
      <c r="F263" s="7" t="str">
        <f t="shared" si="69"/>
        <v>N/A</v>
      </c>
      <c r="G263" s="22">
        <v>0</v>
      </c>
      <c r="H263" s="7" t="str">
        <f t="shared" si="70"/>
        <v>N/A</v>
      </c>
      <c r="I263" s="8" t="s">
        <v>1747</v>
      </c>
      <c r="J263" s="8" t="s">
        <v>1747</v>
      </c>
      <c r="K263" s="25" t="s">
        <v>736</v>
      </c>
      <c r="L263" s="91" t="str">
        <f t="shared" si="67"/>
        <v>N/A</v>
      </c>
    </row>
    <row r="264" spans="1:12" x14ac:dyDescent="0.25">
      <c r="A264" s="136" t="s">
        <v>1100</v>
      </c>
      <c r="B264" s="21" t="s">
        <v>213</v>
      </c>
      <c r="C264" s="22">
        <v>0</v>
      </c>
      <c r="D264" s="7" t="str">
        <f t="shared" si="68"/>
        <v>N/A</v>
      </c>
      <c r="E264" s="22">
        <v>0</v>
      </c>
      <c r="F264" s="7" t="str">
        <f t="shared" si="69"/>
        <v>N/A</v>
      </c>
      <c r="G264" s="22">
        <v>0</v>
      </c>
      <c r="H264" s="7" t="str">
        <f t="shared" si="70"/>
        <v>N/A</v>
      </c>
      <c r="I264" s="8" t="s">
        <v>1747</v>
      </c>
      <c r="J264" s="8" t="s">
        <v>1747</v>
      </c>
      <c r="K264" s="25" t="s">
        <v>736</v>
      </c>
      <c r="L264" s="91" t="str">
        <f t="shared" si="67"/>
        <v>N/A</v>
      </c>
    </row>
    <row r="265" spans="1:12" x14ac:dyDescent="0.25">
      <c r="A265" s="114" t="s">
        <v>1101</v>
      </c>
      <c r="B265" s="21" t="s">
        <v>213</v>
      </c>
      <c r="C265" s="4">
        <v>0</v>
      </c>
      <c r="D265" s="7" t="str">
        <f t="shared" si="68"/>
        <v>N/A</v>
      </c>
      <c r="E265" s="4">
        <v>0</v>
      </c>
      <c r="F265" s="7" t="str">
        <f t="shared" si="69"/>
        <v>N/A</v>
      </c>
      <c r="G265" s="4">
        <v>0</v>
      </c>
      <c r="H265" s="7" t="str">
        <f t="shared" si="70"/>
        <v>N/A</v>
      </c>
      <c r="I265" s="8" t="s">
        <v>1747</v>
      </c>
      <c r="J265" s="8" t="s">
        <v>1747</v>
      </c>
      <c r="K265" s="25" t="s">
        <v>736</v>
      </c>
      <c r="L265" s="91" t="str">
        <f t="shared" si="67"/>
        <v>N/A</v>
      </c>
    </row>
    <row r="266" spans="1:12" x14ac:dyDescent="0.25">
      <c r="A266" s="114" t="s">
        <v>1102</v>
      </c>
      <c r="B266" s="21" t="s">
        <v>213</v>
      </c>
      <c r="C266" s="4">
        <v>0</v>
      </c>
      <c r="D266" s="7" t="str">
        <f t="shared" si="68"/>
        <v>N/A</v>
      </c>
      <c r="E266" s="4">
        <v>0</v>
      </c>
      <c r="F266" s="7" t="str">
        <f t="shared" si="69"/>
        <v>N/A</v>
      </c>
      <c r="G266" s="4">
        <v>0</v>
      </c>
      <c r="H266" s="7" t="str">
        <f t="shared" si="70"/>
        <v>N/A</v>
      </c>
      <c r="I266" s="8" t="s">
        <v>1747</v>
      </c>
      <c r="J266" s="8" t="s">
        <v>1747</v>
      </c>
      <c r="K266" s="25" t="s">
        <v>736</v>
      </c>
      <c r="L266" s="91" t="str">
        <f t="shared" si="67"/>
        <v>N/A</v>
      </c>
    </row>
    <row r="267" spans="1:12" x14ac:dyDescent="0.25">
      <c r="A267" s="114" t="s">
        <v>1103</v>
      </c>
      <c r="B267" s="21" t="s">
        <v>213</v>
      </c>
      <c r="C267" s="4">
        <v>0</v>
      </c>
      <c r="D267" s="7" t="str">
        <f t="shared" si="68"/>
        <v>N/A</v>
      </c>
      <c r="E267" s="4">
        <v>0</v>
      </c>
      <c r="F267" s="7" t="str">
        <f t="shared" si="69"/>
        <v>N/A</v>
      </c>
      <c r="G267" s="4">
        <v>0</v>
      </c>
      <c r="H267" s="7" t="str">
        <f t="shared" si="70"/>
        <v>N/A</v>
      </c>
      <c r="I267" s="8" t="s">
        <v>1747</v>
      </c>
      <c r="J267" s="8" t="s">
        <v>1747</v>
      </c>
      <c r="K267" s="25" t="s">
        <v>736</v>
      </c>
      <c r="L267" s="91" t="str">
        <f t="shared" si="67"/>
        <v>N/A</v>
      </c>
    </row>
    <row r="268" spans="1:12" x14ac:dyDescent="0.25">
      <c r="A268" s="114" t="s">
        <v>1104</v>
      </c>
      <c r="B268" s="21" t="s">
        <v>213</v>
      </c>
      <c r="C268" s="4">
        <v>0</v>
      </c>
      <c r="D268" s="7" t="str">
        <f t="shared" si="68"/>
        <v>N/A</v>
      </c>
      <c r="E268" s="4">
        <v>0</v>
      </c>
      <c r="F268" s="7" t="str">
        <f t="shared" si="69"/>
        <v>N/A</v>
      </c>
      <c r="G268" s="4">
        <v>0</v>
      </c>
      <c r="H268" s="7" t="str">
        <f t="shared" si="70"/>
        <v>N/A</v>
      </c>
      <c r="I268" s="8" t="s">
        <v>1747</v>
      </c>
      <c r="J268" s="8" t="s">
        <v>1747</v>
      </c>
      <c r="K268" s="25" t="s">
        <v>736</v>
      </c>
      <c r="L268" s="91" t="str">
        <f t="shared" si="67"/>
        <v>N/A</v>
      </c>
    </row>
    <row r="269" spans="1:12" x14ac:dyDescent="0.25">
      <c r="A269" s="114" t="s">
        <v>1105</v>
      </c>
      <c r="B269" s="21" t="s">
        <v>213</v>
      </c>
      <c r="C269" s="4" t="s">
        <v>1747</v>
      </c>
      <c r="D269" s="7" t="str">
        <f t="shared" si="68"/>
        <v>N/A</v>
      </c>
      <c r="E269" s="4" t="s">
        <v>1747</v>
      </c>
      <c r="F269" s="7" t="str">
        <f t="shared" si="69"/>
        <v>N/A</v>
      </c>
      <c r="G269" s="4" t="s">
        <v>1747</v>
      </c>
      <c r="H269" s="7" t="str">
        <f t="shared" si="70"/>
        <v>N/A</v>
      </c>
      <c r="I269" s="8" t="s">
        <v>1747</v>
      </c>
      <c r="J269" s="8" t="s">
        <v>1747</v>
      </c>
      <c r="K269" s="25" t="s">
        <v>736</v>
      </c>
      <c r="L269" s="91" t="str">
        <f t="shared" si="67"/>
        <v>N/A</v>
      </c>
    </row>
    <row r="270" spans="1:12" x14ac:dyDescent="0.25">
      <c r="A270" s="114" t="s">
        <v>1106</v>
      </c>
      <c r="B270" s="21" t="s">
        <v>213</v>
      </c>
      <c r="C270" s="22">
        <v>0</v>
      </c>
      <c r="D270" s="7" t="str">
        <f t="shared" si="68"/>
        <v>N/A</v>
      </c>
      <c r="E270" s="22">
        <v>0</v>
      </c>
      <c r="F270" s="7" t="str">
        <f t="shared" si="69"/>
        <v>N/A</v>
      </c>
      <c r="G270" s="22">
        <v>0</v>
      </c>
      <c r="H270" s="7" t="str">
        <f t="shared" si="70"/>
        <v>N/A</v>
      </c>
      <c r="I270" s="8" t="s">
        <v>1747</v>
      </c>
      <c r="J270" s="8" t="s">
        <v>1747</v>
      </c>
      <c r="K270" s="25" t="s">
        <v>736</v>
      </c>
      <c r="L270" s="91" t="str">
        <f t="shared" si="67"/>
        <v>N/A</v>
      </c>
    </row>
    <row r="271" spans="1:12" x14ac:dyDescent="0.25">
      <c r="A271" s="114" t="s">
        <v>1107</v>
      </c>
      <c r="B271" s="21" t="s">
        <v>213</v>
      </c>
      <c r="C271" s="22">
        <v>0</v>
      </c>
      <c r="D271" s="7" t="str">
        <f t="shared" si="68"/>
        <v>N/A</v>
      </c>
      <c r="E271" s="22">
        <v>0</v>
      </c>
      <c r="F271" s="7" t="str">
        <f t="shared" si="69"/>
        <v>N/A</v>
      </c>
      <c r="G271" s="22">
        <v>126766</v>
      </c>
      <c r="H271" s="7" t="str">
        <f t="shared" si="70"/>
        <v>N/A</v>
      </c>
      <c r="I271" s="8" t="s">
        <v>1747</v>
      </c>
      <c r="J271" s="8" t="s">
        <v>1747</v>
      </c>
      <c r="K271" s="25" t="s">
        <v>736</v>
      </c>
      <c r="L271" s="91" t="str">
        <f t="shared" si="67"/>
        <v>N/A</v>
      </c>
    </row>
    <row r="272" spans="1:12" x14ac:dyDescent="0.25">
      <c r="A272" s="114" t="s">
        <v>1108</v>
      </c>
      <c r="B272" s="21" t="s">
        <v>213</v>
      </c>
      <c r="C272" s="22">
        <v>0</v>
      </c>
      <c r="D272" s="7" t="str">
        <f t="shared" si="68"/>
        <v>N/A</v>
      </c>
      <c r="E272" s="22">
        <v>0</v>
      </c>
      <c r="F272" s="7" t="str">
        <f t="shared" si="69"/>
        <v>N/A</v>
      </c>
      <c r="G272" s="22">
        <v>0</v>
      </c>
      <c r="H272" s="7" t="str">
        <f t="shared" si="70"/>
        <v>N/A</v>
      </c>
      <c r="I272" s="8" t="s">
        <v>1747</v>
      </c>
      <c r="J272" s="8" t="s">
        <v>1747</v>
      </c>
      <c r="K272" s="25" t="s">
        <v>736</v>
      </c>
      <c r="L272" s="91" t="str">
        <f t="shared" si="67"/>
        <v>N/A</v>
      </c>
    </row>
    <row r="273" spans="1:12" x14ac:dyDescent="0.25">
      <c r="A273" s="114" t="s">
        <v>1109</v>
      </c>
      <c r="B273" s="21" t="s">
        <v>213</v>
      </c>
      <c r="C273" s="22">
        <v>0</v>
      </c>
      <c r="D273" s="7" t="str">
        <f t="shared" si="68"/>
        <v>N/A</v>
      </c>
      <c r="E273" s="22">
        <v>0</v>
      </c>
      <c r="F273" s="7" t="str">
        <f t="shared" si="69"/>
        <v>N/A</v>
      </c>
      <c r="G273" s="22">
        <v>0</v>
      </c>
      <c r="H273" s="7" t="str">
        <f t="shared" si="70"/>
        <v>N/A</v>
      </c>
      <c r="I273" s="8" t="s">
        <v>1747</v>
      </c>
      <c r="J273" s="8" t="s">
        <v>1747</v>
      </c>
      <c r="K273" s="25" t="s">
        <v>736</v>
      </c>
      <c r="L273" s="91" t="str">
        <f t="shared" si="67"/>
        <v>N/A</v>
      </c>
    </row>
    <row r="274" spans="1:12" x14ac:dyDescent="0.25">
      <c r="A274" s="139" t="s">
        <v>153</v>
      </c>
      <c r="B274" s="21" t="s">
        <v>213</v>
      </c>
      <c r="C274" s="22">
        <v>0</v>
      </c>
      <c r="D274" s="7" t="str">
        <f t="shared" si="68"/>
        <v>N/A</v>
      </c>
      <c r="E274" s="22">
        <v>0</v>
      </c>
      <c r="F274" s="7" t="str">
        <f t="shared" si="69"/>
        <v>N/A</v>
      </c>
      <c r="G274" s="22">
        <v>0</v>
      </c>
      <c r="H274" s="7" t="str">
        <f t="shared" si="70"/>
        <v>N/A</v>
      </c>
      <c r="I274" s="8" t="s">
        <v>1747</v>
      </c>
      <c r="J274" s="8" t="s">
        <v>1747</v>
      </c>
      <c r="K274" s="25" t="s">
        <v>736</v>
      </c>
      <c r="L274" s="91" t="str">
        <f t="shared" si="67"/>
        <v>N/A</v>
      </c>
    </row>
    <row r="275" spans="1:12" x14ac:dyDescent="0.25">
      <c r="A275" s="114" t="s">
        <v>154</v>
      </c>
      <c r="B275" s="25" t="s">
        <v>217</v>
      </c>
      <c r="C275" s="1">
        <v>0</v>
      </c>
      <c r="D275" s="7" t="str">
        <f t="shared" ref="D275:D276" si="71">IF($B275="N/A","N/A",IF(C275&gt;0,"No",IF(C275&lt;0,"No","Yes")))</f>
        <v>Yes</v>
      </c>
      <c r="E275" s="1">
        <v>0</v>
      </c>
      <c r="F275" s="7" t="str">
        <f t="shared" ref="F275:F276" si="72">IF($B275="N/A","N/A",IF(E275&gt;0,"No",IF(E275&lt;0,"No","Yes")))</f>
        <v>Yes</v>
      </c>
      <c r="G275" s="1">
        <v>4</v>
      </c>
      <c r="H275" s="7" t="str">
        <f t="shared" ref="H275:H276" si="73">IF($B275="N/A","N/A",IF(G275&gt;0,"No",IF(G275&lt;0,"No","Yes")))</f>
        <v>No</v>
      </c>
      <c r="I275" s="8" t="s">
        <v>1747</v>
      </c>
      <c r="J275" s="8" t="s">
        <v>1747</v>
      </c>
      <c r="K275" s="25" t="s">
        <v>736</v>
      </c>
      <c r="L275" s="91" t="str">
        <f t="shared" si="67"/>
        <v>N/A</v>
      </c>
    </row>
    <row r="276" spans="1:12" x14ac:dyDescent="0.25">
      <c r="A276" s="114" t="s">
        <v>155</v>
      </c>
      <c r="B276" s="25" t="s">
        <v>217</v>
      </c>
      <c r="C276" s="1">
        <v>0</v>
      </c>
      <c r="D276" s="7" t="str">
        <f t="shared" si="71"/>
        <v>Yes</v>
      </c>
      <c r="E276" s="1">
        <v>0</v>
      </c>
      <c r="F276" s="7" t="str">
        <f t="shared" si="72"/>
        <v>Yes</v>
      </c>
      <c r="G276" s="1">
        <v>1</v>
      </c>
      <c r="H276" s="7" t="str">
        <f t="shared" si="73"/>
        <v>No</v>
      </c>
      <c r="I276" s="8" t="s">
        <v>1747</v>
      </c>
      <c r="J276" s="8" t="s">
        <v>1747</v>
      </c>
      <c r="K276" s="25" t="s">
        <v>736</v>
      </c>
      <c r="L276" s="91" t="str">
        <f t="shared" si="67"/>
        <v>N/A</v>
      </c>
    </row>
    <row r="277" spans="1:12" x14ac:dyDescent="0.25">
      <c r="A277" s="123" t="s">
        <v>690</v>
      </c>
      <c r="B277" s="1" t="s">
        <v>213</v>
      </c>
      <c r="C277" s="1">
        <v>149292</v>
      </c>
      <c r="D277" s="7" t="str">
        <f t="shared" ref="D277:D284" si="74">IF($B277="N/A","N/A",IF(C277&gt;10,"No",IF(C277&lt;-10,"No","Yes")))</f>
        <v>N/A</v>
      </c>
      <c r="E277" s="1">
        <v>152839</v>
      </c>
      <c r="F277" s="7" t="str">
        <f t="shared" ref="F277:F278" si="75">IF($B277="N/A","N/A",IF(E277&gt;10,"No",IF(E277&lt;-10,"No","Yes")))</f>
        <v>N/A</v>
      </c>
      <c r="G277" s="1">
        <v>155376</v>
      </c>
      <c r="H277" s="7" t="str">
        <f t="shared" ref="H277:H278" si="76">IF($B277="N/A","N/A",IF(G277&gt;10,"No",IF(G277&lt;-10,"No","Yes")))</f>
        <v>N/A</v>
      </c>
      <c r="I277" s="8">
        <v>2.3759999999999999</v>
      </c>
      <c r="J277" s="8">
        <v>1.66</v>
      </c>
      <c r="K277" s="1" t="s">
        <v>213</v>
      </c>
      <c r="L277" s="91" t="str">
        <f t="shared" ref="L277:L278" si="77">IF(J277="Div by 0", "N/A", IF(K277="N/A","N/A", IF(J277&gt;VALUE(MID(K277,1,2)), "No", IF(J277&lt;-1*VALUE(MID(K277,1,2)), "No", "Yes"))))</f>
        <v>N/A</v>
      </c>
    </row>
    <row r="278" spans="1:12" x14ac:dyDescent="0.25">
      <c r="A278" s="123" t="s">
        <v>691</v>
      </c>
      <c r="B278" s="1" t="s">
        <v>213</v>
      </c>
      <c r="C278" s="1">
        <v>119480.08332999999</v>
      </c>
      <c r="D278" s="7" t="str">
        <f t="shared" si="74"/>
        <v>N/A</v>
      </c>
      <c r="E278" s="1">
        <v>121596.75</v>
      </c>
      <c r="F278" s="7" t="str">
        <f t="shared" si="75"/>
        <v>N/A</v>
      </c>
      <c r="G278" s="1">
        <v>120919</v>
      </c>
      <c r="H278" s="7" t="str">
        <f t="shared" si="76"/>
        <v>N/A</v>
      </c>
      <c r="I278" s="8">
        <v>1.772</v>
      </c>
      <c r="J278" s="8">
        <v>-0.55700000000000005</v>
      </c>
      <c r="K278" s="1" t="s">
        <v>213</v>
      </c>
      <c r="L278" s="91" t="str">
        <f t="shared" si="77"/>
        <v>N/A</v>
      </c>
    </row>
    <row r="279" spans="1:12" x14ac:dyDescent="0.25">
      <c r="A279" s="123" t="s">
        <v>692</v>
      </c>
      <c r="B279" s="1" t="s">
        <v>213</v>
      </c>
      <c r="C279" s="1">
        <v>11</v>
      </c>
      <c r="D279" s="7" t="str">
        <f t="shared" si="74"/>
        <v>N/A</v>
      </c>
      <c r="E279" s="1">
        <v>27</v>
      </c>
      <c r="F279" s="7" t="str">
        <f t="shared" ref="F279:F284" si="78">IF($B279="N/A","N/A",IF(E279&gt;10,"No",IF(E279&lt;-10,"No","Yes")))</f>
        <v>N/A</v>
      </c>
      <c r="G279" s="1">
        <v>21</v>
      </c>
      <c r="H279" s="7" t="str">
        <f t="shared" ref="H279:H284" si="79">IF($B279="N/A","N/A",IF(G279&gt;10,"No",IF(G279&lt;-10,"No","Yes")))</f>
        <v>N/A</v>
      </c>
      <c r="I279" s="8">
        <v>200</v>
      </c>
      <c r="J279" s="8">
        <v>-22.2</v>
      </c>
      <c r="K279" s="1" t="s">
        <v>213</v>
      </c>
      <c r="L279" s="91" t="str">
        <f t="shared" ref="L279:L285" si="80">IF(J279="Div by 0", "N/A", IF(K279="N/A","N/A", IF(J279&gt;VALUE(MID(K279,1,2)), "No", IF(J279&lt;-1*VALUE(MID(K279,1,2)), "No", "Yes"))))</f>
        <v>N/A</v>
      </c>
    </row>
    <row r="280" spans="1:12" x14ac:dyDescent="0.25">
      <c r="A280" s="123" t="s">
        <v>693</v>
      </c>
      <c r="B280" s="1" t="s">
        <v>213</v>
      </c>
      <c r="C280" s="1">
        <v>11</v>
      </c>
      <c r="D280" s="7" t="str">
        <f t="shared" si="74"/>
        <v>N/A</v>
      </c>
      <c r="E280" s="1">
        <v>33</v>
      </c>
      <c r="F280" s="7" t="str">
        <f t="shared" si="78"/>
        <v>N/A</v>
      </c>
      <c r="G280" s="1">
        <v>23</v>
      </c>
      <c r="H280" s="7" t="str">
        <f t="shared" si="79"/>
        <v>N/A</v>
      </c>
      <c r="I280" s="8">
        <v>266.7</v>
      </c>
      <c r="J280" s="8">
        <v>-30.3</v>
      </c>
      <c r="K280" s="1" t="s">
        <v>213</v>
      </c>
      <c r="L280" s="91" t="str">
        <f t="shared" si="80"/>
        <v>N/A</v>
      </c>
    </row>
    <row r="281" spans="1:12" x14ac:dyDescent="0.25">
      <c r="A281" s="123" t="s">
        <v>694</v>
      </c>
      <c r="B281" s="1" t="s">
        <v>213</v>
      </c>
      <c r="C281" s="1">
        <v>1.0833333332999999</v>
      </c>
      <c r="D281" s="7" t="str">
        <f t="shared" si="74"/>
        <v>N/A</v>
      </c>
      <c r="E281" s="1">
        <v>3.1666666666999999</v>
      </c>
      <c r="F281" s="7" t="str">
        <f t="shared" si="78"/>
        <v>N/A</v>
      </c>
      <c r="G281" s="1">
        <v>2.0833333333000001</v>
      </c>
      <c r="H281" s="7" t="str">
        <f t="shared" si="79"/>
        <v>N/A</v>
      </c>
      <c r="I281" s="8">
        <v>192.3</v>
      </c>
      <c r="J281" s="8">
        <v>-34.200000000000003</v>
      </c>
      <c r="K281" s="1" t="s">
        <v>213</v>
      </c>
      <c r="L281" s="91" t="str">
        <f t="shared" si="80"/>
        <v>N/A</v>
      </c>
    </row>
    <row r="282" spans="1:12" x14ac:dyDescent="0.25">
      <c r="A282" s="123" t="s">
        <v>695</v>
      </c>
      <c r="B282" s="1" t="s">
        <v>213</v>
      </c>
      <c r="C282" s="1">
        <v>484</v>
      </c>
      <c r="D282" s="7" t="str">
        <f t="shared" si="74"/>
        <v>N/A</v>
      </c>
      <c r="E282" s="1">
        <v>553</v>
      </c>
      <c r="F282" s="7" t="str">
        <f t="shared" si="78"/>
        <v>N/A</v>
      </c>
      <c r="G282" s="1">
        <v>595</v>
      </c>
      <c r="H282" s="7" t="str">
        <f t="shared" si="79"/>
        <v>N/A</v>
      </c>
      <c r="I282" s="8">
        <v>14.26</v>
      </c>
      <c r="J282" s="8">
        <v>7.5949999999999998</v>
      </c>
      <c r="K282" s="1" t="s">
        <v>213</v>
      </c>
      <c r="L282" s="91" t="str">
        <f t="shared" si="80"/>
        <v>N/A</v>
      </c>
    </row>
    <row r="283" spans="1:12" x14ac:dyDescent="0.25">
      <c r="A283" s="123" t="s">
        <v>696</v>
      </c>
      <c r="B283" s="1" t="s">
        <v>213</v>
      </c>
      <c r="C283" s="1">
        <v>615</v>
      </c>
      <c r="D283" s="7" t="str">
        <f t="shared" si="74"/>
        <v>N/A</v>
      </c>
      <c r="E283" s="1">
        <v>691</v>
      </c>
      <c r="F283" s="7" t="str">
        <f t="shared" si="78"/>
        <v>N/A</v>
      </c>
      <c r="G283" s="1">
        <v>749</v>
      </c>
      <c r="H283" s="7" t="str">
        <f t="shared" si="79"/>
        <v>N/A</v>
      </c>
      <c r="I283" s="8">
        <v>12.36</v>
      </c>
      <c r="J283" s="8">
        <v>8.3940000000000001</v>
      </c>
      <c r="K283" s="1" t="s">
        <v>213</v>
      </c>
      <c r="L283" s="91" t="str">
        <f t="shared" si="80"/>
        <v>N/A</v>
      </c>
    </row>
    <row r="284" spans="1:12" x14ac:dyDescent="0.25">
      <c r="A284" s="123" t="s">
        <v>697</v>
      </c>
      <c r="B284" s="1" t="s">
        <v>213</v>
      </c>
      <c r="C284" s="1">
        <v>424.83333333000002</v>
      </c>
      <c r="D284" s="7" t="str">
        <f t="shared" si="74"/>
        <v>N/A</v>
      </c>
      <c r="E284" s="1">
        <v>481.16666666999998</v>
      </c>
      <c r="F284" s="7" t="str">
        <f t="shared" si="78"/>
        <v>N/A</v>
      </c>
      <c r="G284" s="1">
        <v>504.83333333000002</v>
      </c>
      <c r="H284" s="7" t="str">
        <f t="shared" si="79"/>
        <v>N/A</v>
      </c>
      <c r="I284" s="8">
        <v>13.26</v>
      </c>
      <c r="J284" s="8">
        <v>4.9189999999999996</v>
      </c>
      <c r="K284" s="1" t="s">
        <v>213</v>
      </c>
      <c r="L284" s="91" t="str">
        <f t="shared" si="80"/>
        <v>N/A</v>
      </c>
    </row>
    <row r="285" spans="1:12" x14ac:dyDescent="0.25">
      <c r="A285" s="123" t="s">
        <v>402</v>
      </c>
      <c r="B285" s="21" t="s">
        <v>290</v>
      </c>
      <c r="C285" s="4">
        <v>2.9655045646999998</v>
      </c>
      <c r="D285" s="7" t="str">
        <f>IF($B285="N/A","N/A",IF(C285&lt;=40,"Yes","No"))</f>
        <v>Yes</v>
      </c>
      <c r="E285" s="4">
        <v>3.2394118680999999</v>
      </c>
      <c r="F285" s="7" t="str">
        <f>IF($B285="N/A","N/A",IF(E285&lt;=40,"Yes","No"))</f>
        <v>Yes</v>
      </c>
      <c r="G285" s="4">
        <v>3.2479938861000002</v>
      </c>
      <c r="H285" s="7" t="str">
        <f>IF($B285="N/A","N/A",IF(G285&lt;=40,"Yes","No"))</f>
        <v>Yes</v>
      </c>
      <c r="I285" s="8">
        <v>9.2360000000000007</v>
      </c>
      <c r="J285" s="8">
        <v>0.26490000000000002</v>
      </c>
      <c r="K285" s="25" t="s">
        <v>738</v>
      </c>
      <c r="L285" s="91" t="str">
        <f t="shared" si="80"/>
        <v>Yes</v>
      </c>
    </row>
    <row r="286" spans="1:12" x14ac:dyDescent="0.25">
      <c r="A286" s="123" t="s">
        <v>698</v>
      </c>
      <c r="B286" s="1" t="s">
        <v>213</v>
      </c>
      <c r="C286" s="1">
        <v>93</v>
      </c>
      <c r="D286" s="7" t="str">
        <f t="shared" ref="D286:D304" si="81">IF($B286="N/A","N/A",IF(C286&gt;10,"No",IF(C286&lt;-10,"No","Yes")))</f>
        <v>N/A</v>
      </c>
      <c r="E286" s="1">
        <v>102</v>
      </c>
      <c r="F286" s="7" t="str">
        <f t="shared" ref="F286:F287" si="82">IF($B286="N/A","N/A",IF(E286&gt;10,"No",IF(E286&lt;-10,"No","Yes")))</f>
        <v>N/A</v>
      </c>
      <c r="G286" s="1">
        <v>78</v>
      </c>
      <c r="H286" s="7" t="str">
        <f t="shared" ref="H286:H287" si="83">IF($B286="N/A","N/A",IF(G286&gt;10,"No",IF(G286&lt;-10,"No","Yes")))</f>
        <v>N/A</v>
      </c>
      <c r="I286" s="8">
        <v>9.6769999999999996</v>
      </c>
      <c r="J286" s="8">
        <v>-23.5</v>
      </c>
      <c r="K286" s="1" t="s">
        <v>213</v>
      </c>
      <c r="L286" s="91" t="str">
        <f t="shared" ref="L286:L287" si="84">IF(J286="Div by 0", "N/A", IF(K286="N/A","N/A", IF(J286&gt;VALUE(MID(K286,1,2)), "No", IF(J286&lt;-1*VALUE(MID(K286,1,2)), "No", "Yes"))))</f>
        <v>N/A</v>
      </c>
    </row>
    <row r="287" spans="1:12" x14ac:dyDescent="0.25">
      <c r="A287" s="123" t="s">
        <v>699</v>
      </c>
      <c r="B287" s="1" t="s">
        <v>213</v>
      </c>
      <c r="C287" s="1">
        <v>8.8333333333000006</v>
      </c>
      <c r="D287" s="7" t="str">
        <f t="shared" si="81"/>
        <v>N/A</v>
      </c>
      <c r="E287" s="1">
        <v>9.25</v>
      </c>
      <c r="F287" s="7" t="str">
        <f t="shared" si="82"/>
        <v>N/A</v>
      </c>
      <c r="G287" s="1">
        <v>7.3333333332999997</v>
      </c>
      <c r="H287" s="7" t="str">
        <f t="shared" si="83"/>
        <v>N/A</v>
      </c>
      <c r="I287" s="8">
        <v>4.7169999999999996</v>
      </c>
      <c r="J287" s="8">
        <v>-20.7</v>
      </c>
      <c r="K287" s="1" t="s">
        <v>213</v>
      </c>
      <c r="L287" s="91" t="str">
        <f t="shared" si="84"/>
        <v>N/A</v>
      </c>
    </row>
    <row r="288" spans="1:12" x14ac:dyDescent="0.25">
      <c r="A288" s="123" t="s">
        <v>700</v>
      </c>
      <c r="B288" s="1" t="s">
        <v>213</v>
      </c>
      <c r="C288" s="1">
        <v>0</v>
      </c>
      <c r="D288" s="7" t="str">
        <f t="shared" si="81"/>
        <v>N/A</v>
      </c>
      <c r="E288" s="1">
        <v>0</v>
      </c>
      <c r="F288" s="7" t="str">
        <f t="shared" ref="F288:F289" si="85">IF($B288="N/A","N/A",IF(E288&gt;10,"No",IF(E288&lt;-10,"No","Yes")))</f>
        <v>N/A</v>
      </c>
      <c r="G288" s="1">
        <v>12</v>
      </c>
      <c r="H288" s="7" t="str">
        <f t="shared" ref="H288:H289" si="86">IF($B288="N/A","N/A",IF(G288&gt;10,"No",IF(G288&lt;-10,"No","Yes")))</f>
        <v>N/A</v>
      </c>
      <c r="I288" s="8" t="s">
        <v>1747</v>
      </c>
      <c r="J288" s="8" t="s">
        <v>1747</v>
      </c>
      <c r="K288" s="1" t="s">
        <v>213</v>
      </c>
      <c r="L288" s="91" t="str">
        <f t="shared" ref="L288:L289" si="87">IF(J288="Div by 0", "N/A", IF(K288="N/A","N/A", IF(J288&gt;VALUE(MID(K288,1,2)), "No", IF(J288&lt;-1*VALUE(MID(K288,1,2)), "No", "Yes"))))</f>
        <v>N/A</v>
      </c>
    </row>
    <row r="289" spans="1:12" x14ac:dyDescent="0.25">
      <c r="A289" s="123" t="s">
        <v>712</v>
      </c>
      <c r="B289" s="1" t="s">
        <v>213</v>
      </c>
      <c r="C289" s="1">
        <v>0</v>
      </c>
      <c r="D289" s="7" t="str">
        <f t="shared" si="81"/>
        <v>N/A</v>
      </c>
      <c r="E289" s="1">
        <v>0</v>
      </c>
      <c r="F289" s="7" t="str">
        <f t="shared" si="85"/>
        <v>N/A</v>
      </c>
      <c r="G289" s="1">
        <v>1.25</v>
      </c>
      <c r="H289" s="7" t="str">
        <f t="shared" si="86"/>
        <v>N/A</v>
      </c>
      <c r="I289" s="8" t="s">
        <v>1747</v>
      </c>
      <c r="J289" s="8" t="s">
        <v>1747</v>
      </c>
      <c r="K289" s="1" t="s">
        <v>213</v>
      </c>
      <c r="L289" s="91" t="str">
        <f t="shared" si="87"/>
        <v>N/A</v>
      </c>
    </row>
    <row r="290" spans="1:12" x14ac:dyDescent="0.25">
      <c r="A290" s="123" t="s">
        <v>701</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1747</v>
      </c>
      <c r="J290" s="8" t="s">
        <v>1747</v>
      </c>
      <c r="K290" s="1" t="s">
        <v>213</v>
      </c>
      <c r="L290" s="91" t="str">
        <f t="shared" ref="L290:L301" si="90">IF(J290="Div by 0", "N/A", IF(K290="N/A","N/A", IF(J290&gt;VALUE(MID(K290,1,2)), "No", IF(J290&lt;-1*VALUE(MID(K290,1,2)), "No", "Yes"))))</f>
        <v>N/A</v>
      </c>
    </row>
    <row r="291" spans="1:12" x14ac:dyDescent="0.25">
      <c r="A291" s="123" t="s">
        <v>702</v>
      </c>
      <c r="B291" s="1" t="s">
        <v>213</v>
      </c>
      <c r="C291" s="1">
        <v>0</v>
      </c>
      <c r="D291" s="7" t="str">
        <f t="shared" si="81"/>
        <v>N/A</v>
      </c>
      <c r="E291" s="1">
        <v>0</v>
      </c>
      <c r="F291" s="7" t="str">
        <f t="shared" si="88"/>
        <v>N/A</v>
      </c>
      <c r="G291" s="1">
        <v>0</v>
      </c>
      <c r="H291" s="7" t="str">
        <f t="shared" si="89"/>
        <v>N/A</v>
      </c>
      <c r="I291" s="8" t="s">
        <v>1747</v>
      </c>
      <c r="J291" s="8" t="s">
        <v>1747</v>
      </c>
      <c r="K291" s="1" t="s">
        <v>213</v>
      </c>
      <c r="L291" s="91" t="str">
        <f t="shared" si="90"/>
        <v>N/A</v>
      </c>
    </row>
    <row r="292" spans="1:12" x14ac:dyDescent="0.25">
      <c r="A292" s="123" t="s">
        <v>720</v>
      </c>
      <c r="B292" s="21" t="s">
        <v>213</v>
      </c>
      <c r="C292" s="9" t="s">
        <v>1747</v>
      </c>
      <c r="D292" s="7" t="str">
        <f t="shared" si="81"/>
        <v>N/A</v>
      </c>
      <c r="E292" s="9" t="s">
        <v>1747</v>
      </c>
      <c r="F292" s="7" t="str">
        <f t="shared" si="88"/>
        <v>N/A</v>
      </c>
      <c r="G292" s="9" t="s">
        <v>1747</v>
      </c>
      <c r="H292" s="7" t="str">
        <f t="shared" si="89"/>
        <v>N/A</v>
      </c>
      <c r="I292" s="8" t="s">
        <v>1747</v>
      </c>
      <c r="J292" s="8" t="s">
        <v>1747</v>
      </c>
      <c r="K292" s="21" t="s">
        <v>213</v>
      </c>
      <c r="L292" s="91" t="str">
        <f t="shared" si="90"/>
        <v>N/A</v>
      </c>
    </row>
    <row r="293" spans="1:12" x14ac:dyDescent="0.25">
      <c r="A293" s="123" t="s">
        <v>713</v>
      </c>
      <c r="B293" s="1" t="s">
        <v>213</v>
      </c>
      <c r="C293" s="1">
        <v>0</v>
      </c>
      <c r="D293" s="7" t="str">
        <f t="shared" si="81"/>
        <v>N/A</v>
      </c>
      <c r="E293" s="1">
        <v>0</v>
      </c>
      <c r="F293" s="7" t="str">
        <f t="shared" si="88"/>
        <v>N/A</v>
      </c>
      <c r="G293" s="1">
        <v>0</v>
      </c>
      <c r="H293" s="7" t="str">
        <f t="shared" si="89"/>
        <v>N/A</v>
      </c>
      <c r="I293" s="8" t="s">
        <v>1747</v>
      </c>
      <c r="J293" s="8" t="s">
        <v>1747</v>
      </c>
      <c r="K293" s="1" t="s">
        <v>213</v>
      </c>
      <c r="L293" s="91" t="str">
        <f t="shared" si="90"/>
        <v>N/A</v>
      </c>
    </row>
    <row r="294" spans="1:12" x14ac:dyDescent="0.25">
      <c r="A294" s="123" t="s">
        <v>703</v>
      </c>
      <c r="B294" s="1" t="s">
        <v>213</v>
      </c>
      <c r="C294" s="1">
        <v>0</v>
      </c>
      <c r="D294" s="7" t="str">
        <f t="shared" si="81"/>
        <v>N/A</v>
      </c>
      <c r="E294" s="1">
        <v>0</v>
      </c>
      <c r="F294" s="7" t="str">
        <f t="shared" si="88"/>
        <v>N/A</v>
      </c>
      <c r="G294" s="1">
        <v>0</v>
      </c>
      <c r="H294" s="7" t="str">
        <f t="shared" si="89"/>
        <v>N/A</v>
      </c>
      <c r="I294" s="8" t="s">
        <v>1747</v>
      </c>
      <c r="J294" s="8" t="s">
        <v>1747</v>
      </c>
      <c r="K294" s="1" t="s">
        <v>213</v>
      </c>
      <c r="L294" s="91" t="str">
        <f t="shared" si="90"/>
        <v>N/A</v>
      </c>
    </row>
    <row r="295" spans="1:12" x14ac:dyDescent="0.25">
      <c r="A295" s="123" t="s">
        <v>714</v>
      </c>
      <c r="B295" s="1" t="s">
        <v>213</v>
      </c>
      <c r="C295" s="1">
        <v>0</v>
      </c>
      <c r="D295" s="7" t="str">
        <f t="shared" si="81"/>
        <v>N/A</v>
      </c>
      <c r="E295" s="1">
        <v>0</v>
      </c>
      <c r="F295" s="7" t="str">
        <f t="shared" si="88"/>
        <v>N/A</v>
      </c>
      <c r="G295" s="1">
        <v>0</v>
      </c>
      <c r="H295" s="7" t="str">
        <f t="shared" si="89"/>
        <v>N/A</v>
      </c>
      <c r="I295" s="8" t="s">
        <v>1747</v>
      </c>
      <c r="J295" s="8" t="s">
        <v>1747</v>
      </c>
      <c r="K295" s="1" t="s">
        <v>213</v>
      </c>
      <c r="L295" s="91" t="str">
        <f t="shared" si="90"/>
        <v>N/A</v>
      </c>
    </row>
    <row r="296" spans="1:12" x14ac:dyDescent="0.25">
      <c r="A296" s="123" t="s">
        <v>704</v>
      </c>
      <c r="B296" s="1" t="s">
        <v>213</v>
      </c>
      <c r="C296" s="1">
        <v>0</v>
      </c>
      <c r="D296" s="7" t="str">
        <f t="shared" si="81"/>
        <v>N/A</v>
      </c>
      <c r="E296" s="1">
        <v>0</v>
      </c>
      <c r="F296" s="7" t="str">
        <f t="shared" si="88"/>
        <v>N/A</v>
      </c>
      <c r="G296" s="1">
        <v>0</v>
      </c>
      <c r="H296" s="7" t="str">
        <f t="shared" si="89"/>
        <v>N/A</v>
      </c>
      <c r="I296" s="8" t="s">
        <v>1747</v>
      </c>
      <c r="J296" s="8" t="s">
        <v>1747</v>
      </c>
      <c r="K296" s="1" t="s">
        <v>213</v>
      </c>
      <c r="L296" s="91" t="str">
        <f t="shared" si="90"/>
        <v>N/A</v>
      </c>
    </row>
    <row r="297" spans="1:12" x14ac:dyDescent="0.25">
      <c r="A297" s="123" t="s">
        <v>715</v>
      </c>
      <c r="B297" s="1" t="s">
        <v>213</v>
      </c>
      <c r="C297" s="1">
        <v>0</v>
      </c>
      <c r="D297" s="7" t="str">
        <f t="shared" si="81"/>
        <v>N/A</v>
      </c>
      <c r="E297" s="1">
        <v>0</v>
      </c>
      <c r="F297" s="7" t="str">
        <f t="shared" si="88"/>
        <v>N/A</v>
      </c>
      <c r="G297" s="1">
        <v>0</v>
      </c>
      <c r="H297" s="7" t="str">
        <f t="shared" si="89"/>
        <v>N/A</v>
      </c>
      <c r="I297" s="8" t="s">
        <v>1747</v>
      </c>
      <c r="J297" s="8" t="s">
        <v>1747</v>
      </c>
      <c r="K297" s="1" t="s">
        <v>213</v>
      </c>
      <c r="L297" s="91" t="str">
        <f t="shared" si="90"/>
        <v>N/A</v>
      </c>
    </row>
    <row r="298" spans="1:12" x14ac:dyDescent="0.25">
      <c r="A298" s="123" t="s">
        <v>705</v>
      </c>
      <c r="B298" s="1" t="s">
        <v>213</v>
      </c>
      <c r="C298" s="1">
        <v>74</v>
      </c>
      <c r="D298" s="7" t="str">
        <f t="shared" si="81"/>
        <v>N/A</v>
      </c>
      <c r="E298" s="1">
        <v>89</v>
      </c>
      <c r="F298" s="7" t="str">
        <f t="shared" si="88"/>
        <v>N/A</v>
      </c>
      <c r="G298" s="1">
        <v>0</v>
      </c>
      <c r="H298" s="7" t="str">
        <f t="shared" si="89"/>
        <v>N/A</v>
      </c>
      <c r="I298" s="8">
        <v>20.27</v>
      </c>
      <c r="J298" s="8">
        <v>-100</v>
      </c>
      <c r="K298" s="1" t="s">
        <v>213</v>
      </c>
      <c r="L298" s="91" t="str">
        <f t="shared" si="90"/>
        <v>N/A</v>
      </c>
    </row>
    <row r="299" spans="1:12" x14ac:dyDescent="0.25">
      <c r="A299" s="123" t="s">
        <v>716</v>
      </c>
      <c r="B299" s="1" t="s">
        <v>213</v>
      </c>
      <c r="C299" s="1">
        <v>53.25</v>
      </c>
      <c r="D299" s="7" t="str">
        <f t="shared" si="81"/>
        <v>N/A</v>
      </c>
      <c r="E299" s="1">
        <v>54</v>
      </c>
      <c r="F299" s="7" t="str">
        <f t="shared" si="88"/>
        <v>N/A</v>
      </c>
      <c r="G299" s="1">
        <v>0</v>
      </c>
      <c r="H299" s="7" t="str">
        <f t="shared" si="89"/>
        <v>N/A</v>
      </c>
      <c r="I299" s="8">
        <v>1.4079999999999999</v>
      </c>
      <c r="J299" s="8">
        <v>-100</v>
      </c>
      <c r="K299" s="1" t="s">
        <v>213</v>
      </c>
      <c r="L299" s="91" t="str">
        <f t="shared" si="90"/>
        <v>N/A</v>
      </c>
    </row>
    <row r="300" spans="1:12" x14ac:dyDescent="0.25">
      <c r="A300" s="123" t="s">
        <v>403</v>
      </c>
      <c r="B300" s="1" t="s">
        <v>213</v>
      </c>
      <c r="C300" s="1">
        <v>0</v>
      </c>
      <c r="D300" s="7" t="str">
        <f t="shared" si="81"/>
        <v>N/A</v>
      </c>
      <c r="E300" s="1">
        <v>0</v>
      </c>
      <c r="F300" s="7" t="str">
        <f t="shared" si="88"/>
        <v>N/A</v>
      </c>
      <c r="G300" s="1">
        <v>0</v>
      </c>
      <c r="H300" s="7" t="str">
        <f t="shared" si="89"/>
        <v>N/A</v>
      </c>
      <c r="I300" s="8" t="s">
        <v>1747</v>
      </c>
      <c r="J300" s="8" t="s">
        <v>1747</v>
      </c>
      <c r="K300" s="1" t="s">
        <v>213</v>
      </c>
      <c r="L300" s="91" t="str">
        <f t="shared" si="90"/>
        <v>N/A</v>
      </c>
    </row>
    <row r="301" spans="1:12" x14ac:dyDescent="0.25">
      <c r="A301" s="123" t="s">
        <v>717</v>
      </c>
      <c r="B301" s="1" t="s">
        <v>213</v>
      </c>
      <c r="C301" s="1">
        <v>0</v>
      </c>
      <c r="D301" s="7" t="str">
        <f t="shared" si="81"/>
        <v>N/A</v>
      </c>
      <c r="E301" s="1">
        <v>0</v>
      </c>
      <c r="F301" s="7" t="str">
        <f t="shared" si="88"/>
        <v>N/A</v>
      </c>
      <c r="G301" s="1">
        <v>0</v>
      </c>
      <c r="H301" s="7" t="str">
        <f t="shared" si="89"/>
        <v>N/A</v>
      </c>
      <c r="I301" s="8" t="s">
        <v>1747</v>
      </c>
      <c r="J301" s="8" t="s">
        <v>1747</v>
      </c>
      <c r="K301" s="1" t="s">
        <v>213</v>
      </c>
      <c r="L301" s="91" t="str">
        <f t="shared" si="90"/>
        <v>N/A</v>
      </c>
    </row>
    <row r="302" spans="1:12" x14ac:dyDescent="0.25">
      <c r="A302" s="123" t="s">
        <v>706</v>
      </c>
      <c r="B302" s="1" t="s">
        <v>213</v>
      </c>
      <c r="C302" s="1">
        <v>0</v>
      </c>
      <c r="D302" s="7" t="str">
        <f t="shared" si="81"/>
        <v>N/A</v>
      </c>
      <c r="E302" s="1">
        <v>0</v>
      </c>
      <c r="F302" s="7" t="str">
        <f t="shared" si="88"/>
        <v>N/A</v>
      </c>
      <c r="G302" s="1">
        <v>0</v>
      </c>
      <c r="H302" s="7" t="str">
        <f t="shared" si="89"/>
        <v>N/A</v>
      </c>
      <c r="I302" s="8" t="s">
        <v>1747</v>
      </c>
      <c r="J302" s="8" t="s">
        <v>1747</v>
      </c>
      <c r="K302" s="1" t="s">
        <v>213</v>
      </c>
      <c r="L302" s="91" t="str">
        <f t="shared" ref="L302:L304" si="91">IF(J302="Div by 0", "N/A", IF(K302="N/A","N/A", IF(J302&gt;VALUE(MID(K302,1,2)), "No", IF(J302&lt;-1*VALUE(MID(K302,1,2)), "No", "Yes"))))</f>
        <v>N/A</v>
      </c>
    </row>
    <row r="303" spans="1:12" x14ac:dyDescent="0.25">
      <c r="A303" s="123" t="s">
        <v>707</v>
      </c>
      <c r="B303" s="1" t="s">
        <v>213</v>
      </c>
      <c r="C303" s="1">
        <v>0</v>
      </c>
      <c r="D303" s="7" t="str">
        <f t="shared" si="81"/>
        <v>N/A</v>
      </c>
      <c r="E303" s="1">
        <v>0</v>
      </c>
      <c r="F303" s="7" t="str">
        <f t="shared" si="88"/>
        <v>N/A</v>
      </c>
      <c r="G303" s="1">
        <v>0</v>
      </c>
      <c r="H303" s="7" t="str">
        <f t="shared" si="89"/>
        <v>N/A</v>
      </c>
      <c r="I303" s="8" t="s">
        <v>1747</v>
      </c>
      <c r="J303" s="8" t="s">
        <v>1747</v>
      </c>
      <c r="K303" s="1" t="s">
        <v>213</v>
      </c>
      <c r="L303" s="91" t="str">
        <f t="shared" si="91"/>
        <v>N/A</v>
      </c>
    </row>
    <row r="304" spans="1:12" x14ac:dyDescent="0.25">
      <c r="A304" s="123" t="s">
        <v>718</v>
      </c>
      <c r="B304" s="1" t="s">
        <v>213</v>
      </c>
      <c r="C304" s="1">
        <v>0</v>
      </c>
      <c r="D304" s="7" t="str">
        <f t="shared" si="81"/>
        <v>N/A</v>
      </c>
      <c r="E304" s="1">
        <v>0</v>
      </c>
      <c r="F304" s="7" t="str">
        <f t="shared" si="88"/>
        <v>N/A</v>
      </c>
      <c r="G304" s="1">
        <v>0</v>
      </c>
      <c r="H304" s="7" t="str">
        <f t="shared" si="89"/>
        <v>N/A</v>
      </c>
      <c r="I304" s="8" t="s">
        <v>1747</v>
      </c>
      <c r="J304" s="8" t="s">
        <v>1747</v>
      </c>
      <c r="K304" s="1" t="s">
        <v>213</v>
      </c>
      <c r="L304" s="91" t="str">
        <f t="shared" si="91"/>
        <v>N/A</v>
      </c>
    </row>
    <row r="305" spans="1:12" ht="25" x14ac:dyDescent="0.25">
      <c r="A305" s="140" t="s">
        <v>708</v>
      </c>
      <c r="B305" s="1" t="s">
        <v>213</v>
      </c>
      <c r="C305" s="1">
        <v>0</v>
      </c>
      <c r="D305" s="1" t="s">
        <v>213</v>
      </c>
      <c r="E305" s="1">
        <v>0</v>
      </c>
      <c r="F305" s="1" t="s">
        <v>213</v>
      </c>
      <c r="G305" s="1">
        <v>0</v>
      </c>
      <c r="H305" s="1" t="s">
        <v>213</v>
      </c>
      <c r="I305" s="8" t="s">
        <v>1747</v>
      </c>
      <c r="J305" s="8" t="s">
        <v>1747</v>
      </c>
      <c r="K305" s="1" t="s">
        <v>213</v>
      </c>
      <c r="L305" s="91" t="str">
        <f>IF(J305="Div by 0", "N/A", IF(K305="N/A","N/A", IF(J305&gt;VALUE(MID(K305,1,2)), "No", IF(J305&lt;-1*VALUE(MID(K305,1,2)), "No", "Yes"))))</f>
        <v>N/A</v>
      </c>
    </row>
    <row r="306" spans="1:12" x14ac:dyDescent="0.25">
      <c r="A306" s="140" t="s">
        <v>709</v>
      </c>
      <c r="B306" s="1" t="s">
        <v>213</v>
      </c>
      <c r="C306" s="1">
        <v>0</v>
      </c>
      <c r="D306" s="1" t="s">
        <v>213</v>
      </c>
      <c r="E306" s="1">
        <v>0</v>
      </c>
      <c r="F306" s="1" t="s">
        <v>213</v>
      </c>
      <c r="G306" s="1">
        <v>0</v>
      </c>
      <c r="H306" s="1" t="s">
        <v>213</v>
      </c>
      <c r="I306" s="8" t="s">
        <v>1747</v>
      </c>
      <c r="J306" s="8" t="s">
        <v>1747</v>
      </c>
      <c r="K306" s="1" t="s">
        <v>213</v>
      </c>
      <c r="L306" s="91" t="str">
        <f>IF(J306="Div by 0", "N/A", IF(K306="N/A","N/A", IF(J306&gt;VALUE(MID(K306,1,2)), "No", IF(J306&lt;-1*VALUE(MID(K306,1,2)), "No", "Yes"))))</f>
        <v>N/A</v>
      </c>
    </row>
    <row r="307" spans="1:12" x14ac:dyDescent="0.25">
      <c r="A307" s="140" t="s">
        <v>719</v>
      </c>
      <c r="B307" s="1" t="s">
        <v>213</v>
      </c>
      <c r="C307" s="1">
        <v>0</v>
      </c>
      <c r="D307" s="1" t="s">
        <v>213</v>
      </c>
      <c r="E307" s="1">
        <v>0</v>
      </c>
      <c r="F307" s="1" t="s">
        <v>213</v>
      </c>
      <c r="G307" s="1">
        <v>0</v>
      </c>
      <c r="H307" s="1" t="s">
        <v>213</v>
      </c>
      <c r="I307" s="8" t="s">
        <v>1747</v>
      </c>
      <c r="J307" s="8" t="s">
        <v>1747</v>
      </c>
      <c r="K307" s="1" t="s">
        <v>213</v>
      </c>
      <c r="L307" s="91" t="str">
        <f>IF(J307="Div by 0", "N/A", IF(K307="N/A","N/A", IF(J307&gt;VALUE(MID(K307,1,2)), "No", IF(J307&lt;-1*VALUE(MID(K307,1,2)), "No", "Yes"))))</f>
        <v>N/A</v>
      </c>
    </row>
    <row r="308" spans="1:12" x14ac:dyDescent="0.25">
      <c r="A308" s="140" t="s">
        <v>710</v>
      </c>
      <c r="B308" s="1" t="s">
        <v>213</v>
      </c>
      <c r="C308" s="1">
        <v>0</v>
      </c>
      <c r="D308" s="1" t="s">
        <v>213</v>
      </c>
      <c r="E308" s="1">
        <v>0</v>
      </c>
      <c r="F308" s="1" t="s">
        <v>213</v>
      </c>
      <c r="G308" s="1">
        <v>0</v>
      </c>
      <c r="H308" s="1" t="s">
        <v>213</v>
      </c>
      <c r="I308" s="8" t="s">
        <v>1747</v>
      </c>
      <c r="J308" s="8" t="s">
        <v>1747</v>
      </c>
      <c r="K308" s="1" t="s">
        <v>213</v>
      </c>
      <c r="L308" s="91" t="str">
        <f>IF(J308="Div by 0", "N/A", IF(K308="N/A","N/A", IF(J308&gt;VALUE(MID(K308,1,2)), "No", IF(J308&lt;-1*VALUE(MID(K308,1,2)), "No", "Yes"))))</f>
        <v>N/A</v>
      </c>
    </row>
    <row r="309" spans="1:12" x14ac:dyDescent="0.25">
      <c r="A309" s="140" t="s">
        <v>711</v>
      </c>
      <c r="B309" s="1" t="s">
        <v>213</v>
      </c>
      <c r="C309" s="1">
        <v>494</v>
      </c>
      <c r="D309" s="1" t="s">
        <v>213</v>
      </c>
      <c r="E309" s="1">
        <v>585</v>
      </c>
      <c r="F309" s="1" t="s">
        <v>213</v>
      </c>
      <c r="G309" s="1">
        <v>618</v>
      </c>
      <c r="H309" s="1" t="s">
        <v>213</v>
      </c>
      <c r="I309" s="8">
        <v>18.420000000000002</v>
      </c>
      <c r="J309" s="8">
        <v>5.641</v>
      </c>
      <c r="K309" s="1" t="s">
        <v>213</v>
      </c>
      <c r="L309" s="91" t="str">
        <f>IF(J309="Div by 0", "N/A", IF(K309="N/A","N/A", IF(J309&gt;VALUE(MID(K309,1,2)), "No", IF(J309&lt;-1*VALUE(MID(K309,1,2)), "No", "Yes"))))</f>
        <v>N/A</v>
      </c>
    </row>
    <row r="310" spans="1:12" x14ac:dyDescent="0.25">
      <c r="A310" s="141" t="s">
        <v>73</v>
      </c>
      <c r="B310" s="21" t="s">
        <v>213</v>
      </c>
      <c r="C310" s="22">
        <v>120144</v>
      </c>
      <c r="D310" s="7" t="str">
        <f>IF($B310="N/A","N/A",IF(C310&gt;10,"No",IF(C310&lt;-10,"No","Yes")))</f>
        <v>N/A</v>
      </c>
      <c r="E310" s="22">
        <v>122005</v>
      </c>
      <c r="F310" s="7" t="str">
        <f>IF($B310="N/A","N/A",IF(E310&gt;10,"No",IF(E310&lt;-10,"No","Yes")))</f>
        <v>N/A</v>
      </c>
      <c r="G310" s="22">
        <v>122018</v>
      </c>
      <c r="H310" s="7" t="str">
        <f>IF($B310="N/A","N/A",IF(G310&gt;10,"No",IF(G310&lt;-10,"No","Yes")))</f>
        <v>N/A</v>
      </c>
      <c r="I310" s="8">
        <v>1.5489999999999999</v>
      </c>
      <c r="J310" s="8">
        <v>1.0699999999999999E-2</v>
      </c>
      <c r="K310" s="25" t="s">
        <v>738</v>
      </c>
      <c r="L310" s="91" t="str">
        <f t="shared" ref="L310:L339" si="92">IF(J310="Div by 0", "N/A", IF(K310="N/A","N/A", IF(J310&gt;VALUE(MID(K310,1,2)), "No", IF(J310&lt;-1*VALUE(MID(K310,1,2)), "No", "Yes"))))</f>
        <v>Yes</v>
      </c>
    </row>
    <row r="311" spans="1:12" x14ac:dyDescent="0.25">
      <c r="A311" s="140" t="s">
        <v>182</v>
      </c>
      <c r="B311" s="21" t="s">
        <v>213</v>
      </c>
      <c r="C311" s="22">
        <v>7000</v>
      </c>
      <c r="D311" s="7" t="str">
        <f t="shared" ref="D311:D314" si="93">IF($B311="N/A","N/A",IF(C311&gt;10,"No",IF(C311&lt;-10,"No","Yes")))</f>
        <v>N/A</v>
      </c>
      <c r="E311" s="22">
        <v>7345</v>
      </c>
      <c r="F311" s="7" t="str">
        <f t="shared" ref="F311:F314" si="94">IF($B311="N/A","N/A",IF(E311&gt;10,"No",IF(E311&lt;-10,"No","Yes")))</f>
        <v>N/A</v>
      </c>
      <c r="G311" s="22">
        <v>7673</v>
      </c>
      <c r="H311" s="7" t="str">
        <f t="shared" ref="H311:H314" si="95">IF($B311="N/A","N/A",IF(G311&gt;10,"No",IF(G311&lt;-10,"No","Yes")))</f>
        <v>N/A</v>
      </c>
      <c r="I311" s="8">
        <v>4.9290000000000003</v>
      </c>
      <c r="J311" s="8">
        <v>4.4660000000000002</v>
      </c>
      <c r="K311" s="25" t="s">
        <v>738</v>
      </c>
      <c r="L311" s="91" t="str">
        <f>IF(J311="Div by 0", "N/A", IF(OR(J311="N/A",K311="N/A"),"N/A", IF(J311&gt;VALUE(MID(K311,1,2)), "No", IF(J311&lt;-1*VALUE(MID(K311,1,2)), "No", "Yes"))))</f>
        <v>Yes</v>
      </c>
    </row>
    <row r="312" spans="1:12" x14ac:dyDescent="0.25">
      <c r="A312" s="140" t="s">
        <v>183</v>
      </c>
      <c r="B312" s="21" t="s">
        <v>213</v>
      </c>
      <c r="C312" s="22">
        <v>17300</v>
      </c>
      <c r="D312" s="7" t="str">
        <f t="shared" si="93"/>
        <v>N/A</v>
      </c>
      <c r="E312" s="22">
        <v>16953</v>
      </c>
      <c r="F312" s="7" t="str">
        <f t="shared" si="94"/>
        <v>N/A</v>
      </c>
      <c r="G312" s="22">
        <v>17024</v>
      </c>
      <c r="H312" s="7" t="str">
        <f t="shared" si="95"/>
        <v>N/A</v>
      </c>
      <c r="I312" s="8">
        <v>-2.0099999999999998</v>
      </c>
      <c r="J312" s="8">
        <v>0.41880000000000001</v>
      </c>
      <c r="K312" s="25" t="s">
        <v>738</v>
      </c>
      <c r="L312" s="91" t="str">
        <f t="shared" ref="L312:L314" si="96">IF(J312="Div by 0", "N/A", IF(OR(J312="N/A",K312="N/A"),"N/A", IF(J312&gt;VALUE(MID(K312,1,2)), "No", IF(J312&lt;-1*VALUE(MID(K312,1,2)), "No", "Yes"))))</f>
        <v>Yes</v>
      </c>
    </row>
    <row r="313" spans="1:12" x14ac:dyDescent="0.25">
      <c r="A313" s="140" t="s">
        <v>184</v>
      </c>
      <c r="B313" s="21" t="s">
        <v>213</v>
      </c>
      <c r="C313" s="22">
        <v>72819</v>
      </c>
      <c r="D313" s="7" t="str">
        <f t="shared" si="93"/>
        <v>N/A</v>
      </c>
      <c r="E313" s="22">
        <v>73622</v>
      </c>
      <c r="F313" s="7" t="str">
        <f t="shared" si="94"/>
        <v>N/A</v>
      </c>
      <c r="G313" s="22">
        <v>73390</v>
      </c>
      <c r="H313" s="7" t="str">
        <f t="shared" si="95"/>
        <v>N/A</v>
      </c>
      <c r="I313" s="8">
        <v>1.103</v>
      </c>
      <c r="J313" s="8">
        <v>-0.315</v>
      </c>
      <c r="K313" s="25" t="s">
        <v>738</v>
      </c>
      <c r="L313" s="91" t="str">
        <f t="shared" si="96"/>
        <v>Yes</v>
      </c>
    </row>
    <row r="314" spans="1:12" x14ac:dyDescent="0.25">
      <c r="A314" s="137" t="s">
        <v>185</v>
      </c>
      <c r="B314" s="21" t="s">
        <v>213</v>
      </c>
      <c r="C314" s="22">
        <v>23025</v>
      </c>
      <c r="D314" s="7" t="str">
        <f t="shared" si="93"/>
        <v>N/A</v>
      </c>
      <c r="E314" s="22">
        <v>24085</v>
      </c>
      <c r="F314" s="7" t="str">
        <f t="shared" si="94"/>
        <v>N/A</v>
      </c>
      <c r="G314" s="22">
        <v>23931</v>
      </c>
      <c r="H314" s="7" t="str">
        <f t="shared" si="95"/>
        <v>N/A</v>
      </c>
      <c r="I314" s="8">
        <v>4.6040000000000001</v>
      </c>
      <c r="J314" s="8">
        <v>-0.63900000000000001</v>
      </c>
      <c r="K314" s="25" t="s">
        <v>738</v>
      </c>
      <c r="L314" s="91" t="str">
        <f t="shared" si="96"/>
        <v>Yes</v>
      </c>
    </row>
    <row r="315" spans="1:12" x14ac:dyDescent="0.25">
      <c r="A315" s="140" t="s">
        <v>1110</v>
      </c>
      <c r="B315" s="9" t="s">
        <v>213</v>
      </c>
      <c r="C315" s="22">
        <v>73254</v>
      </c>
      <c r="D315" s="5" t="str">
        <f t="shared" ref="D315:F318" si="97">IF($B315="N/A","N/A",IF(C315&lt;0,"No","Yes"))</f>
        <v>N/A</v>
      </c>
      <c r="E315" s="22">
        <v>74124</v>
      </c>
      <c r="F315" s="5" t="str">
        <f t="shared" si="97"/>
        <v>N/A</v>
      </c>
      <c r="G315" s="22">
        <v>74036</v>
      </c>
      <c r="H315" s="5" t="str">
        <f t="shared" ref="H315:H318" si="98">IF($B315="N/A","N/A",IF(G315&lt;0,"No","Yes"))</f>
        <v>N/A</v>
      </c>
      <c r="I315" s="8">
        <v>1.1879999999999999</v>
      </c>
      <c r="J315" s="8">
        <v>-0.11899999999999999</v>
      </c>
      <c r="K315" s="1" t="s">
        <v>737</v>
      </c>
      <c r="L315" s="91" t="str">
        <f>IF(J315="Div by 0", "N/A", IF(OR(J315="N/A",K315="N/A"),"N/A", IF(J315&gt;VALUE(MID(K315,1,2)), "No", IF(J315&lt;-1*VALUE(MID(K315,1,2)), "No", "Yes"))))</f>
        <v>Yes</v>
      </c>
    </row>
    <row r="316" spans="1:12" x14ac:dyDescent="0.25">
      <c r="A316" s="140" t="s">
        <v>431</v>
      </c>
      <c r="B316" s="9" t="s">
        <v>213</v>
      </c>
      <c r="C316" s="22">
        <v>3631</v>
      </c>
      <c r="D316" s="5" t="str">
        <f t="shared" si="97"/>
        <v>N/A</v>
      </c>
      <c r="E316" s="22">
        <v>3649</v>
      </c>
      <c r="F316" s="5" t="str">
        <f t="shared" si="97"/>
        <v>N/A</v>
      </c>
      <c r="G316" s="22">
        <v>3368</v>
      </c>
      <c r="H316" s="5" t="str">
        <f t="shared" si="98"/>
        <v>N/A</v>
      </c>
      <c r="I316" s="8">
        <v>0.49569999999999997</v>
      </c>
      <c r="J316" s="8">
        <v>-7.7</v>
      </c>
      <c r="K316" s="1" t="s">
        <v>737</v>
      </c>
      <c r="L316" s="91" t="str">
        <f t="shared" ref="L316:L318" si="99">IF(J316="Div by 0", "N/A", IF(OR(J316="N/A",K316="N/A"),"N/A", IF(J316&gt;VALUE(MID(K316,1,2)), "No", IF(J316&lt;-1*VALUE(MID(K316,1,2)), "No", "Yes"))))</f>
        <v>Yes</v>
      </c>
    </row>
    <row r="317" spans="1:12" x14ac:dyDescent="0.25">
      <c r="A317" s="140" t="s">
        <v>432</v>
      </c>
      <c r="B317" s="9" t="s">
        <v>213</v>
      </c>
      <c r="C317" s="22">
        <v>33572</v>
      </c>
      <c r="D317" s="5" t="str">
        <f t="shared" si="97"/>
        <v>N/A</v>
      </c>
      <c r="E317" s="22">
        <v>34265</v>
      </c>
      <c r="F317" s="5" t="str">
        <f t="shared" si="97"/>
        <v>N/A</v>
      </c>
      <c r="G317" s="22">
        <v>34382</v>
      </c>
      <c r="H317" s="5" t="str">
        <f t="shared" si="98"/>
        <v>N/A</v>
      </c>
      <c r="I317" s="8">
        <v>2.0640000000000001</v>
      </c>
      <c r="J317" s="8">
        <v>0.34150000000000003</v>
      </c>
      <c r="K317" s="1" t="s">
        <v>737</v>
      </c>
      <c r="L317" s="91" t="str">
        <f t="shared" si="99"/>
        <v>Yes</v>
      </c>
    </row>
    <row r="318" spans="1:12" x14ac:dyDescent="0.25">
      <c r="A318" s="140" t="s">
        <v>1111</v>
      </c>
      <c r="B318" s="9" t="s">
        <v>213</v>
      </c>
      <c r="C318" s="22">
        <v>7825</v>
      </c>
      <c r="D318" s="5" t="str">
        <f t="shared" si="97"/>
        <v>N/A</v>
      </c>
      <c r="E318" s="22">
        <v>8146</v>
      </c>
      <c r="F318" s="5" t="str">
        <f t="shared" si="97"/>
        <v>N/A</v>
      </c>
      <c r="G318" s="22">
        <v>8533</v>
      </c>
      <c r="H318" s="5" t="str">
        <f t="shared" si="98"/>
        <v>N/A</v>
      </c>
      <c r="I318" s="8">
        <v>4.1020000000000003</v>
      </c>
      <c r="J318" s="8">
        <v>4.7510000000000003</v>
      </c>
      <c r="K318" s="1" t="s">
        <v>737</v>
      </c>
      <c r="L318" s="91" t="str">
        <f t="shared" si="99"/>
        <v>Yes</v>
      </c>
    </row>
    <row r="319" spans="1:12" x14ac:dyDescent="0.25">
      <c r="A319" s="140" t="s">
        <v>98</v>
      </c>
      <c r="B319" s="21" t="s">
        <v>291</v>
      </c>
      <c r="C319" s="4">
        <v>99.591323744999997</v>
      </c>
      <c r="D319" s="7" t="str">
        <f>IF($B319="N/A","N/A",IF(C319&gt;80,"Yes","No"))</f>
        <v>Yes</v>
      </c>
      <c r="E319" s="4">
        <v>99.538543501999996</v>
      </c>
      <c r="F319" s="7" t="str">
        <f>IF($B319="N/A","N/A",IF(E319&gt;80,"Yes","No"))</f>
        <v>Yes</v>
      </c>
      <c r="G319" s="4">
        <v>99.574652920000005</v>
      </c>
      <c r="H319" s="7" t="str">
        <f>IF($B319="N/A","N/A",IF(G319&gt;80,"Yes","No"))</f>
        <v>Yes</v>
      </c>
      <c r="I319" s="8">
        <v>-5.2999999999999999E-2</v>
      </c>
      <c r="J319" s="8">
        <v>3.6299999999999999E-2</v>
      </c>
      <c r="K319" s="25" t="s">
        <v>738</v>
      </c>
      <c r="L319" s="91" t="str">
        <f t="shared" si="92"/>
        <v>Yes</v>
      </c>
    </row>
    <row r="320" spans="1:12" x14ac:dyDescent="0.25">
      <c r="A320" s="140" t="s">
        <v>332</v>
      </c>
      <c r="B320" s="21" t="s">
        <v>278</v>
      </c>
      <c r="C320" s="4">
        <v>0</v>
      </c>
      <c r="D320" s="7" t="str">
        <f>IF($B320="N/A","N/A",IF(C320&gt;=5,"No",IF(C320&lt;0,"No","Yes")))</f>
        <v>Yes</v>
      </c>
      <c r="E320" s="4">
        <v>8.1963849999999998E-4</v>
      </c>
      <c r="F320" s="7" t="str">
        <f>IF($B320="N/A","N/A",IF(E320&gt;=5,"No",IF(E320&lt;0,"No","Yes")))</f>
        <v>Yes</v>
      </c>
      <c r="G320" s="4">
        <v>4.9173072999999998E-3</v>
      </c>
      <c r="H320" s="7" t="str">
        <f>IF($B320="N/A","N/A",IF(G320&gt;=5,"No",IF(G320&lt;0,"No","Yes")))</f>
        <v>Yes</v>
      </c>
      <c r="I320" s="8" t="s">
        <v>1747</v>
      </c>
      <c r="J320" s="8">
        <v>499.9</v>
      </c>
      <c r="K320" s="25" t="s">
        <v>738</v>
      </c>
      <c r="L320" s="91" t="str">
        <f t="shared" si="92"/>
        <v>No</v>
      </c>
    </row>
    <row r="321" spans="1:12" x14ac:dyDescent="0.25">
      <c r="A321" s="140" t="s">
        <v>340</v>
      </c>
      <c r="B321" s="25" t="s">
        <v>278</v>
      </c>
      <c r="C321" s="4">
        <v>0.36040085230000002</v>
      </c>
      <c r="D321" s="7" t="str">
        <f>IF($B321="N/A","N/A",IF(C321&gt;=5,"No",IF(C321&lt;0,"No","Yes")))</f>
        <v>Yes</v>
      </c>
      <c r="E321" s="4">
        <v>0.39506577599999998</v>
      </c>
      <c r="F321" s="7" t="str">
        <f>IF($B321="N/A","N/A",IF(E321&gt;=5,"No",IF(E321&lt;0,"No","Yes")))</f>
        <v>Yes</v>
      </c>
      <c r="G321" s="4">
        <v>0.41879067019999999</v>
      </c>
      <c r="H321" s="7" t="str">
        <f>IF($B321="N/A","N/A",IF(G321&gt;=5,"No",IF(G321&lt;0,"No","Yes")))</f>
        <v>Yes</v>
      </c>
      <c r="I321" s="8">
        <v>9.6180000000000003</v>
      </c>
      <c r="J321" s="8">
        <v>6.0049999999999999</v>
      </c>
      <c r="K321" s="25" t="s">
        <v>738</v>
      </c>
      <c r="L321" s="91" t="str">
        <f t="shared" si="92"/>
        <v>Yes</v>
      </c>
    </row>
    <row r="322" spans="1:12" x14ac:dyDescent="0.25">
      <c r="A322" s="140" t="s">
        <v>333</v>
      </c>
      <c r="B322" s="25" t="s">
        <v>278</v>
      </c>
      <c r="C322" s="4">
        <v>8.3233452999999999E-3</v>
      </c>
      <c r="D322" s="7" t="str">
        <f>IF($B322="N/A","N/A",IF(C322&gt;=5,"No",IF(C322&lt;0,"No","Yes")))</f>
        <v>Yes</v>
      </c>
      <c r="E322" s="4">
        <v>5.7374697999999997E-3</v>
      </c>
      <c r="F322" s="7" t="str">
        <f>IF($B322="N/A","N/A",IF(E322&gt;=5,"No",IF(E322&lt;0,"No","Yes")))</f>
        <v>Yes</v>
      </c>
      <c r="G322" s="4">
        <v>1.6391024000000001E-3</v>
      </c>
      <c r="H322" s="7" t="str">
        <f>IF($B322="N/A","N/A",IF(G322&gt;=5,"No",IF(G322&lt;0,"No","Yes")))</f>
        <v>Yes</v>
      </c>
      <c r="I322" s="8">
        <v>-31.1</v>
      </c>
      <c r="J322" s="8">
        <v>-71.400000000000006</v>
      </c>
      <c r="K322" s="25" t="s">
        <v>738</v>
      </c>
      <c r="L322" s="91" t="str">
        <f t="shared" si="92"/>
        <v>No</v>
      </c>
    </row>
    <row r="323" spans="1:12" x14ac:dyDescent="0.25">
      <c r="A323" s="140" t="s">
        <v>334</v>
      </c>
      <c r="B323" s="25" t="s">
        <v>292</v>
      </c>
      <c r="C323" s="4">
        <v>0</v>
      </c>
      <c r="D323" s="7" t="str">
        <f>IF($B323="N/A","N/A",IF(C323&gt;0,"No",IF(C323&lt;0,"No","Yes")))</f>
        <v>Yes</v>
      </c>
      <c r="E323" s="4">
        <v>0</v>
      </c>
      <c r="F323" s="7" t="str">
        <f>IF($B323="N/A","N/A",IF(E323&gt;0,"No",IF(E323&lt;0,"No","Yes")))</f>
        <v>Yes</v>
      </c>
      <c r="G323" s="4">
        <v>0</v>
      </c>
      <c r="H323" s="7" t="str">
        <f>IF($B323="N/A","N/A",IF(G323&gt;0,"No",IF(G323&lt;0,"No","Yes")))</f>
        <v>Yes</v>
      </c>
      <c r="I323" s="8" t="s">
        <v>1747</v>
      </c>
      <c r="J323" s="8" t="s">
        <v>1747</v>
      </c>
      <c r="K323" s="25" t="s">
        <v>738</v>
      </c>
      <c r="L323" s="91" t="str">
        <f t="shared" si="92"/>
        <v>N/A</v>
      </c>
    </row>
    <row r="324" spans="1:12" x14ac:dyDescent="0.25">
      <c r="A324" s="140"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1747</v>
      </c>
      <c r="J324" s="8" t="s">
        <v>1747</v>
      </c>
      <c r="K324" s="25" t="s">
        <v>738</v>
      </c>
      <c r="L324" s="91" t="str">
        <f t="shared" si="92"/>
        <v>N/A</v>
      </c>
    </row>
    <row r="325" spans="1:12" x14ac:dyDescent="0.25">
      <c r="A325" s="140"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738</v>
      </c>
      <c r="L325" s="91" t="str">
        <f t="shared" si="92"/>
        <v>N/A</v>
      </c>
    </row>
    <row r="326" spans="1:12" x14ac:dyDescent="0.25">
      <c r="A326" s="140" t="s">
        <v>337</v>
      </c>
      <c r="B326" s="25" t="s">
        <v>292</v>
      </c>
      <c r="C326" s="4">
        <v>0</v>
      </c>
      <c r="D326" s="7" t="str">
        <f t="shared" si="100"/>
        <v>Yes</v>
      </c>
      <c r="E326" s="4">
        <v>0</v>
      </c>
      <c r="F326" s="7" t="str">
        <f t="shared" si="101"/>
        <v>Yes</v>
      </c>
      <c r="G326" s="4">
        <v>0</v>
      </c>
      <c r="H326" s="7" t="str">
        <f t="shared" si="102"/>
        <v>Yes</v>
      </c>
      <c r="I326" s="8" t="s">
        <v>1747</v>
      </c>
      <c r="J326" s="8" t="s">
        <v>1747</v>
      </c>
      <c r="K326" s="25" t="s">
        <v>738</v>
      </c>
      <c r="L326" s="91" t="str">
        <f t="shared" si="92"/>
        <v>N/A</v>
      </c>
    </row>
    <row r="327" spans="1:12" x14ac:dyDescent="0.25">
      <c r="A327" s="140"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738</v>
      </c>
      <c r="L327" s="91" t="str">
        <f t="shared" si="92"/>
        <v>N/A</v>
      </c>
    </row>
    <row r="328" spans="1:12" x14ac:dyDescent="0.25">
      <c r="A328" s="140" t="s">
        <v>338</v>
      </c>
      <c r="B328" s="25" t="s">
        <v>292</v>
      </c>
      <c r="C328" s="4">
        <v>3.9952057499999999E-2</v>
      </c>
      <c r="D328" s="7" t="str">
        <f>IF($B328="N/A","N/A",IF(C328&gt;0,"No",IF(C328&lt;0,"No","Yes")))</f>
        <v>No</v>
      </c>
      <c r="E328" s="4">
        <v>5.9833613399999999E-2</v>
      </c>
      <c r="F328" s="7" t="str">
        <f>IF($B328="N/A","N/A",IF(E328&gt;0,"No",IF(E328&lt;0,"No","Yes")))</f>
        <v>No</v>
      </c>
      <c r="G328" s="4">
        <v>0</v>
      </c>
      <c r="H328" s="7" t="str">
        <f>IF($B328="N/A","N/A",IF(G328&gt;0,"No",IF(G328&lt;0,"No","Yes")))</f>
        <v>Yes</v>
      </c>
      <c r="I328" s="8">
        <v>49.76</v>
      </c>
      <c r="J328" s="8">
        <v>-100</v>
      </c>
      <c r="K328" s="25" t="s">
        <v>738</v>
      </c>
      <c r="L328" s="91" t="str">
        <f t="shared" si="92"/>
        <v>No</v>
      </c>
    </row>
    <row r="329" spans="1:12" x14ac:dyDescent="0.25">
      <c r="A329" s="140"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738</v>
      </c>
      <c r="L329" s="91" t="str">
        <f t="shared" si="92"/>
        <v>N/A</v>
      </c>
    </row>
    <row r="330" spans="1:12" x14ac:dyDescent="0.25">
      <c r="A330" s="140" t="s">
        <v>1112</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738</v>
      </c>
      <c r="L330" s="91" t="str">
        <f t="shared" si="92"/>
        <v>N/A</v>
      </c>
    </row>
    <row r="331" spans="1:12" x14ac:dyDescent="0.25">
      <c r="A331" s="140" t="s">
        <v>1113</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738</v>
      </c>
      <c r="L331" s="91" t="str">
        <f t="shared" si="92"/>
        <v>N/A</v>
      </c>
    </row>
    <row r="332" spans="1:12" x14ac:dyDescent="0.25">
      <c r="A332" s="140" t="s">
        <v>1114</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738</v>
      </c>
      <c r="L332" s="91" t="str">
        <f t="shared" si="92"/>
        <v>N/A</v>
      </c>
    </row>
    <row r="333" spans="1:12" x14ac:dyDescent="0.25">
      <c r="A333" s="140" t="s">
        <v>1115</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738</v>
      </c>
      <c r="L333" s="91" t="str">
        <f t="shared" si="92"/>
        <v>N/A</v>
      </c>
    </row>
    <row r="334" spans="1:12" x14ac:dyDescent="0.25">
      <c r="A334" s="140" t="s">
        <v>1116</v>
      </c>
      <c r="B334" s="21" t="s">
        <v>293</v>
      </c>
      <c r="C334" s="4">
        <v>62.956119323000003</v>
      </c>
      <c r="D334" s="7" t="str">
        <f>IF($B334="N/A","N/A",IF(C334&gt;15,"No",IF(C334&lt;2,"No","Yes")))</f>
        <v>No</v>
      </c>
      <c r="E334" s="4">
        <v>63.232654398999998</v>
      </c>
      <c r="F334" s="7" t="str">
        <f>IF($B334="N/A","N/A",IF(E334&gt;15,"No",IF(E334&lt;2,"No","Yes")))</f>
        <v>No</v>
      </c>
      <c r="G334" s="4">
        <v>63.320165877000001</v>
      </c>
      <c r="H334" s="7" t="str">
        <f>IF($B334="N/A","N/A",IF(G334&gt;15,"No",IF(G334&lt;2,"No","Yes")))</f>
        <v>No</v>
      </c>
      <c r="I334" s="8">
        <v>0.43930000000000002</v>
      </c>
      <c r="J334" s="8">
        <v>0.1384</v>
      </c>
      <c r="K334" s="25" t="s">
        <v>738</v>
      </c>
      <c r="L334" s="91" t="str">
        <f t="shared" si="92"/>
        <v>Yes</v>
      </c>
    </row>
    <row r="335" spans="1:12" x14ac:dyDescent="0.25">
      <c r="A335" s="140" t="s">
        <v>1117</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738</v>
      </c>
      <c r="L335" s="91" t="str">
        <f t="shared" si="92"/>
        <v>N/A</v>
      </c>
    </row>
    <row r="336" spans="1:12" x14ac:dyDescent="0.25">
      <c r="A336" s="140" t="s">
        <v>1672</v>
      </c>
      <c r="B336" s="21" t="s">
        <v>213</v>
      </c>
      <c r="C336" s="22">
        <v>10686</v>
      </c>
      <c r="D336" s="7" t="str">
        <f>IF($B336="N/A","N/A",IF(C336&gt;10,"No",IF(C336&lt;-10,"No","Yes")))</f>
        <v>N/A</v>
      </c>
      <c r="E336" s="22">
        <v>10869</v>
      </c>
      <c r="F336" s="7" t="str">
        <f>IF($B336="N/A","N/A",IF(E336&gt;10,"No",IF(E336&lt;-10,"No","Yes")))</f>
        <v>N/A</v>
      </c>
      <c r="G336" s="22">
        <v>10581</v>
      </c>
      <c r="H336" s="7" t="str">
        <f>IF($B336="N/A","N/A",IF(G336&gt;10,"No",IF(G336&lt;-10,"No","Yes")))</f>
        <v>N/A</v>
      </c>
      <c r="I336" s="8">
        <v>1.7130000000000001</v>
      </c>
      <c r="J336" s="8">
        <v>-2.65</v>
      </c>
      <c r="K336" s="25" t="s">
        <v>738</v>
      </c>
      <c r="L336" s="91" t="str">
        <f t="shared" si="92"/>
        <v>Yes</v>
      </c>
    </row>
    <row r="337" spans="1:12" x14ac:dyDescent="0.25">
      <c r="A337" s="140" t="s">
        <v>1673</v>
      </c>
      <c r="B337" s="21" t="s">
        <v>213</v>
      </c>
      <c r="C337" s="22">
        <v>263</v>
      </c>
      <c r="D337" s="7" t="str">
        <f>IF($B337="N/A","N/A",IF(C337&gt;10,"No",IF(C337&lt;-10,"No","Yes")))</f>
        <v>N/A</v>
      </c>
      <c r="E337" s="22">
        <v>224</v>
      </c>
      <c r="F337" s="7" t="str">
        <f>IF($B337="N/A","N/A",IF(E337&gt;10,"No",IF(E337&lt;-10,"No","Yes")))</f>
        <v>N/A</v>
      </c>
      <c r="G337" s="22">
        <v>235</v>
      </c>
      <c r="H337" s="7" t="str">
        <f>IF($B337="N/A","N/A",IF(G337&gt;10,"No",IF(G337&lt;-10,"No","Yes")))</f>
        <v>N/A</v>
      </c>
      <c r="I337" s="8">
        <v>-14.8</v>
      </c>
      <c r="J337" s="8">
        <v>4.9109999999999996</v>
      </c>
      <c r="K337" s="25" t="s">
        <v>738</v>
      </c>
      <c r="L337" s="91" t="str">
        <f t="shared" si="92"/>
        <v>Yes</v>
      </c>
    </row>
    <row r="338" spans="1:12" x14ac:dyDescent="0.25">
      <c r="A338" s="140" t="s">
        <v>1674</v>
      </c>
      <c r="B338" s="21" t="s">
        <v>213</v>
      </c>
      <c r="C338" s="22">
        <v>0</v>
      </c>
      <c r="D338" s="7" t="str">
        <f>IF($B338="N/A","N/A",IF(C338&gt;10,"No",IF(C338&lt;-10,"No","Yes")))</f>
        <v>N/A</v>
      </c>
      <c r="E338" s="22">
        <v>0</v>
      </c>
      <c r="F338" s="7" t="str">
        <f>IF($B338="N/A","N/A",IF(E338&gt;10,"No",IF(E338&lt;-10,"No","Yes")))</f>
        <v>N/A</v>
      </c>
      <c r="G338" s="22">
        <v>0</v>
      </c>
      <c r="H338" s="7" t="str">
        <f>IF($B338="N/A","N/A",IF(G338&gt;10,"No",IF(G338&lt;-10,"No","Yes")))</f>
        <v>N/A</v>
      </c>
      <c r="I338" s="8" t="s">
        <v>1747</v>
      </c>
      <c r="J338" s="8" t="s">
        <v>1747</v>
      </c>
      <c r="K338" s="25" t="s">
        <v>738</v>
      </c>
      <c r="L338" s="91" t="str">
        <f t="shared" si="92"/>
        <v>N/A</v>
      </c>
    </row>
    <row r="339" spans="1:12" x14ac:dyDescent="0.25">
      <c r="A339" s="142" t="s">
        <v>1675</v>
      </c>
      <c r="B339" s="99" t="s">
        <v>213</v>
      </c>
      <c r="C339" s="143">
        <v>0</v>
      </c>
      <c r="D339" s="130" t="str">
        <f>IF($B339="N/A","N/A",IF(C339&gt;10,"No",IF(C339&lt;-10,"No","Yes")))</f>
        <v>N/A</v>
      </c>
      <c r="E339" s="143">
        <v>0</v>
      </c>
      <c r="F339" s="130" t="str">
        <f>IF($B339="N/A","N/A",IF(E339&gt;10,"No",IF(E339&lt;-10,"No","Yes")))</f>
        <v>N/A</v>
      </c>
      <c r="G339" s="143">
        <v>0</v>
      </c>
      <c r="H339" s="130" t="str">
        <f>IF($B339="N/A","N/A",IF(G339&gt;10,"No",IF(G339&lt;-10,"No","Yes")))</f>
        <v>N/A</v>
      </c>
      <c r="I339" s="131" t="s">
        <v>1747</v>
      </c>
      <c r="J339" s="131" t="s">
        <v>1747</v>
      </c>
      <c r="K339" s="144" t="s">
        <v>738</v>
      </c>
      <c r="L339" s="102" t="str">
        <f t="shared" si="92"/>
        <v>N/A</v>
      </c>
    </row>
    <row r="340" spans="1:12" s="13" customFormat="1" ht="12" customHeight="1" x14ac:dyDescent="0.25">
      <c r="A340" s="169" t="s">
        <v>1632</v>
      </c>
      <c r="B340" s="170"/>
      <c r="C340" s="170"/>
      <c r="D340" s="170"/>
      <c r="E340" s="170"/>
      <c r="F340" s="170"/>
      <c r="G340" s="170"/>
      <c r="H340" s="170"/>
      <c r="I340" s="170"/>
      <c r="J340" s="170"/>
      <c r="K340" s="170"/>
      <c r="L340" s="171"/>
    </row>
    <row r="341" spans="1:12" s="13" customFormat="1" ht="12.75" customHeight="1" x14ac:dyDescent="0.25">
      <c r="A341" s="164" t="s">
        <v>1630</v>
      </c>
      <c r="B341" s="165"/>
      <c r="C341" s="165"/>
      <c r="D341" s="165"/>
      <c r="E341" s="165"/>
      <c r="F341" s="165"/>
      <c r="G341" s="165"/>
      <c r="H341" s="165"/>
      <c r="I341" s="165"/>
      <c r="J341" s="165"/>
      <c r="K341" s="165"/>
      <c r="L341" s="166"/>
    </row>
    <row r="342" spans="1:12" s="13" customFormat="1" x14ac:dyDescent="0.25">
      <c r="A342" s="167" t="s">
        <v>1731</v>
      </c>
      <c r="B342" s="167"/>
      <c r="C342" s="167"/>
      <c r="D342" s="167"/>
      <c r="E342" s="167"/>
      <c r="F342" s="167"/>
      <c r="G342" s="167"/>
      <c r="H342" s="167"/>
      <c r="I342" s="167"/>
      <c r="J342" s="167"/>
      <c r="K342" s="167"/>
      <c r="L342" s="168"/>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86" sqref="A86:A87"/>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742</v>
      </c>
    </row>
    <row r="2" spans="1:1" s="65" customFormat="1" x14ac:dyDescent="0.25">
      <c r="A2" s="76" t="s">
        <v>1631</v>
      </c>
    </row>
    <row r="3" spans="1:1" s="65" customFormat="1" x14ac:dyDescent="0.25">
      <c r="A3" s="66" t="s">
        <v>1628</v>
      </c>
    </row>
    <row r="4" spans="1:1" s="65" customFormat="1" x14ac:dyDescent="0.25">
      <c r="A4" s="65" t="s">
        <v>1671</v>
      </c>
    </row>
    <row r="5" spans="1:1" s="65" customFormat="1" x14ac:dyDescent="0.25">
      <c r="A5" s="65" t="s">
        <v>1629</v>
      </c>
    </row>
    <row r="6" spans="1:1" s="65" customFormat="1" x14ac:dyDescent="0.25">
      <c r="A6" s="65" t="s">
        <v>743</v>
      </c>
    </row>
    <row r="7" spans="1:1" x14ac:dyDescent="0.25">
      <c r="A7" s="65" t="s">
        <v>744</v>
      </c>
    </row>
    <row r="8" spans="1:1" x14ac:dyDescent="0.25">
      <c r="A8" s="76" t="s">
        <v>1631</v>
      </c>
    </row>
    <row r="9" spans="1:1" x14ac:dyDescent="0.25">
      <c r="A9" s="64"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1692</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76"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G161"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82" t="s">
        <v>1591</v>
      </c>
      <c r="B2" s="183"/>
      <c r="C2" s="183"/>
      <c r="D2" s="183"/>
      <c r="E2" s="183"/>
      <c r="F2" s="183"/>
      <c r="G2" s="183"/>
      <c r="H2" s="183"/>
      <c r="I2" s="183"/>
      <c r="J2" s="183"/>
      <c r="K2" s="183"/>
      <c r="L2" s="184"/>
    </row>
    <row r="3" spans="1:12" s="13" customFormat="1" ht="13" x14ac:dyDescent="0.3">
      <c r="A3" s="161" t="s">
        <v>1746</v>
      </c>
      <c r="B3" s="180"/>
      <c r="C3" s="180"/>
      <c r="D3" s="180"/>
      <c r="E3" s="180"/>
      <c r="F3" s="180"/>
      <c r="G3" s="180"/>
      <c r="H3" s="180"/>
      <c r="I3" s="180"/>
      <c r="J3" s="180"/>
      <c r="K3" s="180"/>
      <c r="L3" s="181"/>
    </row>
    <row r="4" spans="1:12" s="13" customFormat="1" ht="13" x14ac:dyDescent="0.3">
      <c r="A4" s="177" t="s">
        <v>648</v>
      </c>
      <c r="B4" s="178"/>
      <c r="C4" s="178"/>
      <c r="D4" s="178"/>
      <c r="E4" s="178"/>
      <c r="F4" s="178"/>
      <c r="G4" s="178"/>
      <c r="H4" s="178"/>
      <c r="I4" s="178"/>
      <c r="J4" s="178"/>
      <c r="K4" s="178"/>
      <c r="L4" s="179"/>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2" t="s">
        <v>58</v>
      </c>
      <c r="B6" s="25" t="s">
        <v>213</v>
      </c>
      <c r="C6" s="10">
        <v>1331949223</v>
      </c>
      <c r="D6" s="7" t="str">
        <f t="shared" ref="D6:D12" si="0">IF($B6="N/A","N/A",IF(C6&gt;10,"No",IF(C6&lt;-10,"No","Yes")))</f>
        <v>N/A</v>
      </c>
      <c r="E6" s="10">
        <v>1358373275</v>
      </c>
      <c r="F6" s="7" t="str">
        <f t="shared" ref="F6:F12" si="1">IF($B6="N/A","N/A",IF(E6&gt;10,"No",IF(E6&lt;-10,"No","Yes")))</f>
        <v>N/A</v>
      </c>
      <c r="G6" s="10">
        <v>1308077482</v>
      </c>
      <c r="H6" s="7" t="str">
        <f t="shared" ref="H6:H12" si="2">IF($B6="N/A","N/A",IF(G6&gt;10,"No",IF(G6&lt;-10,"No","Yes")))</f>
        <v>N/A</v>
      </c>
      <c r="I6" s="8">
        <v>1.984</v>
      </c>
      <c r="J6" s="8">
        <v>-3.7</v>
      </c>
      <c r="K6" s="25" t="s">
        <v>736</v>
      </c>
      <c r="L6" s="91" t="str">
        <f t="shared" ref="L6:L13" si="3">IF(J6="Div by 0", "N/A", IF(K6="N/A","N/A", IF(J6&gt;VALUE(MID(K6,1,2)), "No", IF(J6&lt;-1*VALUE(MID(K6,1,2)), "No", "Yes"))))</f>
        <v>Yes</v>
      </c>
    </row>
    <row r="7" spans="1:12" x14ac:dyDescent="0.25">
      <c r="A7" s="122" t="s">
        <v>1118</v>
      </c>
      <c r="B7" s="25" t="s">
        <v>213</v>
      </c>
      <c r="C7" s="10">
        <v>8884.8739459999997</v>
      </c>
      <c r="D7" s="7" t="str">
        <f t="shared" si="0"/>
        <v>N/A</v>
      </c>
      <c r="E7" s="10">
        <v>8847.8386396999995</v>
      </c>
      <c r="F7" s="7" t="str">
        <f t="shared" si="1"/>
        <v>N/A</v>
      </c>
      <c r="G7" s="10">
        <v>8381.4049042000006</v>
      </c>
      <c r="H7" s="7" t="str">
        <f t="shared" si="2"/>
        <v>N/A</v>
      </c>
      <c r="I7" s="8">
        <v>-0.41699999999999998</v>
      </c>
      <c r="J7" s="8">
        <v>-5.27</v>
      </c>
      <c r="K7" s="25" t="s">
        <v>736</v>
      </c>
      <c r="L7" s="91" t="str">
        <f t="shared" si="3"/>
        <v>Yes</v>
      </c>
    </row>
    <row r="8" spans="1:12" x14ac:dyDescent="0.25">
      <c r="A8" s="122" t="s">
        <v>721</v>
      </c>
      <c r="B8" s="25" t="s">
        <v>213</v>
      </c>
      <c r="C8" s="10">
        <v>394</v>
      </c>
      <c r="D8" s="7" t="str">
        <f t="shared" si="0"/>
        <v>N/A</v>
      </c>
      <c r="E8" s="10">
        <v>371</v>
      </c>
      <c r="F8" s="7" t="str">
        <f t="shared" si="1"/>
        <v>N/A</v>
      </c>
      <c r="G8" s="10">
        <v>336</v>
      </c>
      <c r="H8" s="7" t="str">
        <f t="shared" si="2"/>
        <v>N/A</v>
      </c>
      <c r="I8" s="8">
        <v>-5.84</v>
      </c>
      <c r="J8" s="8">
        <v>-9.43</v>
      </c>
      <c r="K8" s="25" t="s">
        <v>736</v>
      </c>
      <c r="L8" s="91" t="str">
        <f t="shared" si="3"/>
        <v>Yes</v>
      </c>
    </row>
    <row r="9" spans="1:12" x14ac:dyDescent="0.25">
      <c r="A9" s="122" t="s">
        <v>722</v>
      </c>
      <c r="B9" s="25" t="s">
        <v>213</v>
      </c>
      <c r="C9" s="10">
        <v>1611</v>
      </c>
      <c r="D9" s="7" t="str">
        <f t="shared" si="0"/>
        <v>N/A</v>
      </c>
      <c r="E9" s="10">
        <v>1591</v>
      </c>
      <c r="F9" s="7" t="str">
        <f t="shared" si="1"/>
        <v>N/A</v>
      </c>
      <c r="G9" s="10">
        <v>1480</v>
      </c>
      <c r="H9" s="7" t="str">
        <f t="shared" si="2"/>
        <v>N/A</v>
      </c>
      <c r="I9" s="8">
        <v>-1.24</v>
      </c>
      <c r="J9" s="8">
        <v>-6.98</v>
      </c>
      <c r="K9" s="25" t="s">
        <v>736</v>
      </c>
      <c r="L9" s="91" t="str">
        <f t="shared" si="3"/>
        <v>Yes</v>
      </c>
    </row>
    <row r="10" spans="1:12" x14ac:dyDescent="0.25">
      <c r="A10" s="122" t="s">
        <v>723</v>
      </c>
      <c r="B10" s="25" t="s">
        <v>213</v>
      </c>
      <c r="C10" s="10">
        <v>5922</v>
      </c>
      <c r="D10" s="7" t="str">
        <f t="shared" si="0"/>
        <v>N/A</v>
      </c>
      <c r="E10" s="10">
        <v>5955</v>
      </c>
      <c r="F10" s="7" t="str">
        <f t="shared" si="1"/>
        <v>N/A</v>
      </c>
      <c r="G10" s="10">
        <v>5594</v>
      </c>
      <c r="H10" s="7" t="str">
        <f t="shared" si="2"/>
        <v>N/A</v>
      </c>
      <c r="I10" s="8">
        <v>0.55720000000000003</v>
      </c>
      <c r="J10" s="8">
        <v>-6.06</v>
      </c>
      <c r="K10" s="25" t="s">
        <v>736</v>
      </c>
      <c r="L10" s="91" t="str">
        <f t="shared" si="3"/>
        <v>Yes</v>
      </c>
    </row>
    <row r="11" spans="1:12" x14ac:dyDescent="0.25">
      <c r="A11" s="122" t="s">
        <v>724</v>
      </c>
      <c r="B11" s="25" t="s">
        <v>213</v>
      </c>
      <c r="C11" s="10">
        <v>41728</v>
      </c>
      <c r="D11" s="7" t="str">
        <f t="shared" si="0"/>
        <v>N/A</v>
      </c>
      <c r="E11" s="10">
        <v>42365</v>
      </c>
      <c r="F11" s="7" t="str">
        <f t="shared" si="1"/>
        <v>N/A</v>
      </c>
      <c r="G11" s="10">
        <v>38822</v>
      </c>
      <c r="H11" s="7" t="str">
        <f t="shared" si="2"/>
        <v>N/A</v>
      </c>
      <c r="I11" s="8">
        <v>1.5269999999999999</v>
      </c>
      <c r="J11" s="8">
        <v>-8.36</v>
      </c>
      <c r="K11" s="25" t="s">
        <v>736</v>
      </c>
      <c r="L11" s="91" t="str">
        <f t="shared" si="3"/>
        <v>Yes</v>
      </c>
    </row>
    <row r="12" spans="1:12" x14ac:dyDescent="0.25">
      <c r="A12" s="122" t="s">
        <v>725</v>
      </c>
      <c r="B12" s="25" t="s">
        <v>213</v>
      </c>
      <c r="C12" s="10">
        <v>132393</v>
      </c>
      <c r="D12" s="7" t="str">
        <f t="shared" si="0"/>
        <v>N/A</v>
      </c>
      <c r="E12" s="10">
        <v>134603</v>
      </c>
      <c r="F12" s="7" t="str">
        <f t="shared" si="1"/>
        <v>N/A</v>
      </c>
      <c r="G12" s="10">
        <v>126892</v>
      </c>
      <c r="H12" s="7" t="str">
        <f t="shared" si="2"/>
        <v>N/A</v>
      </c>
      <c r="I12" s="8">
        <v>1.669</v>
      </c>
      <c r="J12" s="8">
        <v>-5.73</v>
      </c>
      <c r="K12" s="25" t="s">
        <v>736</v>
      </c>
      <c r="L12" s="91" t="str">
        <f t="shared" si="3"/>
        <v>Yes</v>
      </c>
    </row>
    <row r="13" spans="1:12" x14ac:dyDescent="0.25">
      <c r="A13" s="122" t="s">
        <v>74</v>
      </c>
      <c r="B13" s="25" t="s">
        <v>213</v>
      </c>
      <c r="C13" s="10">
        <v>1334938</v>
      </c>
      <c r="D13" s="7" t="str">
        <f>IF($B13="N/A","N/A",IF(C13&gt;10,"No",IF(C13&lt;-10,"No","Yes")))</f>
        <v>N/A</v>
      </c>
      <c r="E13" s="10">
        <v>1048877</v>
      </c>
      <c r="F13" s="7" t="str">
        <f>IF($B13="N/A","N/A",IF(E13&gt;10,"No",IF(E13&lt;-10,"No","Yes")))</f>
        <v>N/A</v>
      </c>
      <c r="G13" s="10">
        <v>1596204</v>
      </c>
      <c r="H13" s="7" t="str">
        <f>IF($B13="N/A","N/A",IF(G13&gt;10,"No",IF(G13&lt;-10,"No","Yes")))</f>
        <v>N/A</v>
      </c>
      <c r="I13" s="8">
        <v>-21.4</v>
      </c>
      <c r="J13" s="8">
        <v>52.18</v>
      </c>
      <c r="K13" s="25" t="s">
        <v>736</v>
      </c>
      <c r="L13" s="91" t="str">
        <f t="shared" si="3"/>
        <v>No</v>
      </c>
    </row>
    <row r="14" spans="1:12" x14ac:dyDescent="0.25">
      <c r="A14" s="138" t="s">
        <v>157</v>
      </c>
      <c r="B14" s="21" t="s">
        <v>213</v>
      </c>
      <c r="C14" s="4">
        <v>12.582715193</v>
      </c>
      <c r="D14" s="7" t="str">
        <f t="shared" ref="D14:D18" si="4">IF($B14="N/A","N/A",IF(C14&gt;10,"No",IF(C14&lt;-10,"No","Yes")))</f>
        <v>N/A</v>
      </c>
      <c r="E14" s="4">
        <v>13.380144080000001</v>
      </c>
      <c r="F14" s="7" t="str">
        <f t="shared" ref="F14:F18" si="5">IF($B14="N/A","N/A",IF(E14&gt;10,"No",IF(E14&lt;-10,"No","Yes")))</f>
        <v>N/A</v>
      </c>
      <c r="G14" s="4">
        <v>14.073262466999999</v>
      </c>
      <c r="H14" s="7" t="str">
        <f t="shared" ref="H14:H18" si="6">IF($B14="N/A","N/A",IF(G14&gt;10,"No",IF(G14&lt;-10,"No","Yes")))</f>
        <v>N/A</v>
      </c>
      <c r="I14" s="8">
        <v>6.3369999999999997</v>
      </c>
      <c r="J14" s="8">
        <v>5.18</v>
      </c>
      <c r="K14" s="25" t="s">
        <v>736</v>
      </c>
      <c r="L14" s="91" t="str">
        <f t="shared" ref="L14:L18" si="7">IF(J14="Div by 0", "N/A", IF(K14="N/A","N/A", IF(J14&gt;VALUE(MID(K14,1,2)), "No", IF(J14&lt;-1*VALUE(MID(K14,1,2)), "No", "Yes"))))</f>
        <v>Yes</v>
      </c>
    </row>
    <row r="15" spans="1:12" x14ac:dyDescent="0.25">
      <c r="A15" s="122" t="s">
        <v>417</v>
      </c>
      <c r="B15" s="21" t="s">
        <v>213</v>
      </c>
      <c r="C15" s="4">
        <v>10.057018076</v>
      </c>
      <c r="D15" s="7" t="str">
        <f t="shared" si="4"/>
        <v>N/A</v>
      </c>
      <c r="E15" s="4">
        <v>10.352526439</v>
      </c>
      <c r="F15" s="7" t="str">
        <f t="shared" si="5"/>
        <v>N/A</v>
      </c>
      <c r="G15" s="4">
        <v>11.027049435</v>
      </c>
      <c r="H15" s="7" t="str">
        <f t="shared" si="6"/>
        <v>N/A</v>
      </c>
      <c r="I15" s="8">
        <v>2.9380000000000002</v>
      </c>
      <c r="J15" s="8">
        <v>6.516</v>
      </c>
      <c r="K15" s="25" t="s">
        <v>736</v>
      </c>
      <c r="L15" s="91" t="str">
        <f t="shared" si="7"/>
        <v>Yes</v>
      </c>
    </row>
    <row r="16" spans="1:12" x14ac:dyDescent="0.25">
      <c r="A16" s="122" t="s">
        <v>418</v>
      </c>
      <c r="B16" s="21" t="s">
        <v>213</v>
      </c>
      <c r="C16" s="4">
        <v>7.1979960125</v>
      </c>
      <c r="D16" s="7" t="str">
        <f t="shared" si="4"/>
        <v>N/A</v>
      </c>
      <c r="E16" s="4">
        <v>7.2549116642999998</v>
      </c>
      <c r="F16" s="7" t="str">
        <f t="shared" si="5"/>
        <v>N/A</v>
      </c>
      <c r="G16" s="4">
        <v>8.5004317374999996</v>
      </c>
      <c r="H16" s="7" t="str">
        <f t="shared" si="6"/>
        <v>N/A</v>
      </c>
      <c r="I16" s="8">
        <v>0.79069999999999996</v>
      </c>
      <c r="J16" s="8">
        <v>17.170000000000002</v>
      </c>
      <c r="K16" s="25" t="s">
        <v>736</v>
      </c>
      <c r="L16" s="91" t="str">
        <f t="shared" si="7"/>
        <v>Yes</v>
      </c>
    </row>
    <row r="17" spans="1:12" x14ac:dyDescent="0.25">
      <c r="A17" s="122" t="s">
        <v>419</v>
      </c>
      <c r="B17" s="21" t="s">
        <v>213</v>
      </c>
      <c r="C17" s="4">
        <v>13.473040275000001</v>
      </c>
      <c r="D17" s="7" t="str">
        <f t="shared" si="4"/>
        <v>N/A</v>
      </c>
      <c r="E17" s="4">
        <v>14.164973678999999</v>
      </c>
      <c r="F17" s="7" t="str">
        <f t="shared" si="5"/>
        <v>N/A</v>
      </c>
      <c r="G17" s="4">
        <v>14.886856788999999</v>
      </c>
      <c r="H17" s="7" t="str">
        <f t="shared" si="6"/>
        <v>N/A</v>
      </c>
      <c r="I17" s="8">
        <v>5.1360000000000001</v>
      </c>
      <c r="J17" s="8">
        <v>5.0960000000000001</v>
      </c>
      <c r="K17" s="25" t="s">
        <v>736</v>
      </c>
      <c r="L17" s="91" t="str">
        <f t="shared" si="7"/>
        <v>Yes</v>
      </c>
    </row>
    <row r="18" spans="1:12" x14ac:dyDescent="0.25">
      <c r="A18" s="122" t="s">
        <v>420</v>
      </c>
      <c r="B18" s="21" t="s">
        <v>213</v>
      </c>
      <c r="C18" s="4">
        <v>13.983373339</v>
      </c>
      <c r="D18" s="7" t="str">
        <f t="shared" si="4"/>
        <v>N/A</v>
      </c>
      <c r="E18" s="4">
        <v>15.609250756</v>
      </c>
      <c r="F18" s="7" t="str">
        <f t="shared" si="5"/>
        <v>N/A</v>
      </c>
      <c r="G18" s="4">
        <v>15.788161993999999</v>
      </c>
      <c r="H18" s="7" t="str">
        <f t="shared" si="6"/>
        <v>N/A</v>
      </c>
      <c r="I18" s="8">
        <v>11.63</v>
      </c>
      <c r="J18" s="8">
        <v>1.1459999999999999</v>
      </c>
      <c r="K18" s="25" t="s">
        <v>736</v>
      </c>
      <c r="L18" s="91" t="str">
        <f t="shared" si="7"/>
        <v>Yes</v>
      </c>
    </row>
    <row r="19" spans="1:12" x14ac:dyDescent="0.25">
      <c r="A19" s="122"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-80</v>
      </c>
      <c r="J19" s="8">
        <v>0</v>
      </c>
      <c r="K19" s="25" t="s">
        <v>213</v>
      </c>
      <c r="L19" s="91" t="str">
        <f t="shared" ref="L19:L25" si="11">IF(J19="Div by 0", "N/A", IF(K19="N/A","N/A", IF(J19&gt;VALUE(MID(K19,1,2)), "No", IF(J19&lt;-1*VALUE(MID(K19,1,2)), "No", "Yes"))))</f>
        <v>N/A</v>
      </c>
    </row>
    <row r="20" spans="1:12" x14ac:dyDescent="0.25">
      <c r="A20" s="122" t="s">
        <v>76</v>
      </c>
      <c r="B20" s="25" t="s">
        <v>213</v>
      </c>
      <c r="C20" s="22">
        <v>39</v>
      </c>
      <c r="D20" s="7" t="str">
        <f t="shared" si="8"/>
        <v>N/A</v>
      </c>
      <c r="E20" s="22">
        <v>14</v>
      </c>
      <c r="F20" s="7" t="str">
        <f t="shared" si="9"/>
        <v>N/A</v>
      </c>
      <c r="G20" s="22">
        <v>32</v>
      </c>
      <c r="H20" s="7" t="str">
        <f t="shared" si="10"/>
        <v>N/A</v>
      </c>
      <c r="I20" s="8">
        <v>-64.099999999999994</v>
      </c>
      <c r="J20" s="8">
        <v>128.6</v>
      </c>
      <c r="K20" s="25" t="s">
        <v>213</v>
      </c>
      <c r="L20" s="91" t="str">
        <f t="shared" si="11"/>
        <v>N/A</v>
      </c>
    </row>
    <row r="21" spans="1:12" x14ac:dyDescent="0.25">
      <c r="A21" s="138" t="s">
        <v>1118</v>
      </c>
      <c r="B21" s="25" t="s">
        <v>213</v>
      </c>
      <c r="C21" s="10">
        <v>8884.8739459999997</v>
      </c>
      <c r="D21" s="7" t="str">
        <f t="shared" si="8"/>
        <v>N/A</v>
      </c>
      <c r="E21" s="10">
        <v>8847.8386396999995</v>
      </c>
      <c r="F21" s="7" t="str">
        <f t="shared" si="9"/>
        <v>N/A</v>
      </c>
      <c r="G21" s="10">
        <v>8381.4049042000006</v>
      </c>
      <c r="H21" s="7" t="str">
        <f t="shared" si="10"/>
        <v>N/A</v>
      </c>
      <c r="I21" s="8">
        <v>-0.41699999999999998</v>
      </c>
      <c r="J21" s="8">
        <v>-5.27</v>
      </c>
      <c r="K21" s="25" t="s">
        <v>736</v>
      </c>
      <c r="L21" s="91" t="str">
        <f t="shared" si="11"/>
        <v>Yes</v>
      </c>
    </row>
    <row r="22" spans="1:12" x14ac:dyDescent="0.25">
      <c r="A22" s="122" t="s">
        <v>1702</v>
      </c>
      <c r="B22" s="25" t="s">
        <v>213</v>
      </c>
      <c r="C22" s="10">
        <v>23962.047434</v>
      </c>
      <c r="D22" s="7" t="str">
        <f t="shared" si="8"/>
        <v>N/A</v>
      </c>
      <c r="E22" s="10">
        <v>24911.779083000001</v>
      </c>
      <c r="F22" s="7" t="str">
        <f t="shared" si="9"/>
        <v>N/A</v>
      </c>
      <c r="G22" s="10">
        <v>22624.151828999999</v>
      </c>
      <c r="H22" s="7" t="str">
        <f t="shared" si="10"/>
        <v>N/A</v>
      </c>
      <c r="I22" s="8">
        <v>3.9630000000000001</v>
      </c>
      <c r="J22" s="8">
        <v>-9.18</v>
      </c>
      <c r="K22" s="25" t="s">
        <v>736</v>
      </c>
      <c r="L22" s="91" t="str">
        <f t="shared" si="11"/>
        <v>Yes</v>
      </c>
    </row>
    <row r="23" spans="1:12" x14ac:dyDescent="0.25">
      <c r="A23" s="122" t="s">
        <v>1119</v>
      </c>
      <c r="B23" s="25" t="s">
        <v>213</v>
      </c>
      <c r="C23" s="10">
        <v>27336.548694000001</v>
      </c>
      <c r="D23" s="7" t="str">
        <f t="shared" si="8"/>
        <v>N/A</v>
      </c>
      <c r="E23" s="10">
        <v>26665.165784000001</v>
      </c>
      <c r="F23" s="7" t="str">
        <f t="shared" si="9"/>
        <v>N/A</v>
      </c>
      <c r="G23" s="10">
        <v>22943.463781999999</v>
      </c>
      <c r="H23" s="7" t="str">
        <f t="shared" si="10"/>
        <v>N/A</v>
      </c>
      <c r="I23" s="8">
        <v>-2.46</v>
      </c>
      <c r="J23" s="8">
        <v>-14</v>
      </c>
      <c r="K23" s="25" t="s">
        <v>736</v>
      </c>
      <c r="L23" s="91" t="str">
        <f t="shared" si="11"/>
        <v>Yes</v>
      </c>
    </row>
    <row r="24" spans="1:12" x14ac:dyDescent="0.25">
      <c r="A24" s="122" t="s">
        <v>1120</v>
      </c>
      <c r="B24" s="25" t="s">
        <v>213</v>
      </c>
      <c r="C24" s="10">
        <v>4449.5616742000002</v>
      </c>
      <c r="D24" s="7" t="str">
        <f t="shared" si="8"/>
        <v>N/A</v>
      </c>
      <c r="E24" s="10">
        <v>4424.6973500000004</v>
      </c>
      <c r="F24" s="7" t="str">
        <f t="shared" si="9"/>
        <v>N/A</v>
      </c>
      <c r="G24" s="10">
        <v>4283.4452365999996</v>
      </c>
      <c r="H24" s="7" t="str">
        <f t="shared" si="10"/>
        <v>N/A</v>
      </c>
      <c r="I24" s="8">
        <v>-0.55900000000000005</v>
      </c>
      <c r="J24" s="8">
        <v>-3.19</v>
      </c>
      <c r="K24" s="25" t="s">
        <v>736</v>
      </c>
      <c r="L24" s="91" t="str">
        <f t="shared" si="11"/>
        <v>Yes</v>
      </c>
    </row>
    <row r="25" spans="1:12" x14ac:dyDescent="0.25">
      <c r="A25" s="122" t="s">
        <v>1121</v>
      </c>
      <c r="B25" s="25" t="s">
        <v>213</v>
      </c>
      <c r="C25" s="10">
        <v>6099.7215034000001</v>
      </c>
      <c r="D25" s="7" t="str">
        <f t="shared" si="8"/>
        <v>N/A</v>
      </c>
      <c r="E25" s="10">
        <v>5973.2744148000002</v>
      </c>
      <c r="F25" s="7" t="str">
        <f t="shared" si="9"/>
        <v>N/A</v>
      </c>
      <c r="G25" s="10">
        <v>5812.1730218000002</v>
      </c>
      <c r="H25" s="7" t="str">
        <f t="shared" si="10"/>
        <v>N/A</v>
      </c>
      <c r="I25" s="8">
        <v>-2.0699999999999998</v>
      </c>
      <c r="J25" s="8">
        <v>-2.7</v>
      </c>
      <c r="K25" s="25" t="s">
        <v>736</v>
      </c>
      <c r="L25" s="91" t="str">
        <f t="shared" si="11"/>
        <v>Yes</v>
      </c>
    </row>
    <row r="26" spans="1:12" x14ac:dyDescent="0.25">
      <c r="A26" s="114" t="s">
        <v>1122</v>
      </c>
      <c r="B26" s="25" t="s">
        <v>213</v>
      </c>
      <c r="C26" s="10">
        <v>9101.7608438000007</v>
      </c>
      <c r="D26" s="7" t="str">
        <f t="shared" si="8"/>
        <v>N/A</v>
      </c>
      <c r="E26" s="10">
        <v>9140.1472780999993</v>
      </c>
      <c r="F26" s="7" t="str">
        <f t="shared" si="9"/>
        <v>N/A</v>
      </c>
      <c r="G26" s="10">
        <v>8598.7965836999992</v>
      </c>
      <c r="H26" s="7" t="str">
        <f t="shared" si="10"/>
        <v>N/A</v>
      </c>
      <c r="I26" s="8">
        <v>0.42170000000000002</v>
      </c>
      <c r="J26" s="8">
        <v>-5.92</v>
      </c>
      <c r="K26" s="25" t="s">
        <v>736</v>
      </c>
      <c r="L26" s="91" t="str">
        <f>IF(J26="Div by 0", "N/A", IF(OR(J26="N/A",K26="N/A"),"N/A", IF(J26&gt;VALUE(MID(K26,1,2)), "No", IF(J26&lt;-1*VALUE(MID(K26,1,2)), "No", "Yes"))))</f>
        <v>Yes</v>
      </c>
    </row>
    <row r="27" spans="1:12" x14ac:dyDescent="0.25">
      <c r="A27" s="114" t="s">
        <v>1123</v>
      </c>
      <c r="B27" s="25" t="s">
        <v>213</v>
      </c>
      <c r="C27" s="10">
        <v>8624.7025068000003</v>
      </c>
      <c r="D27" s="7" t="str">
        <f t="shared" si="8"/>
        <v>N/A</v>
      </c>
      <c r="E27" s="10">
        <v>8498.7085745000004</v>
      </c>
      <c r="F27" s="7" t="str">
        <f t="shared" si="9"/>
        <v>N/A</v>
      </c>
      <c r="G27" s="10">
        <v>8119.7890723999999</v>
      </c>
      <c r="H27" s="7" t="str">
        <f t="shared" si="10"/>
        <v>N/A</v>
      </c>
      <c r="I27" s="8">
        <v>-1.46</v>
      </c>
      <c r="J27" s="8">
        <v>-4.46</v>
      </c>
      <c r="K27" s="25" t="s">
        <v>736</v>
      </c>
      <c r="L27" s="91" t="str">
        <f>IF(J27="Div by 0", "N/A", IF(OR(J27="N/A",K27="N/A"),"N/A", IF(J27&gt;VALUE(MID(K27,1,2)), "No", IF(J27&lt;-1*VALUE(MID(K27,1,2)), "No", "Yes"))))</f>
        <v>Yes</v>
      </c>
    </row>
    <row r="28" spans="1:12" x14ac:dyDescent="0.25">
      <c r="A28" s="138" t="s">
        <v>1124</v>
      </c>
      <c r="B28" s="25" t="s">
        <v>213</v>
      </c>
      <c r="C28" s="10">
        <v>21668.392746000001</v>
      </c>
      <c r="D28" s="7" t="str">
        <f t="shared" si="8"/>
        <v>N/A</v>
      </c>
      <c r="E28" s="10">
        <v>22728.006560999998</v>
      </c>
      <c r="F28" s="7" t="str">
        <f t="shared" si="9"/>
        <v>N/A</v>
      </c>
      <c r="G28" s="10">
        <v>19952.733828</v>
      </c>
      <c r="H28" s="7" t="str">
        <f t="shared" si="10"/>
        <v>N/A</v>
      </c>
      <c r="I28" s="8">
        <v>4.8899999999999997</v>
      </c>
      <c r="J28" s="8">
        <v>-12.2</v>
      </c>
      <c r="K28" s="25" t="s">
        <v>736</v>
      </c>
      <c r="L28" s="91" t="str">
        <f>IF(J28="Div by 0", "N/A", IF(K28="N/A","N/A", IF(J28&gt;VALUE(MID(K28,1,2)), "No", IF(J28&lt;-1*VALUE(MID(K28,1,2)), "No", "Yes"))))</f>
        <v>Yes</v>
      </c>
    </row>
    <row r="29" spans="1:12" x14ac:dyDescent="0.25">
      <c r="A29" s="114" t="s">
        <v>1125</v>
      </c>
      <c r="B29" s="25" t="s">
        <v>213</v>
      </c>
      <c r="C29" s="10">
        <v>23332.813833</v>
      </c>
      <c r="D29" s="7" t="str">
        <f t="shared" si="8"/>
        <v>N/A</v>
      </c>
      <c r="E29" s="10">
        <v>24463.592487999998</v>
      </c>
      <c r="F29" s="7" t="str">
        <f t="shared" si="9"/>
        <v>N/A</v>
      </c>
      <c r="G29" s="10">
        <v>22534.779772000002</v>
      </c>
      <c r="H29" s="7" t="str">
        <f t="shared" si="10"/>
        <v>N/A</v>
      </c>
      <c r="I29" s="8">
        <v>4.8460000000000001</v>
      </c>
      <c r="J29" s="8">
        <v>-7.88</v>
      </c>
      <c r="K29" s="25" t="s">
        <v>736</v>
      </c>
      <c r="L29" s="91" t="str">
        <f>IF(J29="Div by 0", "N/A", IF(K29="N/A","N/A", IF(J29&gt;VALUE(MID(K29,1,2)), "No", IF(J29&lt;-1*VALUE(MID(K29,1,2)), "No", "Yes"))))</f>
        <v>Yes</v>
      </c>
    </row>
    <row r="30" spans="1:12" x14ac:dyDescent="0.25">
      <c r="A30" s="114" t="s">
        <v>1126</v>
      </c>
      <c r="B30" s="25" t="s">
        <v>213</v>
      </c>
      <c r="C30" s="10">
        <v>20455.612787999999</v>
      </c>
      <c r="D30" s="7" t="str">
        <f t="shared" si="8"/>
        <v>N/A</v>
      </c>
      <c r="E30" s="10">
        <v>21478.556707</v>
      </c>
      <c r="F30" s="7" t="str">
        <f t="shared" si="9"/>
        <v>N/A</v>
      </c>
      <c r="G30" s="10">
        <v>17670.078753000002</v>
      </c>
      <c r="H30" s="7" t="str">
        <f t="shared" si="10"/>
        <v>N/A</v>
      </c>
      <c r="I30" s="8">
        <v>5.0010000000000003</v>
      </c>
      <c r="J30" s="8">
        <v>-17.7</v>
      </c>
      <c r="K30" s="25" t="s">
        <v>736</v>
      </c>
      <c r="L30" s="91" t="str">
        <f>IF(J30="Div by 0", "N/A", IF(K30="N/A","N/A", IF(J30&gt;VALUE(MID(K30,1,2)), "No", IF(J30&lt;-1*VALUE(MID(K30,1,2)), "No", "Yes"))))</f>
        <v>Yes</v>
      </c>
    </row>
    <row r="31" spans="1:12" x14ac:dyDescent="0.25">
      <c r="A31" s="114" t="s">
        <v>1127</v>
      </c>
      <c r="B31" s="25" t="s">
        <v>213</v>
      </c>
      <c r="C31" s="10">
        <v>23244.177458999999</v>
      </c>
      <c r="D31" s="7" t="str">
        <f t="shared" si="8"/>
        <v>N/A</v>
      </c>
      <c r="E31" s="10">
        <v>24193.423201000001</v>
      </c>
      <c r="F31" s="7" t="str">
        <f t="shared" si="9"/>
        <v>N/A</v>
      </c>
      <c r="G31" s="10">
        <v>20895.827216999998</v>
      </c>
      <c r="H31" s="7" t="str">
        <f t="shared" si="10"/>
        <v>N/A</v>
      </c>
      <c r="I31" s="8">
        <v>4.0839999999999996</v>
      </c>
      <c r="J31" s="8">
        <v>-13.6</v>
      </c>
      <c r="K31" s="25" t="s">
        <v>736</v>
      </c>
      <c r="L31" s="91" t="str">
        <f>IF(J31="Div by 0", "N/A", IF(OR(J31="N/A",K31="N/A"),"N/A", IF(J31&gt;VALUE(MID(K31,1,2)), "No", IF(J31&lt;-1*VALUE(MID(K31,1,2)), "No", "Yes"))))</f>
        <v>Yes</v>
      </c>
    </row>
    <row r="32" spans="1:12" x14ac:dyDescent="0.25">
      <c r="A32" s="114" t="s">
        <v>1128</v>
      </c>
      <c r="B32" s="25" t="s">
        <v>213</v>
      </c>
      <c r="C32" s="10">
        <v>19736.965907999998</v>
      </c>
      <c r="D32" s="7" t="str">
        <f t="shared" si="8"/>
        <v>N/A</v>
      </c>
      <c r="E32" s="10">
        <v>20970.110809999998</v>
      </c>
      <c r="F32" s="7" t="str">
        <f t="shared" si="9"/>
        <v>N/A</v>
      </c>
      <c r="G32" s="10">
        <v>18798.397595999999</v>
      </c>
      <c r="H32" s="7" t="str">
        <f t="shared" si="10"/>
        <v>N/A</v>
      </c>
      <c r="I32" s="8">
        <v>6.2480000000000002</v>
      </c>
      <c r="J32" s="8">
        <v>-10.4</v>
      </c>
      <c r="K32" s="25" t="s">
        <v>736</v>
      </c>
      <c r="L32" s="91" t="str">
        <f>IF(J32="Div by 0", "N/A", IF(OR(J32="N/A",K32="N/A"),"N/A", IF(J32&gt;VALUE(MID(K32,1,2)), "No", IF(J32&lt;-1*VALUE(MID(K32,1,2)), "No", "Yes"))))</f>
        <v>Yes</v>
      </c>
    </row>
    <row r="33" spans="1:12" x14ac:dyDescent="0.25">
      <c r="A33" s="114" t="s">
        <v>1705</v>
      </c>
      <c r="B33" s="25" t="s">
        <v>213</v>
      </c>
      <c r="C33" s="10">
        <v>14202.009690000001</v>
      </c>
      <c r="D33" s="7" t="str">
        <f t="shared" si="8"/>
        <v>N/A</v>
      </c>
      <c r="E33" s="10">
        <v>13708.782218</v>
      </c>
      <c r="F33" s="7" t="str">
        <f t="shared" si="9"/>
        <v>N/A</v>
      </c>
      <c r="G33" s="10">
        <v>13268.281412</v>
      </c>
      <c r="H33" s="7" t="str">
        <f t="shared" si="10"/>
        <v>N/A</v>
      </c>
      <c r="I33" s="8">
        <v>-3.47</v>
      </c>
      <c r="J33" s="8">
        <v>-3.21</v>
      </c>
      <c r="K33" s="25" t="s">
        <v>736</v>
      </c>
      <c r="L33" s="91" t="str">
        <f t="shared" ref="L33:L45" si="12">IF(J33="Div by 0", "N/A", IF(K33="N/A","N/A", IF(J33&gt;VALUE(MID(K33,1,2)), "No", IF(J33&lt;-1*VALUE(MID(K33,1,2)), "No", "Yes"))))</f>
        <v>Yes</v>
      </c>
    </row>
    <row r="34" spans="1:12" x14ac:dyDescent="0.25">
      <c r="A34" s="114" t="s">
        <v>1706</v>
      </c>
      <c r="B34" s="25" t="s">
        <v>213</v>
      </c>
      <c r="C34" s="10">
        <v>1930.2857143000001</v>
      </c>
      <c r="D34" s="7" t="str">
        <f t="shared" si="8"/>
        <v>N/A</v>
      </c>
      <c r="E34" s="10">
        <v>697.05555556000002</v>
      </c>
      <c r="F34" s="7" t="str">
        <f t="shared" si="9"/>
        <v>N/A</v>
      </c>
      <c r="G34" s="10">
        <v>258.22222221999999</v>
      </c>
      <c r="H34" s="7" t="str">
        <f t="shared" si="10"/>
        <v>N/A</v>
      </c>
      <c r="I34" s="8">
        <v>-63.9</v>
      </c>
      <c r="J34" s="8">
        <v>-63</v>
      </c>
      <c r="K34" s="25" t="s">
        <v>736</v>
      </c>
      <c r="L34" s="91" t="str">
        <f t="shared" si="12"/>
        <v>No</v>
      </c>
    </row>
    <row r="35" spans="1:12" x14ac:dyDescent="0.25">
      <c r="A35" s="114" t="s">
        <v>1707</v>
      </c>
      <c r="B35" s="25" t="s">
        <v>213</v>
      </c>
      <c r="C35" s="10">
        <v>20924.258739000001</v>
      </c>
      <c r="D35" s="7" t="str">
        <f t="shared" si="8"/>
        <v>N/A</v>
      </c>
      <c r="E35" s="10">
        <v>21994.088727999999</v>
      </c>
      <c r="F35" s="7" t="str">
        <f t="shared" si="9"/>
        <v>N/A</v>
      </c>
      <c r="G35" s="10">
        <v>18620.390632999999</v>
      </c>
      <c r="H35" s="7" t="str">
        <f t="shared" si="10"/>
        <v>N/A</v>
      </c>
      <c r="I35" s="8">
        <v>5.1130000000000004</v>
      </c>
      <c r="J35" s="8">
        <v>-15.3</v>
      </c>
      <c r="K35" s="25" t="s">
        <v>736</v>
      </c>
      <c r="L35" s="91" t="str">
        <f t="shared" si="12"/>
        <v>Yes</v>
      </c>
    </row>
    <row r="36" spans="1:12" x14ac:dyDescent="0.25">
      <c r="A36" s="114" t="s">
        <v>1708</v>
      </c>
      <c r="B36" s="25" t="s">
        <v>213</v>
      </c>
      <c r="C36" s="10">
        <v>616.96538462000001</v>
      </c>
      <c r="D36" s="7" t="str">
        <f t="shared" si="8"/>
        <v>N/A</v>
      </c>
      <c r="E36" s="10">
        <v>1057.2390438</v>
      </c>
      <c r="F36" s="7" t="str">
        <f t="shared" si="9"/>
        <v>N/A</v>
      </c>
      <c r="G36" s="10">
        <v>489.93560606</v>
      </c>
      <c r="H36" s="7" t="str">
        <f t="shared" si="10"/>
        <v>N/A</v>
      </c>
      <c r="I36" s="8">
        <v>71.36</v>
      </c>
      <c r="J36" s="8">
        <v>-53.7</v>
      </c>
      <c r="K36" s="25" t="s">
        <v>736</v>
      </c>
      <c r="L36" s="91" t="str">
        <f t="shared" si="12"/>
        <v>No</v>
      </c>
    </row>
    <row r="37" spans="1:12" x14ac:dyDescent="0.25">
      <c r="A37" s="114" t="s">
        <v>1709</v>
      </c>
      <c r="B37" s="25" t="s">
        <v>213</v>
      </c>
      <c r="C37" s="10" t="s">
        <v>1747</v>
      </c>
      <c r="D37" s="7" t="str">
        <f t="shared" si="8"/>
        <v>N/A</v>
      </c>
      <c r="E37" s="10" t="s">
        <v>1747</v>
      </c>
      <c r="F37" s="7" t="str">
        <f t="shared" si="9"/>
        <v>N/A</v>
      </c>
      <c r="G37" s="10" t="s">
        <v>1747</v>
      </c>
      <c r="H37" s="7" t="str">
        <f t="shared" si="10"/>
        <v>N/A</v>
      </c>
      <c r="I37" s="8" t="s">
        <v>1747</v>
      </c>
      <c r="J37" s="8" t="s">
        <v>1747</v>
      </c>
      <c r="K37" s="25" t="s">
        <v>736</v>
      </c>
      <c r="L37" s="91" t="str">
        <f t="shared" si="12"/>
        <v>N/A</v>
      </c>
    </row>
    <row r="38" spans="1:12" x14ac:dyDescent="0.25">
      <c r="A38" s="114" t="s">
        <v>1710</v>
      </c>
      <c r="B38" s="25" t="s">
        <v>213</v>
      </c>
      <c r="C38" s="10" t="s">
        <v>1747</v>
      </c>
      <c r="D38" s="7" t="str">
        <f t="shared" si="8"/>
        <v>N/A</v>
      </c>
      <c r="E38" s="10" t="s">
        <v>1747</v>
      </c>
      <c r="F38" s="7" t="str">
        <f t="shared" si="9"/>
        <v>N/A</v>
      </c>
      <c r="G38" s="10">
        <v>0</v>
      </c>
      <c r="H38" s="7" t="str">
        <f t="shared" si="10"/>
        <v>N/A</v>
      </c>
      <c r="I38" s="8" t="s">
        <v>1747</v>
      </c>
      <c r="J38" s="8" t="s">
        <v>1747</v>
      </c>
      <c r="K38" s="25" t="s">
        <v>736</v>
      </c>
      <c r="L38" s="91" t="str">
        <f t="shared" si="12"/>
        <v>N/A</v>
      </c>
    </row>
    <row r="39" spans="1:12" x14ac:dyDescent="0.25">
      <c r="A39" s="114" t="s">
        <v>1711</v>
      </c>
      <c r="B39" s="25" t="s">
        <v>213</v>
      </c>
      <c r="C39" s="10">
        <v>174.99576271000001</v>
      </c>
      <c r="D39" s="7" t="str">
        <f t="shared" si="8"/>
        <v>N/A</v>
      </c>
      <c r="E39" s="10">
        <v>123.40192926</v>
      </c>
      <c r="F39" s="7" t="str">
        <f t="shared" si="9"/>
        <v>N/A</v>
      </c>
      <c r="G39" s="10">
        <v>161.78143713</v>
      </c>
      <c r="H39" s="7" t="str">
        <f t="shared" si="10"/>
        <v>N/A</v>
      </c>
      <c r="I39" s="8">
        <v>-29.5</v>
      </c>
      <c r="J39" s="8">
        <v>31.1</v>
      </c>
      <c r="K39" s="25" t="s">
        <v>736</v>
      </c>
      <c r="L39" s="91" t="str">
        <f t="shared" si="12"/>
        <v>No</v>
      </c>
    </row>
    <row r="40" spans="1:12" x14ac:dyDescent="0.25">
      <c r="A40" s="114" t="s">
        <v>1712</v>
      </c>
      <c r="B40" s="25" t="s">
        <v>213</v>
      </c>
      <c r="C40" s="10" t="s">
        <v>1747</v>
      </c>
      <c r="D40" s="7" t="str">
        <f t="shared" si="8"/>
        <v>N/A</v>
      </c>
      <c r="E40" s="10" t="s">
        <v>1747</v>
      </c>
      <c r="F40" s="7" t="str">
        <f t="shared" si="9"/>
        <v>N/A</v>
      </c>
      <c r="G40" s="10" t="s">
        <v>1747</v>
      </c>
      <c r="H40" s="7" t="str">
        <f t="shared" si="10"/>
        <v>N/A</v>
      </c>
      <c r="I40" s="8" t="s">
        <v>1747</v>
      </c>
      <c r="J40" s="8" t="s">
        <v>1747</v>
      </c>
      <c r="K40" s="25" t="s">
        <v>736</v>
      </c>
      <c r="L40" s="91" t="str">
        <f t="shared" si="12"/>
        <v>N/A</v>
      </c>
    </row>
    <row r="41" spans="1:12" x14ac:dyDescent="0.25">
      <c r="A41" s="114" t="s">
        <v>1713</v>
      </c>
      <c r="B41" s="25" t="s">
        <v>213</v>
      </c>
      <c r="C41" s="10">
        <v>28156.145573999998</v>
      </c>
      <c r="D41" s="7" t="str">
        <f t="shared" si="8"/>
        <v>N/A</v>
      </c>
      <c r="E41" s="10">
        <v>29691.978708999999</v>
      </c>
      <c r="F41" s="7" t="str">
        <f t="shared" si="9"/>
        <v>N/A</v>
      </c>
      <c r="G41" s="10">
        <v>27440.168572999999</v>
      </c>
      <c r="H41" s="7" t="str">
        <f t="shared" si="10"/>
        <v>N/A</v>
      </c>
      <c r="I41" s="8">
        <v>5.4550000000000001</v>
      </c>
      <c r="J41" s="8">
        <v>-7.58</v>
      </c>
      <c r="K41" s="25" t="s">
        <v>736</v>
      </c>
      <c r="L41" s="91" t="str">
        <f t="shared" si="12"/>
        <v>Yes</v>
      </c>
    </row>
    <row r="42" spans="1:12" x14ac:dyDescent="0.25">
      <c r="A42" s="114" t="s">
        <v>1714</v>
      </c>
      <c r="B42" s="25" t="s">
        <v>213</v>
      </c>
      <c r="C42" s="10" t="s">
        <v>1747</v>
      </c>
      <c r="D42" s="7" t="str">
        <f t="shared" si="8"/>
        <v>N/A</v>
      </c>
      <c r="E42" s="10" t="s">
        <v>1747</v>
      </c>
      <c r="F42" s="7" t="str">
        <f t="shared" si="9"/>
        <v>N/A</v>
      </c>
      <c r="G42" s="10" t="s">
        <v>1747</v>
      </c>
      <c r="H42" s="7" t="str">
        <f t="shared" si="10"/>
        <v>N/A</v>
      </c>
      <c r="I42" s="8" t="s">
        <v>1747</v>
      </c>
      <c r="J42" s="8" t="s">
        <v>1747</v>
      </c>
      <c r="K42" s="25" t="s">
        <v>736</v>
      </c>
      <c r="L42" s="91" t="str">
        <f t="shared" si="12"/>
        <v>N/A</v>
      </c>
    </row>
    <row r="43" spans="1:12" x14ac:dyDescent="0.25">
      <c r="A43" s="114" t="s">
        <v>1715</v>
      </c>
      <c r="B43" s="25" t="s">
        <v>213</v>
      </c>
      <c r="C43" s="10" t="s">
        <v>1747</v>
      </c>
      <c r="D43" s="7" t="str">
        <f t="shared" si="8"/>
        <v>N/A</v>
      </c>
      <c r="E43" s="10" t="s">
        <v>1747</v>
      </c>
      <c r="F43" s="7" t="str">
        <f t="shared" si="9"/>
        <v>N/A</v>
      </c>
      <c r="G43" s="10" t="s">
        <v>1747</v>
      </c>
      <c r="H43" s="7" t="str">
        <f t="shared" si="10"/>
        <v>N/A</v>
      </c>
      <c r="I43" s="8" t="s">
        <v>1747</v>
      </c>
      <c r="J43" s="8" t="s">
        <v>1747</v>
      </c>
      <c r="K43" s="25" t="s">
        <v>736</v>
      </c>
      <c r="L43" s="91" t="str">
        <f t="shared" si="12"/>
        <v>N/A</v>
      </c>
    </row>
    <row r="44" spans="1:12" x14ac:dyDescent="0.25">
      <c r="A44" s="114" t="s">
        <v>1129</v>
      </c>
      <c r="B44" s="25" t="s">
        <v>213</v>
      </c>
      <c r="C44" s="10">
        <v>22361.907870999999</v>
      </c>
      <c r="D44" s="7" t="str">
        <f t="shared" si="8"/>
        <v>N/A</v>
      </c>
      <c r="E44" s="10">
        <v>23508.186769</v>
      </c>
      <c r="F44" s="7" t="str">
        <f t="shared" si="9"/>
        <v>N/A</v>
      </c>
      <c r="G44" s="10">
        <v>20637.561010000001</v>
      </c>
      <c r="H44" s="7" t="str">
        <f t="shared" si="10"/>
        <v>N/A</v>
      </c>
      <c r="I44" s="8">
        <v>5.1260000000000003</v>
      </c>
      <c r="J44" s="8">
        <v>-12.2</v>
      </c>
      <c r="K44" s="25" t="s">
        <v>736</v>
      </c>
      <c r="L44" s="91" t="str">
        <f t="shared" si="12"/>
        <v>Yes</v>
      </c>
    </row>
    <row r="45" spans="1:12" ht="25" x14ac:dyDescent="0.25">
      <c r="A45" s="114" t="s">
        <v>1130</v>
      </c>
      <c r="B45" s="25" t="s">
        <v>213</v>
      </c>
      <c r="C45" s="10">
        <v>468.56092842999999</v>
      </c>
      <c r="D45" s="7" t="str">
        <f t="shared" si="8"/>
        <v>N/A</v>
      </c>
      <c r="E45" s="10">
        <v>545.33103447999997</v>
      </c>
      <c r="F45" s="7" t="str">
        <f t="shared" si="9"/>
        <v>N/A</v>
      </c>
      <c r="G45" s="10">
        <v>304.74230146000002</v>
      </c>
      <c r="H45" s="7" t="str">
        <f t="shared" si="10"/>
        <v>N/A</v>
      </c>
      <c r="I45" s="8">
        <v>16.38</v>
      </c>
      <c r="J45" s="8">
        <v>-44.1</v>
      </c>
      <c r="K45" s="25" t="s">
        <v>736</v>
      </c>
      <c r="L45" s="91" t="str">
        <f t="shared" si="12"/>
        <v>No</v>
      </c>
    </row>
    <row r="46" spans="1:12" x14ac:dyDescent="0.25">
      <c r="A46" s="114" t="s">
        <v>1131</v>
      </c>
      <c r="B46" s="21" t="s">
        <v>213</v>
      </c>
      <c r="C46" s="26">
        <v>95260.503624999998</v>
      </c>
      <c r="D46" s="7" t="str">
        <f t="shared" si="8"/>
        <v>N/A</v>
      </c>
      <c r="E46" s="26">
        <v>98074.598048999993</v>
      </c>
      <c r="F46" s="7" t="str">
        <f t="shared" si="9"/>
        <v>N/A</v>
      </c>
      <c r="G46" s="26">
        <v>104652.61136</v>
      </c>
      <c r="H46" s="7" t="str">
        <f t="shared" si="10"/>
        <v>N/A</v>
      </c>
      <c r="I46" s="8">
        <v>2.9540000000000002</v>
      </c>
      <c r="J46" s="8">
        <v>6.7069999999999999</v>
      </c>
      <c r="K46" s="25" t="s">
        <v>736</v>
      </c>
      <c r="L46" s="91" t="str">
        <f>IF(J46="Div by 0", "N/A", IF(K46="N/A","N/A", IF(J46&gt;VALUE(MID(K46,1,2)), "No", IF(J46&lt;-1*VALUE(MID(K46,1,2)), "No", "Yes"))))</f>
        <v>Yes</v>
      </c>
    </row>
    <row r="47" spans="1:12" x14ac:dyDescent="0.25">
      <c r="A47" s="145" t="s">
        <v>1132</v>
      </c>
      <c r="B47" s="21" t="s">
        <v>213</v>
      </c>
      <c r="C47" s="26">
        <v>54051.568783000002</v>
      </c>
      <c r="D47" s="7" t="str">
        <f t="shared" si="8"/>
        <v>N/A</v>
      </c>
      <c r="E47" s="26">
        <v>53850.670559999999</v>
      </c>
      <c r="F47" s="7" t="str">
        <f t="shared" si="9"/>
        <v>N/A</v>
      </c>
      <c r="G47" s="26">
        <v>48844.805793</v>
      </c>
      <c r="H47" s="7" t="str">
        <f t="shared" si="10"/>
        <v>N/A</v>
      </c>
      <c r="I47" s="8">
        <v>-0.372</v>
      </c>
      <c r="J47" s="8">
        <v>-9.3000000000000007</v>
      </c>
      <c r="K47" s="25" t="s">
        <v>736</v>
      </c>
      <c r="L47" s="91" t="str">
        <f>IF(J47="Div by 0", "N/A", IF(K47="N/A","N/A", IF(J47&gt;VALUE(MID(K47,1,2)), "No", IF(J47&lt;-1*VALUE(MID(K47,1,2)), "No", "Yes"))))</f>
        <v>Yes</v>
      </c>
    </row>
    <row r="48" spans="1:12" ht="25" x14ac:dyDescent="0.25">
      <c r="A48" s="114" t="s">
        <v>1133</v>
      </c>
      <c r="B48" s="21" t="s">
        <v>213</v>
      </c>
      <c r="C48" s="26">
        <v>93045.719696999993</v>
      </c>
      <c r="D48" s="7" t="str">
        <f t="shared" si="8"/>
        <v>N/A</v>
      </c>
      <c r="E48" s="26">
        <v>97850.606557000006</v>
      </c>
      <c r="F48" s="7" t="str">
        <f t="shared" si="9"/>
        <v>N/A</v>
      </c>
      <c r="G48" s="26">
        <v>92584.065728000001</v>
      </c>
      <c r="H48" s="7" t="str">
        <f t="shared" si="10"/>
        <v>N/A</v>
      </c>
      <c r="I48" s="8">
        <v>5.1639999999999997</v>
      </c>
      <c r="J48" s="8">
        <v>-5.38</v>
      </c>
      <c r="K48" s="25" t="s">
        <v>736</v>
      </c>
      <c r="L48" s="91" t="str">
        <f>IF(J48="Div by 0", "N/A", IF(K48="N/A","N/A", IF(J48&gt;VALUE(MID(K48,1,2)), "No", IF(J48&lt;-1*VALUE(MID(K48,1,2)), "No", "Yes"))))</f>
        <v>Yes</v>
      </c>
    </row>
    <row r="49" spans="1:12" x14ac:dyDescent="0.25">
      <c r="A49" s="136" t="s">
        <v>1134</v>
      </c>
      <c r="B49" s="21" t="s">
        <v>213</v>
      </c>
      <c r="C49" s="26">
        <v>71397.918130999999</v>
      </c>
      <c r="D49" s="7" t="str">
        <f t="shared" si="8"/>
        <v>N/A</v>
      </c>
      <c r="E49" s="26">
        <v>71956.311759000004</v>
      </c>
      <c r="F49" s="7" t="str">
        <f t="shared" si="9"/>
        <v>N/A</v>
      </c>
      <c r="G49" s="26">
        <v>66416.253662000003</v>
      </c>
      <c r="H49" s="7" t="str">
        <f t="shared" si="10"/>
        <v>N/A</v>
      </c>
      <c r="I49" s="8">
        <v>0.78210000000000002</v>
      </c>
      <c r="J49" s="8">
        <v>-7.7</v>
      </c>
      <c r="K49" s="25" t="s">
        <v>736</v>
      </c>
      <c r="L49" s="91" t="str">
        <f t="shared" ref="L49:L59" si="13">IF(J49="Div by 0", "N/A", IF(K49="N/A","N/A", IF(J49&gt;VALUE(MID(K49,1,2)), "No", IF(J49&lt;-1*VALUE(MID(K49,1,2)), "No", "Yes"))))</f>
        <v>Yes</v>
      </c>
    </row>
    <row r="50" spans="1:12" ht="25" x14ac:dyDescent="0.25">
      <c r="A50" s="114" t="s">
        <v>1135</v>
      </c>
      <c r="B50" s="21" t="s">
        <v>213</v>
      </c>
      <c r="C50" s="26" t="s">
        <v>1747</v>
      </c>
      <c r="D50" s="7" t="str">
        <f t="shared" si="8"/>
        <v>N/A</v>
      </c>
      <c r="E50" s="26" t="s">
        <v>1747</v>
      </c>
      <c r="F50" s="7" t="str">
        <f t="shared" si="9"/>
        <v>N/A</v>
      </c>
      <c r="G50" s="26" t="s">
        <v>1747</v>
      </c>
      <c r="H50" s="7" t="str">
        <f t="shared" si="10"/>
        <v>N/A</v>
      </c>
      <c r="I50" s="8" t="s">
        <v>1747</v>
      </c>
      <c r="J50" s="8" t="s">
        <v>1747</v>
      </c>
      <c r="K50" s="25" t="s">
        <v>736</v>
      </c>
      <c r="L50" s="91" t="str">
        <f t="shared" si="13"/>
        <v>N/A</v>
      </c>
    </row>
    <row r="51" spans="1:12" x14ac:dyDescent="0.25">
      <c r="A51" s="114" t="s">
        <v>1136</v>
      </c>
      <c r="B51" s="21" t="s">
        <v>213</v>
      </c>
      <c r="C51" s="26">
        <v>48377.700115</v>
      </c>
      <c r="D51" s="7" t="str">
        <f t="shared" ref="D51:D82" si="14">IF($B51="N/A","N/A",IF(C51&gt;10,"No",IF(C51&lt;-10,"No","Yes")))</f>
        <v>N/A</v>
      </c>
      <c r="E51" s="26">
        <v>50930.487545999997</v>
      </c>
      <c r="F51" s="7" t="str">
        <f t="shared" ref="F51:F82" si="15">IF($B51="N/A","N/A",IF(E51&gt;10,"No",IF(E51&lt;-10,"No","Yes")))</f>
        <v>N/A</v>
      </c>
      <c r="G51" s="26">
        <v>30360.5</v>
      </c>
      <c r="H51" s="7" t="str">
        <f t="shared" ref="H51:H82" si="16">IF($B51="N/A","N/A",IF(G51&gt;10,"No",IF(G51&lt;-10,"No","Yes")))</f>
        <v>N/A</v>
      </c>
      <c r="I51" s="8">
        <v>5.2770000000000001</v>
      </c>
      <c r="J51" s="8">
        <v>-40.4</v>
      </c>
      <c r="K51" s="25" t="s">
        <v>736</v>
      </c>
      <c r="L51" s="91" t="str">
        <f t="shared" si="13"/>
        <v>No</v>
      </c>
    </row>
    <row r="52" spans="1:12" ht="25" x14ac:dyDescent="0.25">
      <c r="A52" s="114" t="s">
        <v>1137</v>
      </c>
      <c r="B52" s="21" t="s">
        <v>213</v>
      </c>
      <c r="C52" s="26">
        <v>74508.790976999997</v>
      </c>
      <c r="D52" s="7" t="str">
        <f t="shared" si="14"/>
        <v>N/A</v>
      </c>
      <c r="E52" s="26">
        <v>72200.165424999999</v>
      </c>
      <c r="F52" s="7" t="str">
        <f t="shared" si="15"/>
        <v>N/A</v>
      </c>
      <c r="G52" s="26">
        <v>47071.666666999998</v>
      </c>
      <c r="H52" s="7" t="str">
        <f t="shared" si="16"/>
        <v>N/A</v>
      </c>
      <c r="I52" s="8">
        <v>-3.1</v>
      </c>
      <c r="J52" s="8">
        <v>-34.799999999999997</v>
      </c>
      <c r="K52" s="25" t="s">
        <v>736</v>
      </c>
      <c r="L52" s="91" t="str">
        <f t="shared" si="13"/>
        <v>No</v>
      </c>
    </row>
    <row r="53" spans="1:12" ht="25" x14ac:dyDescent="0.25">
      <c r="A53" s="114" t="s">
        <v>1138</v>
      </c>
      <c r="B53" s="21" t="s">
        <v>213</v>
      </c>
      <c r="C53" s="26" t="s">
        <v>1747</v>
      </c>
      <c r="D53" s="7" t="str">
        <f t="shared" si="14"/>
        <v>N/A</v>
      </c>
      <c r="E53" s="26" t="s">
        <v>1747</v>
      </c>
      <c r="F53" s="7" t="str">
        <f t="shared" si="15"/>
        <v>N/A</v>
      </c>
      <c r="G53" s="26" t="s">
        <v>1747</v>
      </c>
      <c r="H53" s="7" t="str">
        <f t="shared" si="16"/>
        <v>N/A</v>
      </c>
      <c r="I53" s="8" t="s">
        <v>1747</v>
      </c>
      <c r="J53" s="8" t="s">
        <v>1747</v>
      </c>
      <c r="K53" s="25" t="s">
        <v>736</v>
      </c>
      <c r="L53" s="91" t="str">
        <f t="shared" si="13"/>
        <v>N/A</v>
      </c>
    </row>
    <row r="54" spans="1:12" ht="25" x14ac:dyDescent="0.25">
      <c r="A54" s="114" t="s">
        <v>1139</v>
      </c>
      <c r="B54" s="21" t="s">
        <v>213</v>
      </c>
      <c r="C54" s="26" t="s">
        <v>1747</v>
      </c>
      <c r="D54" s="7" t="str">
        <f t="shared" si="14"/>
        <v>N/A</v>
      </c>
      <c r="E54" s="26" t="s">
        <v>1747</v>
      </c>
      <c r="F54" s="7" t="str">
        <f t="shared" si="15"/>
        <v>N/A</v>
      </c>
      <c r="G54" s="26" t="s">
        <v>1747</v>
      </c>
      <c r="H54" s="7" t="str">
        <f t="shared" si="16"/>
        <v>N/A</v>
      </c>
      <c r="I54" s="8" t="s">
        <v>1747</v>
      </c>
      <c r="J54" s="8" t="s">
        <v>1747</v>
      </c>
      <c r="K54" s="25" t="s">
        <v>736</v>
      </c>
      <c r="L54" s="91" t="str">
        <f t="shared" si="13"/>
        <v>N/A</v>
      </c>
    </row>
    <row r="55" spans="1:12" ht="25" x14ac:dyDescent="0.25">
      <c r="A55" s="114" t="s">
        <v>1140</v>
      </c>
      <c r="B55" s="21" t="s">
        <v>213</v>
      </c>
      <c r="C55" s="26">
        <v>87467.998185000004</v>
      </c>
      <c r="D55" s="7" t="str">
        <f t="shared" si="14"/>
        <v>N/A</v>
      </c>
      <c r="E55" s="26">
        <v>89161.742650999993</v>
      </c>
      <c r="F55" s="7" t="str">
        <f t="shared" si="15"/>
        <v>N/A</v>
      </c>
      <c r="G55" s="26">
        <v>73282.234211000003</v>
      </c>
      <c r="H55" s="7" t="str">
        <f t="shared" si="16"/>
        <v>N/A</v>
      </c>
      <c r="I55" s="8">
        <v>1.9359999999999999</v>
      </c>
      <c r="J55" s="8">
        <v>-17.8</v>
      </c>
      <c r="K55" s="25" t="s">
        <v>736</v>
      </c>
      <c r="L55" s="91" t="str">
        <f t="shared" si="13"/>
        <v>Yes</v>
      </c>
    </row>
    <row r="56" spans="1:12" ht="25" x14ac:dyDescent="0.25">
      <c r="A56" s="114" t="s">
        <v>1141</v>
      </c>
      <c r="B56" s="21" t="s">
        <v>213</v>
      </c>
      <c r="C56" s="26" t="s">
        <v>1747</v>
      </c>
      <c r="D56" s="7" t="str">
        <f t="shared" si="14"/>
        <v>N/A</v>
      </c>
      <c r="E56" s="26" t="s">
        <v>1747</v>
      </c>
      <c r="F56" s="7" t="str">
        <f t="shared" si="15"/>
        <v>N/A</v>
      </c>
      <c r="G56" s="26" t="s">
        <v>1747</v>
      </c>
      <c r="H56" s="7" t="str">
        <f t="shared" si="16"/>
        <v>N/A</v>
      </c>
      <c r="I56" s="8" t="s">
        <v>1747</v>
      </c>
      <c r="J56" s="8" t="s">
        <v>1747</v>
      </c>
      <c r="K56" s="25" t="s">
        <v>736</v>
      </c>
      <c r="L56" s="91" t="str">
        <f t="shared" si="13"/>
        <v>N/A</v>
      </c>
    </row>
    <row r="57" spans="1:12" ht="25" x14ac:dyDescent="0.25">
      <c r="A57" s="114" t="s">
        <v>1142</v>
      </c>
      <c r="B57" s="21" t="s">
        <v>213</v>
      </c>
      <c r="C57" s="26">
        <v>105013.42349</v>
      </c>
      <c r="D57" s="7" t="str">
        <f t="shared" si="14"/>
        <v>N/A</v>
      </c>
      <c r="E57" s="26">
        <v>101380.64664000001</v>
      </c>
      <c r="F57" s="7" t="str">
        <f t="shared" si="15"/>
        <v>N/A</v>
      </c>
      <c r="G57" s="26">
        <v>51925.260869999998</v>
      </c>
      <c r="H57" s="7" t="str">
        <f t="shared" si="16"/>
        <v>N/A</v>
      </c>
      <c r="I57" s="8">
        <v>-3.46</v>
      </c>
      <c r="J57" s="8">
        <v>-48.8</v>
      </c>
      <c r="K57" s="25" t="s">
        <v>736</v>
      </c>
      <c r="L57" s="91" t="str">
        <f t="shared" si="13"/>
        <v>No</v>
      </c>
    </row>
    <row r="58" spans="1:12" ht="25" x14ac:dyDescent="0.25">
      <c r="A58" s="114" t="s">
        <v>1143</v>
      </c>
      <c r="B58" s="21" t="s">
        <v>213</v>
      </c>
      <c r="C58" s="26" t="s">
        <v>1747</v>
      </c>
      <c r="D58" s="7" t="str">
        <f t="shared" si="14"/>
        <v>N/A</v>
      </c>
      <c r="E58" s="26" t="s">
        <v>1747</v>
      </c>
      <c r="F58" s="7" t="str">
        <f t="shared" si="15"/>
        <v>N/A</v>
      </c>
      <c r="G58" s="26" t="s">
        <v>1747</v>
      </c>
      <c r="H58" s="7" t="str">
        <f t="shared" si="16"/>
        <v>N/A</v>
      </c>
      <c r="I58" s="8" t="s">
        <v>1747</v>
      </c>
      <c r="J58" s="8" t="s">
        <v>1747</v>
      </c>
      <c r="K58" s="25" t="s">
        <v>736</v>
      </c>
      <c r="L58" s="91" t="str">
        <f t="shared" si="13"/>
        <v>N/A</v>
      </c>
    </row>
    <row r="59" spans="1:12" ht="25" x14ac:dyDescent="0.25">
      <c r="A59" s="114" t="s">
        <v>1144</v>
      </c>
      <c r="B59" s="21" t="s">
        <v>213</v>
      </c>
      <c r="C59" s="26" t="s">
        <v>1747</v>
      </c>
      <c r="D59" s="7" t="str">
        <f t="shared" si="14"/>
        <v>N/A</v>
      </c>
      <c r="E59" s="26" t="s">
        <v>1747</v>
      </c>
      <c r="F59" s="7" t="str">
        <f t="shared" si="15"/>
        <v>N/A</v>
      </c>
      <c r="G59" s="26">
        <v>69477.928243999995</v>
      </c>
      <c r="H59" s="7" t="str">
        <f t="shared" si="16"/>
        <v>N/A</v>
      </c>
      <c r="I59" s="8" t="s">
        <v>1747</v>
      </c>
      <c r="J59" s="8" t="s">
        <v>1747</v>
      </c>
      <c r="K59" s="25" t="s">
        <v>736</v>
      </c>
      <c r="L59" s="91" t="str">
        <f t="shared" si="13"/>
        <v>N/A</v>
      </c>
    </row>
    <row r="60" spans="1:12" x14ac:dyDescent="0.25">
      <c r="A60" s="136" t="s">
        <v>356</v>
      </c>
      <c r="B60" s="21" t="s">
        <v>213</v>
      </c>
      <c r="C60" s="26">
        <v>212851642</v>
      </c>
      <c r="D60" s="7" t="str">
        <f t="shared" si="14"/>
        <v>N/A</v>
      </c>
      <c r="E60" s="26">
        <v>239262163</v>
      </c>
      <c r="F60" s="7" t="str">
        <f t="shared" si="15"/>
        <v>N/A</v>
      </c>
      <c r="G60" s="26">
        <v>221664403</v>
      </c>
      <c r="H60" s="7" t="str">
        <f t="shared" si="16"/>
        <v>N/A</v>
      </c>
      <c r="I60" s="8">
        <v>12.41</v>
      </c>
      <c r="J60" s="8">
        <v>-7.36</v>
      </c>
      <c r="K60" s="25" t="s">
        <v>736</v>
      </c>
      <c r="L60" s="91" t="str">
        <f t="shared" ref="L60:L70" si="17">IF(J60="Div by 0", "N/A", IF(K60="N/A","N/A", IF(J60&gt;VALUE(MID(K60,1,2)), "No", IF(J60&lt;-1*VALUE(MID(K60,1,2)), "No", "Yes"))))</f>
        <v>Yes</v>
      </c>
    </row>
    <row r="61" spans="1:12" ht="25" x14ac:dyDescent="0.25">
      <c r="A61" s="114" t="s">
        <v>1145</v>
      </c>
      <c r="B61" s="21" t="s">
        <v>213</v>
      </c>
      <c r="C61" s="26">
        <v>0</v>
      </c>
      <c r="D61" s="7" t="str">
        <f t="shared" si="14"/>
        <v>N/A</v>
      </c>
      <c r="E61" s="26">
        <v>0</v>
      </c>
      <c r="F61" s="7" t="str">
        <f t="shared" si="15"/>
        <v>N/A</v>
      </c>
      <c r="G61" s="26">
        <v>0</v>
      </c>
      <c r="H61" s="7" t="str">
        <f t="shared" si="16"/>
        <v>N/A</v>
      </c>
      <c r="I61" s="8" t="s">
        <v>1747</v>
      </c>
      <c r="J61" s="8" t="s">
        <v>1747</v>
      </c>
      <c r="K61" s="25" t="s">
        <v>736</v>
      </c>
      <c r="L61" s="91" t="str">
        <f t="shared" si="17"/>
        <v>N/A</v>
      </c>
    </row>
    <row r="62" spans="1:12" x14ac:dyDescent="0.25">
      <c r="A62" s="114" t="s">
        <v>1146</v>
      </c>
      <c r="B62" s="21" t="s">
        <v>213</v>
      </c>
      <c r="C62" s="26">
        <v>45092257</v>
      </c>
      <c r="D62" s="7" t="str">
        <f t="shared" si="14"/>
        <v>N/A</v>
      </c>
      <c r="E62" s="26">
        <v>53817156</v>
      </c>
      <c r="F62" s="7" t="str">
        <f t="shared" si="15"/>
        <v>N/A</v>
      </c>
      <c r="G62" s="26">
        <v>4853861</v>
      </c>
      <c r="H62" s="7" t="str">
        <f t="shared" si="16"/>
        <v>N/A</v>
      </c>
      <c r="I62" s="8">
        <v>19.350000000000001</v>
      </c>
      <c r="J62" s="8">
        <v>-91</v>
      </c>
      <c r="K62" s="25" t="s">
        <v>736</v>
      </c>
      <c r="L62" s="91" t="str">
        <f t="shared" si="17"/>
        <v>No</v>
      </c>
    </row>
    <row r="63" spans="1:12" ht="25" x14ac:dyDescent="0.25">
      <c r="A63" s="114" t="s">
        <v>1147</v>
      </c>
      <c r="B63" s="21" t="s">
        <v>213</v>
      </c>
      <c r="C63" s="26">
        <v>35172241</v>
      </c>
      <c r="D63" s="7" t="str">
        <f t="shared" si="14"/>
        <v>N/A</v>
      </c>
      <c r="E63" s="26">
        <v>37123964</v>
      </c>
      <c r="F63" s="7" t="str">
        <f t="shared" si="15"/>
        <v>N/A</v>
      </c>
      <c r="G63" s="26">
        <v>918471</v>
      </c>
      <c r="H63" s="7" t="str">
        <f t="shared" si="16"/>
        <v>N/A</v>
      </c>
      <c r="I63" s="8">
        <v>5.5490000000000004</v>
      </c>
      <c r="J63" s="8">
        <v>-97.5</v>
      </c>
      <c r="K63" s="25" t="s">
        <v>736</v>
      </c>
      <c r="L63" s="91" t="str">
        <f t="shared" si="17"/>
        <v>No</v>
      </c>
    </row>
    <row r="64" spans="1:12" ht="25" x14ac:dyDescent="0.25">
      <c r="A64" s="114" t="s">
        <v>1148</v>
      </c>
      <c r="B64" s="21" t="s">
        <v>213</v>
      </c>
      <c r="C64" s="26">
        <v>0</v>
      </c>
      <c r="D64" s="7" t="str">
        <f t="shared" si="14"/>
        <v>N/A</v>
      </c>
      <c r="E64" s="26">
        <v>0</v>
      </c>
      <c r="F64" s="7" t="str">
        <f t="shared" si="15"/>
        <v>N/A</v>
      </c>
      <c r="G64" s="26">
        <v>0</v>
      </c>
      <c r="H64" s="7" t="str">
        <f t="shared" si="16"/>
        <v>N/A</v>
      </c>
      <c r="I64" s="8" t="s">
        <v>1747</v>
      </c>
      <c r="J64" s="8" t="s">
        <v>1747</v>
      </c>
      <c r="K64" s="25" t="s">
        <v>736</v>
      </c>
      <c r="L64" s="91" t="str">
        <f t="shared" si="17"/>
        <v>N/A</v>
      </c>
    </row>
    <row r="65" spans="1:12" ht="25" x14ac:dyDescent="0.25">
      <c r="A65" s="114" t="s">
        <v>1149</v>
      </c>
      <c r="B65" s="21" t="s">
        <v>213</v>
      </c>
      <c r="C65" s="26">
        <v>0</v>
      </c>
      <c r="D65" s="7" t="str">
        <f t="shared" si="14"/>
        <v>N/A</v>
      </c>
      <c r="E65" s="26">
        <v>0</v>
      </c>
      <c r="F65" s="7" t="str">
        <f t="shared" si="15"/>
        <v>N/A</v>
      </c>
      <c r="G65" s="26">
        <v>0</v>
      </c>
      <c r="H65" s="7" t="str">
        <f t="shared" si="16"/>
        <v>N/A</v>
      </c>
      <c r="I65" s="8" t="s">
        <v>1747</v>
      </c>
      <c r="J65" s="8" t="s">
        <v>1747</v>
      </c>
      <c r="K65" s="25" t="s">
        <v>736</v>
      </c>
      <c r="L65" s="91" t="str">
        <f t="shared" si="17"/>
        <v>N/A</v>
      </c>
    </row>
    <row r="66" spans="1:12" ht="25" x14ac:dyDescent="0.25">
      <c r="A66" s="114" t="s">
        <v>1150</v>
      </c>
      <c r="B66" s="21" t="s">
        <v>213</v>
      </c>
      <c r="C66" s="26">
        <v>120990633</v>
      </c>
      <c r="D66" s="7" t="str">
        <f t="shared" si="14"/>
        <v>N/A</v>
      </c>
      <c r="E66" s="26">
        <v>136881302</v>
      </c>
      <c r="F66" s="7" t="str">
        <f t="shared" si="15"/>
        <v>N/A</v>
      </c>
      <c r="G66" s="26">
        <v>25536287</v>
      </c>
      <c r="H66" s="7" t="str">
        <f t="shared" si="16"/>
        <v>N/A</v>
      </c>
      <c r="I66" s="8">
        <v>13.13</v>
      </c>
      <c r="J66" s="8">
        <v>-81.3</v>
      </c>
      <c r="K66" s="25" t="s">
        <v>736</v>
      </c>
      <c r="L66" s="91" t="str">
        <f t="shared" si="17"/>
        <v>No</v>
      </c>
    </row>
    <row r="67" spans="1:12" ht="25" x14ac:dyDescent="0.25">
      <c r="A67" s="114" t="s">
        <v>1151</v>
      </c>
      <c r="B67" s="21" t="s">
        <v>213</v>
      </c>
      <c r="C67" s="26">
        <v>0</v>
      </c>
      <c r="D67" s="7" t="str">
        <f t="shared" si="14"/>
        <v>N/A</v>
      </c>
      <c r="E67" s="26">
        <v>0</v>
      </c>
      <c r="F67" s="7" t="str">
        <f t="shared" si="15"/>
        <v>N/A</v>
      </c>
      <c r="G67" s="26">
        <v>0</v>
      </c>
      <c r="H67" s="7" t="str">
        <f t="shared" si="16"/>
        <v>N/A</v>
      </c>
      <c r="I67" s="8" t="s">
        <v>1747</v>
      </c>
      <c r="J67" s="8" t="s">
        <v>1747</v>
      </c>
      <c r="K67" s="25" t="s">
        <v>736</v>
      </c>
      <c r="L67" s="91" t="str">
        <f t="shared" si="17"/>
        <v>N/A</v>
      </c>
    </row>
    <row r="68" spans="1:12" ht="25" x14ac:dyDescent="0.25">
      <c r="A68" s="114" t="s">
        <v>1152</v>
      </c>
      <c r="B68" s="21" t="s">
        <v>213</v>
      </c>
      <c r="C68" s="26">
        <v>11596511</v>
      </c>
      <c r="D68" s="7" t="str">
        <f t="shared" si="14"/>
        <v>N/A</v>
      </c>
      <c r="E68" s="26">
        <v>11439741</v>
      </c>
      <c r="F68" s="7" t="str">
        <f t="shared" si="15"/>
        <v>N/A</v>
      </c>
      <c r="G68" s="26">
        <v>147947</v>
      </c>
      <c r="H68" s="7" t="str">
        <f t="shared" si="16"/>
        <v>N/A</v>
      </c>
      <c r="I68" s="8">
        <v>-1.35</v>
      </c>
      <c r="J68" s="8">
        <v>-98.7</v>
      </c>
      <c r="K68" s="25" t="s">
        <v>736</v>
      </c>
      <c r="L68" s="91" t="str">
        <f t="shared" si="17"/>
        <v>No</v>
      </c>
    </row>
    <row r="69" spans="1:12" ht="25" x14ac:dyDescent="0.25">
      <c r="A69" s="114" t="s">
        <v>1153</v>
      </c>
      <c r="B69" s="21" t="s">
        <v>213</v>
      </c>
      <c r="C69" s="26">
        <v>0</v>
      </c>
      <c r="D69" s="7" t="str">
        <f t="shared" si="14"/>
        <v>N/A</v>
      </c>
      <c r="E69" s="26">
        <v>0</v>
      </c>
      <c r="F69" s="7" t="str">
        <f t="shared" si="15"/>
        <v>N/A</v>
      </c>
      <c r="G69" s="26">
        <v>0</v>
      </c>
      <c r="H69" s="7" t="str">
        <f t="shared" si="16"/>
        <v>N/A</v>
      </c>
      <c r="I69" s="8" t="s">
        <v>1747</v>
      </c>
      <c r="J69" s="8" t="s">
        <v>1747</v>
      </c>
      <c r="K69" s="25" t="s">
        <v>736</v>
      </c>
      <c r="L69" s="91" t="str">
        <f t="shared" si="17"/>
        <v>N/A</v>
      </c>
    </row>
    <row r="70" spans="1:12" ht="25" x14ac:dyDescent="0.25">
      <c r="A70" s="114" t="s">
        <v>1154</v>
      </c>
      <c r="B70" s="21" t="s">
        <v>213</v>
      </c>
      <c r="C70" s="26">
        <v>0</v>
      </c>
      <c r="D70" s="7" t="str">
        <f t="shared" si="14"/>
        <v>N/A</v>
      </c>
      <c r="E70" s="26">
        <v>0</v>
      </c>
      <c r="F70" s="7" t="str">
        <f t="shared" si="15"/>
        <v>N/A</v>
      </c>
      <c r="G70" s="26">
        <v>190207837</v>
      </c>
      <c r="H70" s="7" t="str">
        <f t="shared" si="16"/>
        <v>N/A</v>
      </c>
      <c r="I70" s="8" t="s">
        <v>1747</v>
      </c>
      <c r="J70" s="8" t="s">
        <v>1747</v>
      </c>
      <c r="K70" s="25" t="s">
        <v>736</v>
      </c>
      <c r="L70" s="91" t="str">
        <f t="shared" si="17"/>
        <v>N/A</v>
      </c>
    </row>
    <row r="71" spans="1:12" x14ac:dyDescent="0.25">
      <c r="A71" s="136" t="s">
        <v>1155</v>
      </c>
      <c r="B71" s="21" t="s">
        <v>213</v>
      </c>
      <c r="C71" s="26">
        <v>42502.324680999998</v>
      </c>
      <c r="D71" s="7" t="str">
        <f t="shared" si="14"/>
        <v>N/A</v>
      </c>
      <c r="E71" s="26">
        <v>45016.399436</v>
      </c>
      <c r="F71" s="7" t="str">
        <f t="shared" si="15"/>
        <v>N/A</v>
      </c>
      <c r="G71" s="26">
        <v>44484.126630999999</v>
      </c>
      <c r="H71" s="7" t="str">
        <f t="shared" si="16"/>
        <v>N/A</v>
      </c>
      <c r="I71" s="8">
        <v>5.915</v>
      </c>
      <c r="J71" s="8">
        <v>-1.18</v>
      </c>
      <c r="K71" s="25" t="s">
        <v>736</v>
      </c>
      <c r="L71" s="91" t="str">
        <f t="shared" ref="L71:L81" si="18">IF(J71="Div by 0", "N/A", IF(K71="N/A","N/A", IF(J71&gt;VALUE(MID(K71,1,2)), "No", IF(J71&lt;-1*VALUE(MID(K71,1,2)), "No", "Yes"))))</f>
        <v>Yes</v>
      </c>
    </row>
    <row r="72" spans="1:12" ht="25" x14ac:dyDescent="0.25">
      <c r="A72" s="114" t="s">
        <v>1156</v>
      </c>
      <c r="B72" s="21" t="s">
        <v>213</v>
      </c>
      <c r="C72" s="26" t="s">
        <v>1747</v>
      </c>
      <c r="D72" s="7" t="str">
        <f t="shared" si="14"/>
        <v>N/A</v>
      </c>
      <c r="E72" s="26" t="s">
        <v>1747</v>
      </c>
      <c r="F72" s="7" t="str">
        <f t="shared" si="15"/>
        <v>N/A</v>
      </c>
      <c r="G72" s="26" t="s">
        <v>1747</v>
      </c>
      <c r="H72" s="7" t="str">
        <f t="shared" si="16"/>
        <v>N/A</v>
      </c>
      <c r="I72" s="8" t="s">
        <v>1747</v>
      </c>
      <c r="J72" s="8" t="s">
        <v>1747</v>
      </c>
      <c r="K72" s="25" t="s">
        <v>736</v>
      </c>
      <c r="L72" s="91" t="str">
        <f t="shared" si="18"/>
        <v>N/A</v>
      </c>
    </row>
    <row r="73" spans="1:12" ht="25" x14ac:dyDescent="0.25">
      <c r="A73" s="114" t="s">
        <v>1157</v>
      </c>
      <c r="B73" s="21" t="s">
        <v>213</v>
      </c>
      <c r="C73" s="26">
        <v>25855.651949999999</v>
      </c>
      <c r="D73" s="7" t="str">
        <f t="shared" si="14"/>
        <v>N/A</v>
      </c>
      <c r="E73" s="26">
        <v>28519.955484999999</v>
      </c>
      <c r="F73" s="7" t="str">
        <f t="shared" si="15"/>
        <v>N/A</v>
      </c>
      <c r="G73" s="26">
        <v>12640.263021000001</v>
      </c>
      <c r="H73" s="7" t="str">
        <f t="shared" si="16"/>
        <v>N/A</v>
      </c>
      <c r="I73" s="8">
        <v>10.3</v>
      </c>
      <c r="J73" s="8">
        <v>-55.7</v>
      </c>
      <c r="K73" s="25" t="s">
        <v>736</v>
      </c>
      <c r="L73" s="91" t="str">
        <f t="shared" si="18"/>
        <v>No</v>
      </c>
    </row>
    <row r="74" spans="1:12" ht="25" x14ac:dyDescent="0.25">
      <c r="A74" s="114" t="s">
        <v>1158</v>
      </c>
      <c r="B74" s="21" t="s">
        <v>213</v>
      </c>
      <c r="C74" s="26">
        <v>26445.293985</v>
      </c>
      <c r="D74" s="7" t="str">
        <f t="shared" si="14"/>
        <v>N/A</v>
      </c>
      <c r="E74" s="26">
        <v>27663.162444000001</v>
      </c>
      <c r="F74" s="7" t="str">
        <f t="shared" si="15"/>
        <v>N/A</v>
      </c>
      <c r="G74" s="26">
        <v>16113.526315999999</v>
      </c>
      <c r="H74" s="7" t="str">
        <f t="shared" si="16"/>
        <v>N/A</v>
      </c>
      <c r="I74" s="8">
        <v>4.6050000000000004</v>
      </c>
      <c r="J74" s="8">
        <v>-41.8</v>
      </c>
      <c r="K74" s="25" t="s">
        <v>736</v>
      </c>
      <c r="L74" s="91" t="str">
        <f t="shared" si="18"/>
        <v>No</v>
      </c>
    </row>
    <row r="75" spans="1:12" ht="25" x14ac:dyDescent="0.25">
      <c r="A75" s="114" t="s">
        <v>1159</v>
      </c>
      <c r="B75" s="21" t="s">
        <v>213</v>
      </c>
      <c r="C75" s="26" t="s">
        <v>1747</v>
      </c>
      <c r="D75" s="7" t="str">
        <f t="shared" si="14"/>
        <v>N/A</v>
      </c>
      <c r="E75" s="26" t="s">
        <v>1747</v>
      </c>
      <c r="F75" s="7" t="str">
        <f t="shared" si="15"/>
        <v>N/A</v>
      </c>
      <c r="G75" s="26" t="s">
        <v>1747</v>
      </c>
      <c r="H75" s="7" t="str">
        <f t="shared" si="16"/>
        <v>N/A</v>
      </c>
      <c r="I75" s="8" t="s">
        <v>1747</v>
      </c>
      <c r="J75" s="8" t="s">
        <v>1747</v>
      </c>
      <c r="K75" s="25" t="s">
        <v>736</v>
      </c>
      <c r="L75" s="91" t="str">
        <f t="shared" si="18"/>
        <v>N/A</v>
      </c>
    </row>
    <row r="76" spans="1:12" ht="25" x14ac:dyDescent="0.25">
      <c r="A76" s="114" t="s">
        <v>1160</v>
      </c>
      <c r="B76" s="21" t="s">
        <v>213</v>
      </c>
      <c r="C76" s="26" t="s">
        <v>1747</v>
      </c>
      <c r="D76" s="7" t="str">
        <f t="shared" si="14"/>
        <v>N/A</v>
      </c>
      <c r="E76" s="26" t="s">
        <v>1747</v>
      </c>
      <c r="F76" s="7" t="str">
        <f t="shared" si="15"/>
        <v>N/A</v>
      </c>
      <c r="G76" s="26" t="s">
        <v>1747</v>
      </c>
      <c r="H76" s="7" t="str">
        <f t="shared" si="16"/>
        <v>N/A</v>
      </c>
      <c r="I76" s="8" t="s">
        <v>1747</v>
      </c>
      <c r="J76" s="8" t="s">
        <v>1747</v>
      </c>
      <c r="K76" s="25" t="s">
        <v>736</v>
      </c>
      <c r="L76" s="91" t="str">
        <f t="shared" si="18"/>
        <v>N/A</v>
      </c>
    </row>
    <row r="77" spans="1:12" ht="25" x14ac:dyDescent="0.25">
      <c r="A77" s="114" t="s">
        <v>1161</v>
      </c>
      <c r="B77" s="21" t="s">
        <v>213</v>
      </c>
      <c r="C77" s="26">
        <v>73194.575318000003</v>
      </c>
      <c r="D77" s="7" t="str">
        <f t="shared" si="14"/>
        <v>N/A</v>
      </c>
      <c r="E77" s="26">
        <v>75918.636717000001</v>
      </c>
      <c r="F77" s="7" t="str">
        <f t="shared" si="15"/>
        <v>N/A</v>
      </c>
      <c r="G77" s="26">
        <v>67200.755262999999</v>
      </c>
      <c r="H77" s="7" t="str">
        <f t="shared" si="16"/>
        <v>N/A</v>
      </c>
      <c r="I77" s="8">
        <v>3.722</v>
      </c>
      <c r="J77" s="8">
        <v>-11.5</v>
      </c>
      <c r="K77" s="25" t="s">
        <v>736</v>
      </c>
      <c r="L77" s="91" t="str">
        <f t="shared" si="18"/>
        <v>Yes</v>
      </c>
    </row>
    <row r="78" spans="1:12" ht="25" x14ac:dyDescent="0.25">
      <c r="A78" s="114" t="s">
        <v>1162</v>
      </c>
      <c r="B78" s="21" t="s">
        <v>213</v>
      </c>
      <c r="C78" s="26" t="s">
        <v>1747</v>
      </c>
      <c r="D78" s="7" t="str">
        <f t="shared" si="14"/>
        <v>N/A</v>
      </c>
      <c r="E78" s="26" t="s">
        <v>1747</v>
      </c>
      <c r="F78" s="7" t="str">
        <f t="shared" si="15"/>
        <v>N/A</v>
      </c>
      <c r="G78" s="26" t="s">
        <v>1747</v>
      </c>
      <c r="H78" s="7" t="str">
        <f t="shared" si="16"/>
        <v>N/A</v>
      </c>
      <c r="I78" s="8" t="s">
        <v>1747</v>
      </c>
      <c r="J78" s="8" t="s">
        <v>1747</v>
      </c>
      <c r="K78" s="25" t="s">
        <v>736</v>
      </c>
      <c r="L78" s="91" t="str">
        <f t="shared" si="18"/>
        <v>N/A</v>
      </c>
    </row>
    <row r="79" spans="1:12" ht="25" x14ac:dyDescent="0.25">
      <c r="A79" s="114" t="s">
        <v>1163</v>
      </c>
      <c r="B79" s="21" t="s">
        <v>213</v>
      </c>
      <c r="C79" s="26">
        <v>41268.722419999998</v>
      </c>
      <c r="D79" s="7" t="str">
        <f t="shared" si="14"/>
        <v>N/A</v>
      </c>
      <c r="E79" s="26">
        <v>40423.113074000001</v>
      </c>
      <c r="F79" s="7" t="str">
        <f t="shared" si="15"/>
        <v>N/A</v>
      </c>
      <c r="G79" s="26">
        <v>6432.4782609000004</v>
      </c>
      <c r="H79" s="7" t="str">
        <f t="shared" si="16"/>
        <v>N/A</v>
      </c>
      <c r="I79" s="8">
        <v>-2.0499999999999998</v>
      </c>
      <c r="J79" s="8">
        <v>-84.1</v>
      </c>
      <c r="K79" s="25" t="s">
        <v>736</v>
      </c>
      <c r="L79" s="91" t="str">
        <f t="shared" si="18"/>
        <v>No</v>
      </c>
    </row>
    <row r="80" spans="1:12" ht="25" x14ac:dyDescent="0.25">
      <c r="A80" s="114" t="s">
        <v>1164</v>
      </c>
      <c r="B80" s="21" t="s">
        <v>213</v>
      </c>
      <c r="C80" s="26" t="s">
        <v>1747</v>
      </c>
      <c r="D80" s="7" t="str">
        <f t="shared" si="14"/>
        <v>N/A</v>
      </c>
      <c r="E80" s="26" t="s">
        <v>1747</v>
      </c>
      <c r="F80" s="7" t="str">
        <f t="shared" si="15"/>
        <v>N/A</v>
      </c>
      <c r="G80" s="26" t="s">
        <v>1747</v>
      </c>
      <c r="H80" s="7" t="str">
        <f t="shared" si="16"/>
        <v>N/A</v>
      </c>
      <c r="I80" s="8" t="s">
        <v>1747</v>
      </c>
      <c r="J80" s="8" t="s">
        <v>1747</v>
      </c>
      <c r="K80" s="25" t="s">
        <v>736</v>
      </c>
      <c r="L80" s="91" t="str">
        <f t="shared" si="18"/>
        <v>N/A</v>
      </c>
    </row>
    <row r="81" spans="1:12" ht="25" x14ac:dyDescent="0.25">
      <c r="A81" s="114" t="s">
        <v>1165</v>
      </c>
      <c r="B81" s="21" t="s">
        <v>213</v>
      </c>
      <c r="C81" s="26" t="s">
        <v>1747</v>
      </c>
      <c r="D81" s="7" t="str">
        <f t="shared" si="14"/>
        <v>N/A</v>
      </c>
      <c r="E81" s="26" t="s">
        <v>1747</v>
      </c>
      <c r="F81" s="7" t="str">
        <f t="shared" si="15"/>
        <v>N/A</v>
      </c>
      <c r="G81" s="26">
        <v>45955.022228000002</v>
      </c>
      <c r="H81" s="7" t="str">
        <f t="shared" si="16"/>
        <v>N/A</v>
      </c>
      <c r="I81" s="8" t="s">
        <v>1747</v>
      </c>
      <c r="J81" s="8" t="s">
        <v>1747</v>
      </c>
      <c r="K81" s="25" t="s">
        <v>736</v>
      </c>
      <c r="L81" s="91" t="str">
        <f t="shared" si="18"/>
        <v>N/A</v>
      </c>
    </row>
    <row r="82" spans="1:12" x14ac:dyDescent="0.25">
      <c r="A82" s="114" t="s">
        <v>357</v>
      </c>
      <c r="B82" s="21" t="s">
        <v>213</v>
      </c>
      <c r="C82" s="26">
        <v>214750592</v>
      </c>
      <c r="D82" s="7" t="str">
        <f t="shared" si="14"/>
        <v>N/A</v>
      </c>
      <c r="E82" s="26">
        <v>242296909</v>
      </c>
      <c r="F82" s="7" t="str">
        <f t="shared" si="15"/>
        <v>N/A</v>
      </c>
      <c r="G82" s="26">
        <v>222486834</v>
      </c>
      <c r="H82" s="7" t="str">
        <f t="shared" si="16"/>
        <v>N/A</v>
      </c>
      <c r="I82" s="8">
        <v>12.83</v>
      </c>
      <c r="J82" s="8">
        <v>-8.18</v>
      </c>
      <c r="K82" s="25" t="s">
        <v>736</v>
      </c>
      <c r="L82" s="91" t="str">
        <f t="shared" ref="L82:L138" si="19">IF(J82="Div by 0", "N/A", IF(K82="N/A","N/A", IF(J82&gt;VALUE(MID(K82,1,2)), "No", IF(J82&lt;-1*VALUE(MID(K82,1,2)), "No", "Yes"))))</f>
        <v>Yes</v>
      </c>
    </row>
    <row r="83" spans="1:12" x14ac:dyDescent="0.25">
      <c r="A83" s="114" t="s">
        <v>363</v>
      </c>
      <c r="B83" s="21" t="s">
        <v>213</v>
      </c>
      <c r="C83" s="22">
        <v>5844</v>
      </c>
      <c r="D83" s="7" t="str">
        <f t="shared" ref="D83:D114" si="20">IF($B83="N/A","N/A",IF(C83&gt;10,"No",IF(C83&lt;-10,"No","Yes")))</f>
        <v>N/A</v>
      </c>
      <c r="E83" s="22">
        <v>6089</v>
      </c>
      <c r="F83" s="7" t="str">
        <f t="shared" ref="F83:F114" si="21">IF($B83="N/A","N/A",IF(E83&gt;10,"No",IF(E83&lt;-10,"No","Yes")))</f>
        <v>N/A</v>
      </c>
      <c r="G83" s="22">
        <v>5415</v>
      </c>
      <c r="H83" s="7" t="str">
        <f t="shared" ref="H83:H114" si="22">IF($B83="N/A","N/A",IF(G83&gt;10,"No",IF(G83&lt;-10,"No","Yes")))</f>
        <v>N/A</v>
      </c>
      <c r="I83" s="8">
        <v>4.1920000000000002</v>
      </c>
      <c r="J83" s="8">
        <v>-11.1</v>
      </c>
      <c r="K83" s="25" t="s">
        <v>736</v>
      </c>
      <c r="L83" s="91" t="str">
        <f t="shared" si="19"/>
        <v>Yes</v>
      </c>
    </row>
    <row r="84" spans="1:12" x14ac:dyDescent="0.25">
      <c r="A84" s="114" t="s">
        <v>358</v>
      </c>
      <c r="B84" s="21" t="s">
        <v>213</v>
      </c>
      <c r="C84" s="26">
        <v>36747.192333999999</v>
      </c>
      <c r="D84" s="7" t="str">
        <f t="shared" si="20"/>
        <v>N/A</v>
      </c>
      <c r="E84" s="26">
        <v>39792.561833</v>
      </c>
      <c r="F84" s="7" t="str">
        <f t="shared" si="21"/>
        <v>N/A</v>
      </c>
      <c r="G84" s="26">
        <v>41087.134625999999</v>
      </c>
      <c r="H84" s="7" t="str">
        <f t="shared" si="22"/>
        <v>N/A</v>
      </c>
      <c r="I84" s="8">
        <v>8.2870000000000008</v>
      </c>
      <c r="J84" s="8">
        <v>3.2530000000000001</v>
      </c>
      <c r="K84" s="25" t="s">
        <v>736</v>
      </c>
      <c r="L84" s="91" t="str">
        <f t="shared" si="19"/>
        <v>Yes</v>
      </c>
    </row>
    <row r="85" spans="1:12" ht="25" x14ac:dyDescent="0.25">
      <c r="A85" s="114" t="s">
        <v>1166</v>
      </c>
      <c r="B85" s="21" t="s">
        <v>213</v>
      </c>
      <c r="C85" s="26">
        <v>11872997</v>
      </c>
      <c r="D85" s="7" t="str">
        <f t="shared" si="20"/>
        <v>N/A</v>
      </c>
      <c r="E85" s="26">
        <v>13316377</v>
      </c>
      <c r="F85" s="7" t="str">
        <f t="shared" si="21"/>
        <v>N/A</v>
      </c>
      <c r="G85" s="26">
        <v>11315377</v>
      </c>
      <c r="H85" s="7" t="str">
        <f t="shared" si="22"/>
        <v>N/A</v>
      </c>
      <c r="I85" s="8">
        <v>12.16</v>
      </c>
      <c r="J85" s="8">
        <v>-15</v>
      </c>
      <c r="K85" s="25" t="s">
        <v>736</v>
      </c>
      <c r="L85" s="91" t="str">
        <f t="shared" si="19"/>
        <v>Yes</v>
      </c>
    </row>
    <row r="86" spans="1:12" x14ac:dyDescent="0.25">
      <c r="A86" s="114" t="s">
        <v>726</v>
      </c>
      <c r="B86" s="21" t="s">
        <v>213</v>
      </c>
      <c r="C86" s="22">
        <v>5712</v>
      </c>
      <c r="D86" s="7" t="str">
        <f t="shared" si="20"/>
        <v>N/A</v>
      </c>
      <c r="E86" s="22">
        <v>5939</v>
      </c>
      <c r="F86" s="7" t="str">
        <f t="shared" si="21"/>
        <v>N/A</v>
      </c>
      <c r="G86" s="22">
        <v>5248</v>
      </c>
      <c r="H86" s="7" t="str">
        <f t="shared" si="22"/>
        <v>N/A</v>
      </c>
      <c r="I86" s="8">
        <v>3.9740000000000002</v>
      </c>
      <c r="J86" s="8">
        <v>-11.6</v>
      </c>
      <c r="K86" s="25" t="s">
        <v>736</v>
      </c>
      <c r="L86" s="91" t="str">
        <f t="shared" si="19"/>
        <v>Yes</v>
      </c>
    </row>
    <row r="87" spans="1:12" ht="25" x14ac:dyDescent="0.25">
      <c r="A87" s="114" t="s">
        <v>1167</v>
      </c>
      <c r="B87" s="21" t="s">
        <v>213</v>
      </c>
      <c r="C87" s="26">
        <v>2078.6059174000002</v>
      </c>
      <c r="D87" s="7" t="str">
        <f t="shared" si="20"/>
        <v>N/A</v>
      </c>
      <c r="E87" s="26">
        <v>2242.1917831000001</v>
      </c>
      <c r="F87" s="7" t="str">
        <f t="shared" si="21"/>
        <v>N/A</v>
      </c>
      <c r="G87" s="26">
        <v>2156.1312880999999</v>
      </c>
      <c r="H87" s="7" t="str">
        <f t="shared" si="22"/>
        <v>N/A</v>
      </c>
      <c r="I87" s="8">
        <v>7.87</v>
      </c>
      <c r="J87" s="8">
        <v>-3.84</v>
      </c>
      <c r="K87" s="25" t="s">
        <v>736</v>
      </c>
      <c r="L87" s="91" t="str">
        <f t="shared" si="19"/>
        <v>Yes</v>
      </c>
    </row>
    <row r="88" spans="1:12" ht="25" x14ac:dyDescent="0.25">
      <c r="A88" s="114" t="s">
        <v>1168</v>
      </c>
      <c r="B88" s="21" t="s">
        <v>213</v>
      </c>
      <c r="C88" s="26">
        <v>124411926</v>
      </c>
      <c r="D88" s="7" t="str">
        <f t="shared" si="20"/>
        <v>N/A</v>
      </c>
      <c r="E88" s="26">
        <v>137672698</v>
      </c>
      <c r="F88" s="7" t="str">
        <f t="shared" si="21"/>
        <v>N/A</v>
      </c>
      <c r="G88" s="26">
        <v>129985386</v>
      </c>
      <c r="H88" s="7" t="str">
        <f t="shared" si="22"/>
        <v>N/A</v>
      </c>
      <c r="I88" s="8">
        <v>10.66</v>
      </c>
      <c r="J88" s="8">
        <v>-5.58</v>
      </c>
      <c r="K88" s="25" t="s">
        <v>736</v>
      </c>
      <c r="L88" s="91" t="str">
        <f t="shared" si="19"/>
        <v>Yes</v>
      </c>
    </row>
    <row r="89" spans="1:12" x14ac:dyDescent="0.25">
      <c r="A89" s="114" t="s">
        <v>727</v>
      </c>
      <c r="B89" s="21" t="s">
        <v>213</v>
      </c>
      <c r="C89" s="22">
        <v>2347</v>
      </c>
      <c r="D89" s="7" t="str">
        <f t="shared" si="20"/>
        <v>N/A</v>
      </c>
      <c r="E89" s="22">
        <v>2483</v>
      </c>
      <c r="F89" s="7" t="str">
        <f t="shared" si="21"/>
        <v>N/A</v>
      </c>
      <c r="G89" s="22">
        <v>2543</v>
      </c>
      <c r="H89" s="7" t="str">
        <f t="shared" si="22"/>
        <v>N/A</v>
      </c>
      <c r="I89" s="8">
        <v>5.7949999999999999</v>
      </c>
      <c r="J89" s="8">
        <v>2.4159999999999999</v>
      </c>
      <c r="K89" s="25" t="s">
        <v>736</v>
      </c>
      <c r="L89" s="91" t="str">
        <f t="shared" si="19"/>
        <v>Yes</v>
      </c>
    </row>
    <row r="90" spans="1:12" ht="25" x14ac:dyDescent="0.25">
      <c r="A90" s="114" t="s">
        <v>1169</v>
      </c>
      <c r="B90" s="21" t="s">
        <v>213</v>
      </c>
      <c r="C90" s="26">
        <v>53008.916062999997</v>
      </c>
      <c r="D90" s="7" t="str">
        <f t="shared" si="20"/>
        <v>N/A</v>
      </c>
      <c r="E90" s="26">
        <v>55446.112766999999</v>
      </c>
      <c r="F90" s="7" t="str">
        <f t="shared" si="21"/>
        <v>N/A</v>
      </c>
      <c r="G90" s="26">
        <v>51114.976798999996</v>
      </c>
      <c r="H90" s="7" t="str">
        <f t="shared" si="22"/>
        <v>N/A</v>
      </c>
      <c r="I90" s="8">
        <v>4.5979999999999999</v>
      </c>
      <c r="J90" s="8">
        <v>-7.81</v>
      </c>
      <c r="K90" s="25" t="s">
        <v>736</v>
      </c>
      <c r="L90" s="91" t="str">
        <f t="shared" si="19"/>
        <v>Yes</v>
      </c>
    </row>
    <row r="91" spans="1:12" ht="25" x14ac:dyDescent="0.25">
      <c r="A91" s="114" t="s">
        <v>1170</v>
      </c>
      <c r="B91" s="21" t="s">
        <v>213</v>
      </c>
      <c r="C91" s="26">
        <v>5911384</v>
      </c>
      <c r="D91" s="7" t="str">
        <f t="shared" si="20"/>
        <v>N/A</v>
      </c>
      <c r="E91" s="26">
        <v>6643235</v>
      </c>
      <c r="F91" s="7" t="str">
        <f t="shared" si="21"/>
        <v>N/A</v>
      </c>
      <c r="G91" s="26">
        <v>6583871</v>
      </c>
      <c r="H91" s="7" t="str">
        <f t="shared" si="22"/>
        <v>N/A</v>
      </c>
      <c r="I91" s="8">
        <v>12.38</v>
      </c>
      <c r="J91" s="8">
        <v>-0.89400000000000002</v>
      </c>
      <c r="K91" s="25" t="s">
        <v>736</v>
      </c>
      <c r="L91" s="91" t="str">
        <f t="shared" si="19"/>
        <v>Yes</v>
      </c>
    </row>
    <row r="92" spans="1:12" x14ac:dyDescent="0.25">
      <c r="A92" s="114" t="s">
        <v>728</v>
      </c>
      <c r="B92" s="21" t="s">
        <v>213</v>
      </c>
      <c r="C92" s="22">
        <v>403</v>
      </c>
      <c r="D92" s="7" t="str">
        <f t="shared" si="20"/>
        <v>N/A</v>
      </c>
      <c r="E92" s="22">
        <v>417</v>
      </c>
      <c r="F92" s="7" t="str">
        <f t="shared" si="21"/>
        <v>N/A</v>
      </c>
      <c r="G92" s="22">
        <v>531</v>
      </c>
      <c r="H92" s="7" t="str">
        <f t="shared" si="22"/>
        <v>N/A</v>
      </c>
      <c r="I92" s="8">
        <v>3.4740000000000002</v>
      </c>
      <c r="J92" s="8">
        <v>27.34</v>
      </c>
      <c r="K92" s="25" t="s">
        <v>736</v>
      </c>
      <c r="L92" s="91" t="str">
        <f t="shared" si="19"/>
        <v>Yes</v>
      </c>
    </row>
    <row r="93" spans="1:12" ht="25" x14ac:dyDescent="0.25">
      <c r="A93" s="114" t="s">
        <v>1171</v>
      </c>
      <c r="B93" s="21" t="s">
        <v>213</v>
      </c>
      <c r="C93" s="26">
        <v>14668.44665</v>
      </c>
      <c r="D93" s="7" t="str">
        <f t="shared" si="20"/>
        <v>N/A</v>
      </c>
      <c r="E93" s="26">
        <v>15931.019184999999</v>
      </c>
      <c r="F93" s="7" t="str">
        <f t="shared" si="21"/>
        <v>N/A</v>
      </c>
      <c r="G93" s="26">
        <v>12399.003766</v>
      </c>
      <c r="H93" s="7" t="str">
        <f t="shared" si="22"/>
        <v>N/A</v>
      </c>
      <c r="I93" s="8">
        <v>8.6069999999999993</v>
      </c>
      <c r="J93" s="8">
        <v>-22.2</v>
      </c>
      <c r="K93" s="25" t="s">
        <v>736</v>
      </c>
      <c r="L93" s="91" t="str">
        <f t="shared" si="19"/>
        <v>Yes</v>
      </c>
    </row>
    <row r="94" spans="1:12" x14ac:dyDescent="0.25">
      <c r="A94" s="114" t="s">
        <v>1172</v>
      </c>
      <c r="B94" s="21" t="s">
        <v>213</v>
      </c>
      <c r="C94" s="26">
        <v>33448983</v>
      </c>
      <c r="D94" s="7" t="str">
        <f t="shared" si="20"/>
        <v>N/A</v>
      </c>
      <c r="E94" s="26">
        <v>40810492</v>
      </c>
      <c r="F94" s="7" t="str">
        <f t="shared" si="21"/>
        <v>N/A</v>
      </c>
      <c r="G94" s="26">
        <v>43262931</v>
      </c>
      <c r="H94" s="7" t="str">
        <f t="shared" si="22"/>
        <v>N/A</v>
      </c>
      <c r="I94" s="8">
        <v>22.01</v>
      </c>
      <c r="J94" s="8">
        <v>6.0090000000000003</v>
      </c>
      <c r="K94" s="25" t="s">
        <v>736</v>
      </c>
      <c r="L94" s="91" t="str">
        <f t="shared" si="19"/>
        <v>Yes</v>
      </c>
    </row>
    <row r="95" spans="1:12" x14ac:dyDescent="0.25">
      <c r="A95" s="114" t="s">
        <v>729</v>
      </c>
      <c r="B95" s="21" t="s">
        <v>213</v>
      </c>
      <c r="C95" s="22">
        <v>1965</v>
      </c>
      <c r="D95" s="7" t="str">
        <f t="shared" si="20"/>
        <v>N/A</v>
      </c>
      <c r="E95" s="22">
        <v>2113</v>
      </c>
      <c r="F95" s="7" t="str">
        <f t="shared" si="21"/>
        <v>N/A</v>
      </c>
      <c r="G95" s="22">
        <v>2388</v>
      </c>
      <c r="H95" s="7" t="str">
        <f t="shared" si="22"/>
        <v>N/A</v>
      </c>
      <c r="I95" s="8">
        <v>7.532</v>
      </c>
      <c r="J95" s="8">
        <v>13.01</v>
      </c>
      <c r="K95" s="25" t="s">
        <v>736</v>
      </c>
      <c r="L95" s="91" t="str">
        <f t="shared" si="19"/>
        <v>Yes</v>
      </c>
    </row>
    <row r="96" spans="1:12" x14ac:dyDescent="0.25">
      <c r="A96" s="114" t="s">
        <v>1173</v>
      </c>
      <c r="B96" s="21" t="s">
        <v>213</v>
      </c>
      <c r="C96" s="26">
        <v>17022.383205999999</v>
      </c>
      <c r="D96" s="7" t="str">
        <f t="shared" si="20"/>
        <v>N/A</v>
      </c>
      <c r="E96" s="26">
        <v>19314.004733000002</v>
      </c>
      <c r="F96" s="7" t="str">
        <f t="shared" si="21"/>
        <v>N/A</v>
      </c>
      <c r="G96" s="26">
        <v>18116.805275999999</v>
      </c>
      <c r="H96" s="7" t="str">
        <f t="shared" si="22"/>
        <v>N/A</v>
      </c>
      <c r="I96" s="8">
        <v>13.46</v>
      </c>
      <c r="J96" s="8">
        <v>-6.2</v>
      </c>
      <c r="K96" s="25" t="s">
        <v>736</v>
      </c>
      <c r="L96" s="91" t="str">
        <f t="shared" si="19"/>
        <v>Yes</v>
      </c>
    </row>
    <row r="97" spans="1:12" x14ac:dyDescent="0.25">
      <c r="A97" s="114" t="s">
        <v>1174</v>
      </c>
      <c r="B97" s="21" t="s">
        <v>213</v>
      </c>
      <c r="C97" s="26">
        <v>1130288</v>
      </c>
      <c r="D97" s="7" t="str">
        <f t="shared" si="20"/>
        <v>N/A</v>
      </c>
      <c r="E97" s="26">
        <v>1086788</v>
      </c>
      <c r="F97" s="7" t="str">
        <f t="shared" si="21"/>
        <v>N/A</v>
      </c>
      <c r="G97" s="26">
        <v>1120</v>
      </c>
      <c r="H97" s="7" t="str">
        <f t="shared" si="22"/>
        <v>N/A</v>
      </c>
      <c r="I97" s="8">
        <v>-3.85</v>
      </c>
      <c r="J97" s="8">
        <v>-99.9</v>
      </c>
      <c r="K97" s="25" t="s">
        <v>736</v>
      </c>
      <c r="L97" s="91" t="str">
        <f t="shared" si="19"/>
        <v>No</v>
      </c>
    </row>
    <row r="98" spans="1:12" x14ac:dyDescent="0.25">
      <c r="A98" s="114" t="s">
        <v>518</v>
      </c>
      <c r="B98" s="21" t="s">
        <v>213</v>
      </c>
      <c r="C98" s="22">
        <v>18</v>
      </c>
      <c r="D98" s="7" t="str">
        <f t="shared" si="20"/>
        <v>N/A</v>
      </c>
      <c r="E98" s="22">
        <v>13</v>
      </c>
      <c r="F98" s="7" t="str">
        <f t="shared" si="21"/>
        <v>N/A</v>
      </c>
      <c r="G98" s="22">
        <v>11</v>
      </c>
      <c r="H98" s="7" t="str">
        <f t="shared" si="22"/>
        <v>N/A</v>
      </c>
      <c r="I98" s="8">
        <v>-27.8</v>
      </c>
      <c r="J98" s="8">
        <v>-92.3</v>
      </c>
      <c r="K98" s="25" t="s">
        <v>736</v>
      </c>
      <c r="L98" s="91" t="str">
        <f t="shared" si="19"/>
        <v>No</v>
      </c>
    </row>
    <row r="99" spans="1:12" x14ac:dyDescent="0.25">
      <c r="A99" s="114" t="s">
        <v>1175</v>
      </c>
      <c r="B99" s="21" t="s">
        <v>213</v>
      </c>
      <c r="C99" s="26">
        <v>62793.777778000003</v>
      </c>
      <c r="D99" s="7" t="str">
        <f t="shared" si="20"/>
        <v>N/A</v>
      </c>
      <c r="E99" s="26">
        <v>83599.076923000001</v>
      </c>
      <c r="F99" s="7" t="str">
        <f t="shared" si="21"/>
        <v>N/A</v>
      </c>
      <c r="G99" s="26">
        <v>1120</v>
      </c>
      <c r="H99" s="7" t="str">
        <f t="shared" si="22"/>
        <v>N/A</v>
      </c>
      <c r="I99" s="8">
        <v>33.130000000000003</v>
      </c>
      <c r="J99" s="8">
        <v>-98.7</v>
      </c>
      <c r="K99" s="25" t="s">
        <v>736</v>
      </c>
      <c r="L99" s="91" t="str">
        <f t="shared" si="19"/>
        <v>No</v>
      </c>
    </row>
    <row r="100" spans="1:12" ht="25" x14ac:dyDescent="0.25">
      <c r="A100" s="114" t="s">
        <v>1176</v>
      </c>
      <c r="B100" s="21" t="s">
        <v>213</v>
      </c>
      <c r="C100" s="26">
        <v>2587729</v>
      </c>
      <c r="D100" s="7" t="str">
        <f t="shared" si="20"/>
        <v>N/A</v>
      </c>
      <c r="E100" s="26">
        <v>3553114</v>
      </c>
      <c r="F100" s="7" t="str">
        <f t="shared" si="21"/>
        <v>N/A</v>
      </c>
      <c r="G100" s="26">
        <v>2321730</v>
      </c>
      <c r="H100" s="7" t="str">
        <f t="shared" si="22"/>
        <v>N/A</v>
      </c>
      <c r="I100" s="8">
        <v>37.31</v>
      </c>
      <c r="J100" s="8">
        <v>-34.700000000000003</v>
      </c>
      <c r="K100" s="25" t="s">
        <v>736</v>
      </c>
      <c r="L100" s="91" t="str">
        <f t="shared" si="19"/>
        <v>No</v>
      </c>
    </row>
    <row r="101" spans="1:12" x14ac:dyDescent="0.25">
      <c r="A101" s="114" t="s">
        <v>519</v>
      </c>
      <c r="B101" s="21" t="s">
        <v>213</v>
      </c>
      <c r="C101" s="22">
        <v>678</v>
      </c>
      <c r="D101" s="7" t="str">
        <f t="shared" si="20"/>
        <v>N/A</v>
      </c>
      <c r="E101" s="22">
        <v>711</v>
      </c>
      <c r="F101" s="7" t="str">
        <f t="shared" si="21"/>
        <v>N/A</v>
      </c>
      <c r="G101" s="22">
        <v>457</v>
      </c>
      <c r="H101" s="7" t="str">
        <f t="shared" si="22"/>
        <v>N/A</v>
      </c>
      <c r="I101" s="8">
        <v>4.867</v>
      </c>
      <c r="J101" s="8">
        <v>-35.700000000000003</v>
      </c>
      <c r="K101" s="25" t="s">
        <v>736</v>
      </c>
      <c r="L101" s="91" t="str">
        <f t="shared" si="19"/>
        <v>No</v>
      </c>
    </row>
    <row r="102" spans="1:12" ht="25" x14ac:dyDescent="0.25">
      <c r="A102" s="114" t="s">
        <v>1177</v>
      </c>
      <c r="B102" s="21" t="s">
        <v>213</v>
      </c>
      <c r="C102" s="26">
        <v>3816.7094394999999</v>
      </c>
      <c r="D102" s="7" t="str">
        <f t="shared" si="20"/>
        <v>N/A</v>
      </c>
      <c r="E102" s="26">
        <v>4997.3473979999999</v>
      </c>
      <c r="F102" s="7" t="str">
        <f t="shared" si="21"/>
        <v>N/A</v>
      </c>
      <c r="G102" s="26">
        <v>5080.3719911999997</v>
      </c>
      <c r="H102" s="7" t="str">
        <f t="shared" si="22"/>
        <v>N/A</v>
      </c>
      <c r="I102" s="8">
        <v>30.93</v>
      </c>
      <c r="J102" s="8">
        <v>1.661</v>
      </c>
      <c r="K102" s="25" t="s">
        <v>736</v>
      </c>
      <c r="L102" s="91" t="str">
        <f t="shared" si="19"/>
        <v>Yes</v>
      </c>
    </row>
    <row r="103" spans="1:12" ht="25" x14ac:dyDescent="0.25">
      <c r="A103" s="114" t="s">
        <v>1178</v>
      </c>
      <c r="B103" s="21" t="s">
        <v>213</v>
      </c>
      <c r="C103" s="26">
        <v>0</v>
      </c>
      <c r="D103" s="7" t="str">
        <f t="shared" si="20"/>
        <v>N/A</v>
      </c>
      <c r="E103" s="26">
        <v>0</v>
      </c>
      <c r="F103" s="7" t="str">
        <f t="shared" si="21"/>
        <v>N/A</v>
      </c>
      <c r="G103" s="26">
        <v>0</v>
      </c>
      <c r="H103" s="7" t="str">
        <f t="shared" si="22"/>
        <v>N/A</v>
      </c>
      <c r="I103" s="8" t="s">
        <v>1747</v>
      </c>
      <c r="J103" s="8" t="s">
        <v>1747</v>
      </c>
      <c r="K103" s="25" t="s">
        <v>736</v>
      </c>
      <c r="L103" s="91" t="str">
        <f t="shared" si="19"/>
        <v>N/A</v>
      </c>
    </row>
    <row r="104" spans="1:12" ht="25" x14ac:dyDescent="0.25">
      <c r="A104" s="114" t="s">
        <v>520</v>
      </c>
      <c r="B104" s="21" t="s">
        <v>213</v>
      </c>
      <c r="C104" s="22">
        <v>0</v>
      </c>
      <c r="D104" s="7" t="str">
        <f t="shared" si="20"/>
        <v>N/A</v>
      </c>
      <c r="E104" s="22">
        <v>0</v>
      </c>
      <c r="F104" s="7" t="str">
        <f t="shared" si="21"/>
        <v>N/A</v>
      </c>
      <c r="G104" s="22">
        <v>0</v>
      </c>
      <c r="H104" s="7" t="str">
        <f t="shared" si="22"/>
        <v>N/A</v>
      </c>
      <c r="I104" s="8" t="s">
        <v>1747</v>
      </c>
      <c r="J104" s="8" t="s">
        <v>1747</v>
      </c>
      <c r="K104" s="25" t="s">
        <v>736</v>
      </c>
      <c r="L104" s="91" t="str">
        <f t="shared" si="19"/>
        <v>N/A</v>
      </c>
    </row>
    <row r="105" spans="1:12" ht="25" x14ac:dyDescent="0.25">
      <c r="A105" s="114" t="s">
        <v>1179</v>
      </c>
      <c r="B105" s="21" t="s">
        <v>213</v>
      </c>
      <c r="C105" s="26" t="s">
        <v>1747</v>
      </c>
      <c r="D105" s="7" t="str">
        <f t="shared" si="20"/>
        <v>N/A</v>
      </c>
      <c r="E105" s="26" t="s">
        <v>1747</v>
      </c>
      <c r="F105" s="7" t="str">
        <f t="shared" si="21"/>
        <v>N/A</v>
      </c>
      <c r="G105" s="26" t="s">
        <v>1747</v>
      </c>
      <c r="H105" s="7" t="str">
        <f t="shared" si="22"/>
        <v>N/A</v>
      </c>
      <c r="I105" s="8" t="s">
        <v>1747</v>
      </c>
      <c r="J105" s="8" t="s">
        <v>1747</v>
      </c>
      <c r="K105" s="25" t="s">
        <v>736</v>
      </c>
      <c r="L105" s="91" t="str">
        <f t="shared" si="19"/>
        <v>N/A</v>
      </c>
    </row>
    <row r="106" spans="1:12" ht="25" x14ac:dyDescent="0.25">
      <c r="A106" s="114" t="s">
        <v>1180</v>
      </c>
      <c r="B106" s="21" t="s">
        <v>213</v>
      </c>
      <c r="C106" s="26">
        <v>13469285</v>
      </c>
      <c r="D106" s="7" t="str">
        <f t="shared" si="20"/>
        <v>N/A</v>
      </c>
      <c r="E106" s="26">
        <v>15654713</v>
      </c>
      <c r="F106" s="7" t="str">
        <f t="shared" si="21"/>
        <v>N/A</v>
      </c>
      <c r="G106" s="26">
        <v>12443694</v>
      </c>
      <c r="H106" s="7" t="str">
        <f t="shared" si="22"/>
        <v>N/A</v>
      </c>
      <c r="I106" s="8">
        <v>16.23</v>
      </c>
      <c r="J106" s="8">
        <v>-20.5</v>
      </c>
      <c r="K106" s="25" t="s">
        <v>736</v>
      </c>
      <c r="L106" s="91" t="str">
        <f t="shared" si="19"/>
        <v>Yes</v>
      </c>
    </row>
    <row r="107" spans="1:12" x14ac:dyDescent="0.25">
      <c r="A107" s="114" t="s">
        <v>521</v>
      </c>
      <c r="B107" s="21" t="s">
        <v>213</v>
      </c>
      <c r="C107" s="22">
        <v>1258</v>
      </c>
      <c r="D107" s="7" t="str">
        <f t="shared" si="20"/>
        <v>N/A</v>
      </c>
      <c r="E107" s="22">
        <v>1379</v>
      </c>
      <c r="F107" s="7" t="str">
        <f t="shared" si="21"/>
        <v>N/A</v>
      </c>
      <c r="G107" s="22">
        <v>967</v>
      </c>
      <c r="H107" s="7" t="str">
        <f t="shared" si="22"/>
        <v>N/A</v>
      </c>
      <c r="I107" s="8">
        <v>9.6180000000000003</v>
      </c>
      <c r="J107" s="8">
        <v>-29.9</v>
      </c>
      <c r="K107" s="25" t="s">
        <v>736</v>
      </c>
      <c r="L107" s="91" t="str">
        <f t="shared" si="19"/>
        <v>Yes</v>
      </c>
    </row>
    <row r="108" spans="1:12" ht="25" x14ac:dyDescent="0.25">
      <c r="A108" s="114" t="s">
        <v>1181</v>
      </c>
      <c r="B108" s="21" t="s">
        <v>213</v>
      </c>
      <c r="C108" s="26">
        <v>10706.903816</v>
      </c>
      <c r="D108" s="7" t="str">
        <f t="shared" si="20"/>
        <v>N/A</v>
      </c>
      <c r="E108" s="26">
        <v>11352.221175000001</v>
      </c>
      <c r="F108" s="7" t="str">
        <f t="shared" si="21"/>
        <v>N/A</v>
      </c>
      <c r="G108" s="26">
        <v>12868.349534999999</v>
      </c>
      <c r="H108" s="7" t="str">
        <f t="shared" si="22"/>
        <v>N/A</v>
      </c>
      <c r="I108" s="8">
        <v>6.0270000000000001</v>
      </c>
      <c r="J108" s="8">
        <v>13.36</v>
      </c>
      <c r="K108" s="25" t="s">
        <v>736</v>
      </c>
      <c r="L108" s="91" t="str">
        <f t="shared" si="19"/>
        <v>Yes</v>
      </c>
    </row>
    <row r="109" spans="1:12" ht="25" x14ac:dyDescent="0.25">
      <c r="A109" s="114" t="s">
        <v>1182</v>
      </c>
      <c r="B109" s="21" t="s">
        <v>213</v>
      </c>
      <c r="C109" s="26">
        <v>12159525</v>
      </c>
      <c r="D109" s="7" t="str">
        <f t="shared" si="20"/>
        <v>N/A</v>
      </c>
      <c r="E109" s="26">
        <v>14055575</v>
      </c>
      <c r="F109" s="7" t="str">
        <f t="shared" si="21"/>
        <v>N/A</v>
      </c>
      <c r="G109" s="26">
        <v>11621323</v>
      </c>
      <c r="H109" s="7" t="str">
        <f t="shared" si="22"/>
        <v>N/A</v>
      </c>
      <c r="I109" s="8">
        <v>15.59</v>
      </c>
      <c r="J109" s="8">
        <v>-17.3</v>
      </c>
      <c r="K109" s="25" t="s">
        <v>736</v>
      </c>
      <c r="L109" s="91" t="str">
        <f t="shared" si="19"/>
        <v>Yes</v>
      </c>
    </row>
    <row r="110" spans="1:12" x14ac:dyDescent="0.25">
      <c r="A110" s="114" t="s">
        <v>522</v>
      </c>
      <c r="B110" s="21" t="s">
        <v>213</v>
      </c>
      <c r="C110" s="22">
        <v>1813</v>
      </c>
      <c r="D110" s="7" t="str">
        <f t="shared" si="20"/>
        <v>N/A</v>
      </c>
      <c r="E110" s="22">
        <v>1955</v>
      </c>
      <c r="F110" s="7" t="str">
        <f t="shared" si="21"/>
        <v>N/A</v>
      </c>
      <c r="G110" s="22">
        <v>1718</v>
      </c>
      <c r="H110" s="7" t="str">
        <f t="shared" si="22"/>
        <v>N/A</v>
      </c>
      <c r="I110" s="8">
        <v>7.8319999999999999</v>
      </c>
      <c r="J110" s="8">
        <v>-12.1</v>
      </c>
      <c r="K110" s="25" t="s">
        <v>736</v>
      </c>
      <c r="L110" s="91" t="str">
        <f t="shared" si="19"/>
        <v>Yes</v>
      </c>
    </row>
    <row r="111" spans="1:12" ht="25" x14ac:dyDescent="0.25">
      <c r="A111" s="114" t="s">
        <v>1183</v>
      </c>
      <c r="B111" s="21" t="s">
        <v>213</v>
      </c>
      <c r="C111" s="26">
        <v>6706.8532819000002</v>
      </c>
      <c r="D111" s="7" t="str">
        <f t="shared" si="20"/>
        <v>N/A</v>
      </c>
      <c r="E111" s="26">
        <v>7189.5524297000002</v>
      </c>
      <c r="F111" s="7" t="str">
        <f t="shared" si="21"/>
        <v>N/A</v>
      </c>
      <c r="G111" s="26">
        <v>6764.4487775999996</v>
      </c>
      <c r="H111" s="7" t="str">
        <f t="shared" si="22"/>
        <v>N/A</v>
      </c>
      <c r="I111" s="8">
        <v>7.1970000000000001</v>
      </c>
      <c r="J111" s="8">
        <v>-5.91</v>
      </c>
      <c r="K111" s="25" t="s">
        <v>736</v>
      </c>
      <c r="L111" s="91" t="str">
        <f t="shared" si="19"/>
        <v>Yes</v>
      </c>
    </row>
    <row r="112" spans="1:12" ht="25" x14ac:dyDescent="0.25">
      <c r="A112" s="114" t="s">
        <v>1184</v>
      </c>
      <c r="B112" s="21" t="s">
        <v>213</v>
      </c>
      <c r="C112" s="26">
        <v>3048889</v>
      </c>
      <c r="D112" s="7" t="str">
        <f t="shared" si="20"/>
        <v>N/A</v>
      </c>
      <c r="E112" s="26">
        <v>1691767</v>
      </c>
      <c r="F112" s="7" t="str">
        <f t="shared" si="21"/>
        <v>N/A</v>
      </c>
      <c r="G112" s="26">
        <v>632146</v>
      </c>
      <c r="H112" s="7" t="str">
        <f t="shared" si="22"/>
        <v>N/A</v>
      </c>
      <c r="I112" s="8">
        <v>-44.5</v>
      </c>
      <c r="J112" s="8">
        <v>-62.6</v>
      </c>
      <c r="K112" s="25" t="s">
        <v>736</v>
      </c>
      <c r="L112" s="91" t="str">
        <f t="shared" si="19"/>
        <v>No</v>
      </c>
    </row>
    <row r="113" spans="1:12" x14ac:dyDescent="0.25">
      <c r="A113" s="114" t="s">
        <v>523</v>
      </c>
      <c r="B113" s="21" t="s">
        <v>213</v>
      </c>
      <c r="C113" s="22">
        <v>463</v>
      </c>
      <c r="D113" s="7" t="str">
        <f t="shared" si="20"/>
        <v>N/A</v>
      </c>
      <c r="E113" s="22">
        <v>328</v>
      </c>
      <c r="F113" s="7" t="str">
        <f t="shared" si="21"/>
        <v>N/A</v>
      </c>
      <c r="G113" s="22">
        <v>70</v>
      </c>
      <c r="H113" s="7" t="str">
        <f t="shared" si="22"/>
        <v>N/A</v>
      </c>
      <c r="I113" s="8">
        <v>-29.2</v>
      </c>
      <c r="J113" s="8">
        <v>-78.7</v>
      </c>
      <c r="K113" s="25" t="s">
        <v>736</v>
      </c>
      <c r="L113" s="91" t="str">
        <f t="shared" si="19"/>
        <v>No</v>
      </c>
    </row>
    <row r="114" spans="1:12" ht="25" x14ac:dyDescent="0.25">
      <c r="A114" s="114" t="s">
        <v>1185</v>
      </c>
      <c r="B114" s="21" t="s">
        <v>213</v>
      </c>
      <c r="C114" s="26">
        <v>6585.0734340999998</v>
      </c>
      <c r="D114" s="7" t="str">
        <f t="shared" si="20"/>
        <v>N/A</v>
      </c>
      <c r="E114" s="26">
        <v>5157.8262194999998</v>
      </c>
      <c r="F114" s="7" t="str">
        <f t="shared" si="21"/>
        <v>N/A</v>
      </c>
      <c r="G114" s="26">
        <v>9030.6571428999996</v>
      </c>
      <c r="H114" s="7" t="str">
        <f t="shared" si="22"/>
        <v>N/A</v>
      </c>
      <c r="I114" s="8">
        <v>-21.7</v>
      </c>
      <c r="J114" s="8">
        <v>75.09</v>
      </c>
      <c r="K114" s="25" t="s">
        <v>736</v>
      </c>
      <c r="L114" s="91" t="str">
        <f t="shared" si="19"/>
        <v>No</v>
      </c>
    </row>
    <row r="115" spans="1:12" ht="25" x14ac:dyDescent="0.25">
      <c r="A115" s="114" t="s">
        <v>1186</v>
      </c>
      <c r="B115" s="21" t="s">
        <v>213</v>
      </c>
      <c r="C115" s="26">
        <v>0</v>
      </c>
      <c r="D115" s="7" t="str">
        <f t="shared" ref="D115:D146" si="23">IF($B115="N/A","N/A",IF(C115&gt;10,"No",IF(C115&lt;-10,"No","Yes")))</f>
        <v>N/A</v>
      </c>
      <c r="E115" s="26">
        <v>14685</v>
      </c>
      <c r="F115" s="7" t="str">
        <f t="shared" ref="F115:F146" si="24">IF($B115="N/A","N/A",IF(E115&gt;10,"No",IF(E115&lt;-10,"No","Yes")))</f>
        <v>N/A</v>
      </c>
      <c r="G115" s="26">
        <v>4601</v>
      </c>
      <c r="H115" s="7" t="str">
        <f t="shared" ref="H115:H146" si="25">IF($B115="N/A","N/A",IF(G115&gt;10,"No",IF(G115&lt;-10,"No","Yes")))</f>
        <v>N/A</v>
      </c>
      <c r="I115" s="8" t="s">
        <v>1747</v>
      </c>
      <c r="J115" s="8">
        <v>-68.7</v>
      </c>
      <c r="K115" s="25" t="s">
        <v>736</v>
      </c>
      <c r="L115" s="91" t="str">
        <f t="shared" si="19"/>
        <v>No</v>
      </c>
    </row>
    <row r="116" spans="1:12" ht="25" x14ac:dyDescent="0.25">
      <c r="A116" s="114" t="s">
        <v>524</v>
      </c>
      <c r="B116" s="21" t="s">
        <v>213</v>
      </c>
      <c r="C116" s="22">
        <v>0</v>
      </c>
      <c r="D116" s="7" t="str">
        <f t="shared" si="23"/>
        <v>N/A</v>
      </c>
      <c r="E116" s="22">
        <v>57</v>
      </c>
      <c r="F116" s="7" t="str">
        <f t="shared" si="24"/>
        <v>N/A</v>
      </c>
      <c r="G116" s="22">
        <v>24</v>
      </c>
      <c r="H116" s="7" t="str">
        <f t="shared" si="25"/>
        <v>N/A</v>
      </c>
      <c r="I116" s="8" t="s">
        <v>1747</v>
      </c>
      <c r="J116" s="8">
        <v>-57.9</v>
      </c>
      <c r="K116" s="25" t="s">
        <v>736</v>
      </c>
      <c r="L116" s="91" t="str">
        <f t="shared" si="19"/>
        <v>No</v>
      </c>
    </row>
    <row r="117" spans="1:12" ht="25" x14ac:dyDescent="0.25">
      <c r="A117" s="114" t="s">
        <v>1187</v>
      </c>
      <c r="B117" s="21" t="s">
        <v>213</v>
      </c>
      <c r="C117" s="26" t="s">
        <v>1747</v>
      </c>
      <c r="D117" s="7" t="str">
        <f t="shared" si="23"/>
        <v>N/A</v>
      </c>
      <c r="E117" s="26">
        <v>257.63157895000001</v>
      </c>
      <c r="F117" s="7" t="str">
        <f t="shared" si="24"/>
        <v>N/A</v>
      </c>
      <c r="G117" s="26">
        <v>191.70833332999999</v>
      </c>
      <c r="H117" s="7" t="str">
        <f t="shared" si="25"/>
        <v>N/A</v>
      </c>
      <c r="I117" s="8" t="s">
        <v>1747</v>
      </c>
      <c r="J117" s="8">
        <v>-25.6</v>
      </c>
      <c r="K117" s="25" t="s">
        <v>736</v>
      </c>
      <c r="L117" s="91" t="str">
        <f t="shared" si="19"/>
        <v>Yes</v>
      </c>
    </row>
    <row r="118" spans="1:12" ht="25" x14ac:dyDescent="0.25">
      <c r="A118" s="114" t="s">
        <v>1188</v>
      </c>
      <c r="B118" s="21" t="s">
        <v>213</v>
      </c>
      <c r="C118" s="26">
        <v>0</v>
      </c>
      <c r="D118" s="7" t="str">
        <f t="shared" si="23"/>
        <v>N/A</v>
      </c>
      <c r="E118" s="26">
        <v>0</v>
      </c>
      <c r="F118" s="7" t="str">
        <f t="shared" si="24"/>
        <v>N/A</v>
      </c>
      <c r="G118" s="26">
        <v>0</v>
      </c>
      <c r="H118" s="7" t="str">
        <f t="shared" si="25"/>
        <v>N/A</v>
      </c>
      <c r="I118" s="8" t="s">
        <v>1747</v>
      </c>
      <c r="J118" s="8" t="s">
        <v>1747</v>
      </c>
      <c r="K118" s="25" t="s">
        <v>736</v>
      </c>
      <c r="L118" s="91" t="str">
        <f t="shared" si="19"/>
        <v>N/A</v>
      </c>
    </row>
    <row r="119" spans="1:12" ht="25" x14ac:dyDescent="0.25">
      <c r="A119" s="114" t="s">
        <v>525</v>
      </c>
      <c r="B119" s="21" t="s">
        <v>213</v>
      </c>
      <c r="C119" s="22">
        <v>0</v>
      </c>
      <c r="D119" s="7" t="str">
        <f t="shared" si="23"/>
        <v>N/A</v>
      </c>
      <c r="E119" s="22">
        <v>0</v>
      </c>
      <c r="F119" s="7" t="str">
        <f t="shared" si="24"/>
        <v>N/A</v>
      </c>
      <c r="G119" s="22">
        <v>0</v>
      </c>
      <c r="H119" s="7" t="str">
        <f t="shared" si="25"/>
        <v>N/A</v>
      </c>
      <c r="I119" s="8" t="s">
        <v>1747</v>
      </c>
      <c r="J119" s="8" t="s">
        <v>1747</v>
      </c>
      <c r="K119" s="25" t="s">
        <v>736</v>
      </c>
      <c r="L119" s="91" t="str">
        <f t="shared" si="19"/>
        <v>N/A</v>
      </c>
    </row>
    <row r="120" spans="1:12" ht="25" x14ac:dyDescent="0.25">
      <c r="A120" s="114" t="s">
        <v>1189</v>
      </c>
      <c r="B120" s="21" t="s">
        <v>213</v>
      </c>
      <c r="C120" s="26" t="s">
        <v>1747</v>
      </c>
      <c r="D120" s="7" t="str">
        <f t="shared" si="23"/>
        <v>N/A</v>
      </c>
      <c r="E120" s="26" t="s">
        <v>1747</v>
      </c>
      <c r="F120" s="7" t="str">
        <f t="shared" si="24"/>
        <v>N/A</v>
      </c>
      <c r="G120" s="26" t="s">
        <v>1747</v>
      </c>
      <c r="H120" s="7" t="str">
        <f t="shared" si="25"/>
        <v>N/A</v>
      </c>
      <c r="I120" s="8" t="s">
        <v>1747</v>
      </c>
      <c r="J120" s="8" t="s">
        <v>1747</v>
      </c>
      <c r="K120" s="25" t="s">
        <v>736</v>
      </c>
      <c r="L120" s="91" t="str">
        <f t="shared" si="19"/>
        <v>N/A</v>
      </c>
    </row>
    <row r="121" spans="1:12" ht="25" x14ac:dyDescent="0.25">
      <c r="A121" s="114" t="s">
        <v>1190</v>
      </c>
      <c r="B121" s="21" t="s">
        <v>213</v>
      </c>
      <c r="C121" s="26">
        <v>0</v>
      </c>
      <c r="D121" s="7" t="str">
        <f t="shared" si="23"/>
        <v>N/A</v>
      </c>
      <c r="E121" s="26">
        <v>0</v>
      </c>
      <c r="F121" s="7" t="str">
        <f t="shared" si="24"/>
        <v>N/A</v>
      </c>
      <c r="G121" s="26">
        <v>0</v>
      </c>
      <c r="H121" s="7" t="str">
        <f t="shared" si="25"/>
        <v>N/A</v>
      </c>
      <c r="I121" s="8" t="s">
        <v>1747</v>
      </c>
      <c r="J121" s="8" t="s">
        <v>1747</v>
      </c>
      <c r="K121" s="25" t="s">
        <v>736</v>
      </c>
      <c r="L121" s="91" t="str">
        <f t="shared" si="19"/>
        <v>N/A</v>
      </c>
    </row>
    <row r="122" spans="1:12" x14ac:dyDescent="0.25">
      <c r="A122" s="114" t="s">
        <v>526</v>
      </c>
      <c r="B122" s="21" t="s">
        <v>213</v>
      </c>
      <c r="C122" s="22">
        <v>0</v>
      </c>
      <c r="D122" s="7" t="str">
        <f t="shared" si="23"/>
        <v>N/A</v>
      </c>
      <c r="E122" s="22">
        <v>0</v>
      </c>
      <c r="F122" s="7" t="str">
        <f t="shared" si="24"/>
        <v>N/A</v>
      </c>
      <c r="G122" s="22">
        <v>0</v>
      </c>
      <c r="H122" s="7" t="str">
        <f t="shared" si="25"/>
        <v>N/A</v>
      </c>
      <c r="I122" s="8" t="s">
        <v>1747</v>
      </c>
      <c r="J122" s="8" t="s">
        <v>1747</v>
      </c>
      <c r="K122" s="25" t="s">
        <v>736</v>
      </c>
      <c r="L122" s="91" t="str">
        <f t="shared" si="19"/>
        <v>N/A</v>
      </c>
    </row>
    <row r="123" spans="1:12" ht="25" x14ac:dyDescent="0.25">
      <c r="A123" s="114" t="s">
        <v>1191</v>
      </c>
      <c r="B123" s="21" t="s">
        <v>213</v>
      </c>
      <c r="C123" s="26" t="s">
        <v>1747</v>
      </c>
      <c r="D123" s="7" t="str">
        <f t="shared" si="23"/>
        <v>N/A</v>
      </c>
      <c r="E123" s="26" t="s">
        <v>1747</v>
      </c>
      <c r="F123" s="7" t="str">
        <f t="shared" si="24"/>
        <v>N/A</v>
      </c>
      <c r="G123" s="26" t="s">
        <v>1747</v>
      </c>
      <c r="H123" s="7" t="str">
        <f t="shared" si="25"/>
        <v>N/A</v>
      </c>
      <c r="I123" s="8" t="s">
        <v>1747</v>
      </c>
      <c r="J123" s="8" t="s">
        <v>1747</v>
      </c>
      <c r="K123" s="25" t="s">
        <v>736</v>
      </c>
      <c r="L123" s="91" t="str">
        <f t="shared" si="19"/>
        <v>N/A</v>
      </c>
    </row>
    <row r="124" spans="1:12" ht="25" x14ac:dyDescent="0.25">
      <c r="A124" s="114" t="s">
        <v>1192</v>
      </c>
      <c r="B124" s="21" t="s">
        <v>213</v>
      </c>
      <c r="C124" s="26">
        <v>1506467</v>
      </c>
      <c r="D124" s="7" t="str">
        <f t="shared" si="23"/>
        <v>N/A</v>
      </c>
      <c r="E124" s="26">
        <v>1477106</v>
      </c>
      <c r="F124" s="7" t="str">
        <f t="shared" si="24"/>
        <v>N/A</v>
      </c>
      <c r="G124" s="26">
        <v>811714</v>
      </c>
      <c r="H124" s="7" t="str">
        <f t="shared" si="25"/>
        <v>N/A</v>
      </c>
      <c r="I124" s="8">
        <v>-1.95</v>
      </c>
      <c r="J124" s="8">
        <v>-45</v>
      </c>
      <c r="K124" s="25" t="s">
        <v>736</v>
      </c>
      <c r="L124" s="91" t="str">
        <f t="shared" si="19"/>
        <v>No</v>
      </c>
    </row>
    <row r="125" spans="1:12" ht="25" x14ac:dyDescent="0.25">
      <c r="A125" s="114" t="s">
        <v>527</v>
      </c>
      <c r="B125" s="21" t="s">
        <v>213</v>
      </c>
      <c r="C125" s="22">
        <v>1240</v>
      </c>
      <c r="D125" s="7" t="str">
        <f t="shared" si="23"/>
        <v>N/A</v>
      </c>
      <c r="E125" s="22">
        <v>1186</v>
      </c>
      <c r="F125" s="7" t="str">
        <f t="shared" si="24"/>
        <v>N/A</v>
      </c>
      <c r="G125" s="22">
        <v>721</v>
      </c>
      <c r="H125" s="7" t="str">
        <f t="shared" si="25"/>
        <v>N/A</v>
      </c>
      <c r="I125" s="8">
        <v>-4.3499999999999996</v>
      </c>
      <c r="J125" s="8">
        <v>-39.200000000000003</v>
      </c>
      <c r="K125" s="25" t="s">
        <v>736</v>
      </c>
      <c r="L125" s="91" t="str">
        <f t="shared" si="19"/>
        <v>No</v>
      </c>
    </row>
    <row r="126" spans="1:12" ht="25" x14ac:dyDescent="0.25">
      <c r="A126" s="114" t="s">
        <v>1193</v>
      </c>
      <c r="B126" s="21" t="s">
        <v>213</v>
      </c>
      <c r="C126" s="26">
        <v>1214.8927418999999</v>
      </c>
      <c r="D126" s="7" t="str">
        <f t="shared" si="23"/>
        <v>N/A</v>
      </c>
      <c r="E126" s="26">
        <v>1245.4519393</v>
      </c>
      <c r="F126" s="7" t="str">
        <f t="shared" si="24"/>
        <v>N/A</v>
      </c>
      <c r="G126" s="26">
        <v>1125.8169209</v>
      </c>
      <c r="H126" s="7" t="str">
        <f t="shared" si="25"/>
        <v>N/A</v>
      </c>
      <c r="I126" s="8">
        <v>2.5150000000000001</v>
      </c>
      <c r="J126" s="8">
        <v>-9.61</v>
      </c>
      <c r="K126" s="25" t="s">
        <v>736</v>
      </c>
      <c r="L126" s="91" t="str">
        <f t="shared" si="19"/>
        <v>Yes</v>
      </c>
    </row>
    <row r="127" spans="1:12" ht="25" x14ac:dyDescent="0.25">
      <c r="A127" s="114" t="s">
        <v>1194</v>
      </c>
      <c r="B127" s="21" t="s">
        <v>213</v>
      </c>
      <c r="C127" s="26">
        <v>4859920</v>
      </c>
      <c r="D127" s="7" t="str">
        <f t="shared" si="23"/>
        <v>N/A</v>
      </c>
      <c r="E127" s="26">
        <v>5878152</v>
      </c>
      <c r="F127" s="7" t="str">
        <f t="shared" si="24"/>
        <v>N/A</v>
      </c>
      <c r="G127" s="26">
        <v>3098293</v>
      </c>
      <c r="H127" s="7" t="str">
        <f t="shared" si="25"/>
        <v>N/A</v>
      </c>
      <c r="I127" s="8">
        <v>20.95</v>
      </c>
      <c r="J127" s="8">
        <v>-47.3</v>
      </c>
      <c r="K127" s="25" t="s">
        <v>736</v>
      </c>
      <c r="L127" s="91" t="str">
        <f t="shared" si="19"/>
        <v>No</v>
      </c>
    </row>
    <row r="128" spans="1:12" x14ac:dyDescent="0.25">
      <c r="A128" s="114" t="s">
        <v>528</v>
      </c>
      <c r="B128" s="21" t="s">
        <v>213</v>
      </c>
      <c r="C128" s="22">
        <v>1639</v>
      </c>
      <c r="D128" s="7" t="str">
        <f t="shared" si="23"/>
        <v>N/A</v>
      </c>
      <c r="E128" s="22">
        <v>1708</v>
      </c>
      <c r="F128" s="7" t="str">
        <f t="shared" si="24"/>
        <v>N/A</v>
      </c>
      <c r="G128" s="22">
        <v>1156</v>
      </c>
      <c r="H128" s="7" t="str">
        <f t="shared" si="25"/>
        <v>N/A</v>
      </c>
      <c r="I128" s="8">
        <v>4.21</v>
      </c>
      <c r="J128" s="8">
        <v>-32.299999999999997</v>
      </c>
      <c r="K128" s="25" t="s">
        <v>736</v>
      </c>
      <c r="L128" s="91" t="str">
        <f t="shared" si="19"/>
        <v>No</v>
      </c>
    </row>
    <row r="129" spans="1:12" ht="25" x14ac:dyDescent="0.25">
      <c r="A129" s="114" t="s">
        <v>1195</v>
      </c>
      <c r="B129" s="21" t="s">
        <v>213</v>
      </c>
      <c r="C129" s="26">
        <v>2965.1738865000002</v>
      </c>
      <c r="D129" s="7" t="str">
        <f t="shared" si="23"/>
        <v>N/A</v>
      </c>
      <c r="E129" s="26">
        <v>3441.5409835999999</v>
      </c>
      <c r="F129" s="7" t="str">
        <f t="shared" si="24"/>
        <v>N/A</v>
      </c>
      <c r="G129" s="26">
        <v>2680.1842560999999</v>
      </c>
      <c r="H129" s="7" t="str">
        <f t="shared" si="25"/>
        <v>N/A</v>
      </c>
      <c r="I129" s="8">
        <v>16.07</v>
      </c>
      <c r="J129" s="8">
        <v>-22.1</v>
      </c>
      <c r="K129" s="25" t="s">
        <v>736</v>
      </c>
      <c r="L129" s="91" t="str">
        <f t="shared" si="19"/>
        <v>Yes</v>
      </c>
    </row>
    <row r="130" spans="1:12" ht="25" x14ac:dyDescent="0.25">
      <c r="A130" s="114" t="s">
        <v>1196</v>
      </c>
      <c r="B130" s="21" t="s">
        <v>213</v>
      </c>
      <c r="C130" s="26">
        <v>0</v>
      </c>
      <c r="D130" s="7" t="str">
        <f t="shared" si="23"/>
        <v>N/A</v>
      </c>
      <c r="E130" s="26">
        <v>0</v>
      </c>
      <c r="F130" s="7" t="str">
        <f t="shared" si="24"/>
        <v>N/A</v>
      </c>
      <c r="G130" s="26">
        <v>0</v>
      </c>
      <c r="H130" s="7" t="str">
        <f t="shared" si="25"/>
        <v>N/A</v>
      </c>
      <c r="I130" s="8" t="s">
        <v>1747</v>
      </c>
      <c r="J130" s="8" t="s">
        <v>1747</v>
      </c>
      <c r="K130" s="25" t="s">
        <v>736</v>
      </c>
      <c r="L130" s="91" t="str">
        <f t="shared" si="19"/>
        <v>N/A</v>
      </c>
    </row>
    <row r="131" spans="1:12" x14ac:dyDescent="0.25">
      <c r="A131" s="114" t="s">
        <v>529</v>
      </c>
      <c r="B131" s="21" t="s">
        <v>213</v>
      </c>
      <c r="C131" s="22">
        <v>0</v>
      </c>
      <c r="D131" s="7" t="str">
        <f t="shared" si="23"/>
        <v>N/A</v>
      </c>
      <c r="E131" s="22">
        <v>0</v>
      </c>
      <c r="F131" s="7" t="str">
        <f t="shared" si="24"/>
        <v>N/A</v>
      </c>
      <c r="G131" s="22">
        <v>0</v>
      </c>
      <c r="H131" s="7" t="str">
        <f t="shared" si="25"/>
        <v>N/A</v>
      </c>
      <c r="I131" s="8" t="s">
        <v>1747</v>
      </c>
      <c r="J131" s="8" t="s">
        <v>1747</v>
      </c>
      <c r="K131" s="25" t="s">
        <v>736</v>
      </c>
      <c r="L131" s="91" t="str">
        <f t="shared" si="19"/>
        <v>N/A</v>
      </c>
    </row>
    <row r="132" spans="1:12" ht="25" x14ac:dyDescent="0.25">
      <c r="A132" s="114" t="s">
        <v>1197</v>
      </c>
      <c r="B132" s="21" t="s">
        <v>213</v>
      </c>
      <c r="C132" s="26" t="s">
        <v>1747</v>
      </c>
      <c r="D132" s="7" t="str">
        <f t="shared" si="23"/>
        <v>N/A</v>
      </c>
      <c r="E132" s="26" t="s">
        <v>1747</v>
      </c>
      <c r="F132" s="7" t="str">
        <f t="shared" si="24"/>
        <v>N/A</v>
      </c>
      <c r="G132" s="26" t="s">
        <v>1747</v>
      </c>
      <c r="H132" s="7" t="str">
        <f t="shared" si="25"/>
        <v>N/A</v>
      </c>
      <c r="I132" s="8" t="s">
        <v>1747</v>
      </c>
      <c r="J132" s="8" t="s">
        <v>1747</v>
      </c>
      <c r="K132" s="25" t="s">
        <v>736</v>
      </c>
      <c r="L132" s="91" t="str">
        <f t="shared" si="19"/>
        <v>N/A</v>
      </c>
    </row>
    <row r="133" spans="1:12" x14ac:dyDescent="0.25">
      <c r="A133" s="114" t="s">
        <v>1198</v>
      </c>
      <c r="B133" s="21" t="s">
        <v>213</v>
      </c>
      <c r="C133" s="26">
        <v>0</v>
      </c>
      <c r="D133" s="7" t="str">
        <f t="shared" si="23"/>
        <v>N/A</v>
      </c>
      <c r="E133" s="26">
        <v>0</v>
      </c>
      <c r="F133" s="7" t="str">
        <f t="shared" si="24"/>
        <v>N/A</v>
      </c>
      <c r="G133" s="26">
        <v>0</v>
      </c>
      <c r="H133" s="7" t="str">
        <f t="shared" si="25"/>
        <v>N/A</v>
      </c>
      <c r="I133" s="8" t="s">
        <v>1747</v>
      </c>
      <c r="J133" s="8" t="s">
        <v>1747</v>
      </c>
      <c r="K133" s="25" t="s">
        <v>736</v>
      </c>
      <c r="L133" s="91" t="str">
        <f t="shared" si="19"/>
        <v>N/A</v>
      </c>
    </row>
    <row r="134" spans="1:12" x14ac:dyDescent="0.25">
      <c r="A134" s="114" t="s">
        <v>530</v>
      </c>
      <c r="B134" s="21" t="s">
        <v>213</v>
      </c>
      <c r="C134" s="22">
        <v>0</v>
      </c>
      <c r="D134" s="7" t="str">
        <f t="shared" si="23"/>
        <v>N/A</v>
      </c>
      <c r="E134" s="22">
        <v>0</v>
      </c>
      <c r="F134" s="7" t="str">
        <f t="shared" si="24"/>
        <v>N/A</v>
      </c>
      <c r="G134" s="22">
        <v>0</v>
      </c>
      <c r="H134" s="7" t="str">
        <f t="shared" si="25"/>
        <v>N/A</v>
      </c>
      <c r="I134" s="8" t="s">
        <v>1747</v>
      </c>
      <c r="J134" s="8" t="s">
        <v>1747</v>
      </c>
      <c r="K134" s="25" t="s">
        <v>736</v>
      </c>
      <c r="L134" s="91" t="str">
        <f t="shared" si="19"/>
        <v>N/A</v>
      </c>
    </row>
    <row r="135" spans="1:12" x14ac:dyDescent="0.25">
      <c r="A135" s="114" t="s">
        <v>1199</v>
      </c>
      <c r="B135" s="21" t="s">
        <v>213</v>
      </c>
      <c r="C135" s="26" t="s">
        <v>1747</v>
      </c>
      <c r="D135" s="7" t="str">
        <f t="shared" si="23"/>
        <v>N/A</v>
      </c>
      <c r="E135" s="26" t="s">
        <v>1747</v>
      </c>
      <c r="F135" s="7" t="str">
        <f t="shared" si="24"/>
        <v>N/A</v>
      </c>
      <c r="G135" s="26" t="s">
        <v>1747</v>
      </c>
      <c r="H135" s="7" t="str">
        <f t="shared" si="25"/>
        <v>N/A</v>
      </c>
      <c r="I135" s="8" t="s">
        <v>1747</v>
      </c>
      <c r="J135" s="8" t="s">
        <v>1747</v>
      </c>
      <c r="K135" s="25" t="s">
        <v>736</v>
      </c>
      <c r="L135" s="91" t="str">
        <f t="shared" si="19"/>
        <v>N/A</v>
      </c>
    </row>
    <row r="136" spans="1:12" x14ac:dyDescent="0.25">
      <c r="A136" s="114" t="s">
        <v>1200</v>
      </c>
      <c r="B136" s="21" t="s">
        <v>213</v>
      </c>
      <c r="C136" s="26">
        <v>343199</v>
      </c>
      <c r="D136" s="7" t="str">
        <f t="shared" si="23"/>
        <v>N/A</v>
      </c>
      <c r="E136" s="26">
        <v>442207</v>
      </c>
      <c r="F136" s="7" t="str">
        <f t="shared" si="24"/>
        <v>N/A</v>
      </c>
      <c r="G136" s="26">
        <v>404648</v>
      </c>
      <c r="H136" s="7" t="str">
        <f t="shared" si="25"/>
        <v>N/A</v>
      </c>
      <c r="I136" s="8">
        <v>28.85</v>
      </c>
      <c r="J136" s="8">
        <v>-8.49</v>
      </c>
      <c r="K136" s="25" t="s">
        <v>736</v>
      </c>
      <c r="L136" s="91" t="str">
        <f t="shared" si="19"/>
        <v>Yes</v>
      </c>
    </row>
    <row r="137" spans="1:12" x14ac:dyDescent="0.25">
      <c r="A137" s="114" t="s">
        <v>531</v>
      </c>
      <c r="B137" s="21" t="s">
        <v>213</v>
      </c>
      <c r="C137" s="22">
        <v>291</v>
      </c>
      <c r="D137" s="7" t="str">
        <f t="shared" si="23"/>
        <v>N/A</v>
      </c>
      <c r="E137" s="22">
        <v>281</v>
      </c>
      <c r="F137" s="7" t="str">
        <f t="shared" si="24"/>
        <v>N/A</v>
      </c>
      <c r="G137" s="22">
        <v>222</v>
      </c>
      <c r="H137" s="7" t="str">
        <f t="shared" si="25"/>
        <v>N/A</v>
      </c>
      <c r="I137" s="8">
        <v>-3.44</v>
      </c>
      <c r="J137" s="8">
        <v>-21</v>
      </c>
      <c r="K137" s="25" t="s">
        <v>736</v>
      </c>
      <c r="L137" s="91" t="str">
        <f t="shared" si="19"/>
        <v>Yes</v>
      </c>
    </row>
    <row r="138" spans="1:12" x14ac:dyDescent="0.25">
      <c r="A138" s="114" t="s">
        <v>1201</v>
      </c>
      <c r="B138" s="21" t="s">
        <v>213</v>
      </c>
      <c r="C138" s="26">
        <v>1179.3780068999999</v>
      </c>
      <c r="D138" s="7" t="str">
        <f t="shared" si="23"/>
        <v>N/A</v>
      </c>
      <c r="E138" s="26">
        <v>1573.6903915</v>
      </c>
      <c r="F138" s="7" t="str">
        <f t="shared" si="24"/>
        <v>N/A</v>
      </c>
      <c r="G138" s="26">
        <v>1822.7387387000001</v>
      </c>
      <c r="H138" s="7" t="str">
        <f t="shared" si="25"/>
        <v>N/A</v>
      </c>
      <c r="I138" s="8">
        <v>33.43</v>
      </c>
      <c r="J138" s="8">
        <v>15.83</v>
      </c>
      <c r="K138" s="25" t="s">
        <v>736</v>
      </c>
      <c r="L138" s="91" t="str">
        <f t="shared" si="19"/>
        <v>Yes</v>
      </c>
    </row>
    <row r="139" spans="1:12" x14ac:dyDescent="0.25">
      <c r="A139" s="140" t="s">
        <v>404</v>
      </c>
      <c r="B139" s="10" t="s">
        <v>213</v>
      </c>
      <c r="C139" s="10">
        <v>1328025700</v>
      </c>
      <c r="D139" s="7" t="str">
        <f t="shared" si="23"/>
        <v>N/A</v>
      </c>
      <c r="E139" s="10">
        <v>1357054387</v>
      </c>
      <c r="F139" s="7" t="str">
        <f t="shared" si="24"/>
        <v>N/A</v>
      </c>
      <c r="G139" s="10">
        <v>1307483514</v>
      </c>
      <c r="H139" s="7" t="str">
        <f t="shared" si="25"/>
        <v>N/A</v>
      </c>
      <c r="I139" s="8">
        <v>2.1859999999999999</v>
      </c>
      <c r="J139" s="8">
        <v>-3.65</v>
      </c>
      <c r="K139" s="10" t="s">
        <v>213</v>
      </c>
      <c r="L139" s="91" t="str">
        <f t="shared" ref="L139:L158" si="26">IF(J139="Div by 0", "N/A", IF(K139="N/A","N/A", IF(J139&gt;VALUE(MID(K139,1,2)), "No", IF(J139&lt;-1*VALUE(MID(K139,1,2)), "No", "Yes"))))</f>
        <v>N/A</v>
      </c>
    </row>
    <row r="140" spans="1:12" x14ac:dyDescent="0.25">
      <c r="A140" s="140" t="s">
        <v>1202</v>
      </c>
      <c r="B140" s="10" t="s">
        <v>213</v>
      </c>
      <c r="C140" s="10">
        <v>8895.4913859999997</v>
      </c>
      <c r="D140" s="7" t="str">
        <f t="shared" si="23"/>
        <v>N/A</v>
      </c>
      <c r="E140" s="10">
        <v>8878.9797565000008</v>
      </c>
      <c r="F140" s="7" t="str">
        <f t="shared" si="24"/>
        <v>N/A</v>
      </c>
      <c r="G140" s="10">
        <v>8414.9644346999994</v>
      </c>
      <c r="H140" s="7" t="str">
        <f t="shared" si="25"/>
        <v>N/A</v>
      </c>
      <c r="I140" s="8">
        <v>-0.186</v>
      </c>
      <c r="J140" s="8">
        <v>-5.23</v>
      </c>
      <c r="K140" s="10" t="s">
        <v>213</v>
      </c>
      <c r="L140" s="91" t="str">
        <f t="shared" si="26"/>
        <v>N/A</v>
      </c>
    </row>
    <row r="141" spans="1:12" x14ac:dyDescent="0.25">
      <c r="A141" s="140" t="s">
        <v>405</v>
      </c>
      <c r="B141" s="10" t="s">
        <v>213</v>
      </c>
      <c r="C141" s="10">
        <v>194313</v>
      </c>
      <c r="D141" s="7" t="str">
        <f t="shared" si="23"/>
        <v>N/A</v>
      </c>
      <c r="E141" s="10">
        <v>396227</v>
      </c>
      <c r="F141" s="7" t="str">
        <f t="shared" si="24"/>
        <v>N/A</v>
      </c>
      <c r="G141" s="10">
        <v>128633</v>
      </c>
      <c r="H141" s="7" t="str">
        <f t="shared" si="25"/>
        <v>N/A</v>
      </c>
      <c r="I141" s="8">
        <v>103.9</v>
      </c>
      <c r="J141" s="8">
        <v>-67.5</v>
      </c>
      <c r="K141" s="10" t="s">
        <v>213</v>
      </c>
      <c r="L141" s="91" t="str">
        <f t="shared" si="26"/>
        <v>N/A</v>
      </c>
    </row>
    <row r="142" spans="1:12" x14ac:dyDescent="0.25">
      <c r="A142" s="140" t="s">
        <v>1203</v>
      </c>
      <c r="B142" s="10" t="s">
        <v>213</v>
      </c>
      <c r="C142" s="10">
        <v>21590.333332999999</v>
      </c>
      <c r="D142" s="7" t="str">
        <f t="shared" si="23"/>
        <v>N/A</v>
      </c>
      <c r="E142" s="10">
        <v>14675.074074</v>
      </c>
      <c r="F142" s="7" t="str">
        <f t="shared" si="24"/>
        <v>N/A</v>
      </c>
      <c r="G142" s="10">
        <v>6125.3809523999998</v>
      </c>
      <c r="H142" s="7" t="str">
        <f t="shared" si="25"/>
        <v>N/A</v>
      </c>
      <c r="I142" s="8">
        <v>-32</v>
      </c>
      <c r="J142" s="8">
        <v>-58.3</v>
      </c>
      <c r="K142" s="10" t="s">
        <v>213</v>
      </c>
      <c r="L142" s="91" t="str">
        <f t="shared" si="26"/>
        <v>N/A</v>
      </c>
    </row>
    <row r="143" spans="1:12" x14ac:dyDescent="0.25">
      <c r="A143" s="140" t="s">
        <v>406</v>
      </c>
      <c r="B143" s="10" t="s">
        <v>213</v>
      </c>
      <c r="C143" s="10">
        <v>16521</v>
      </c>
      <c r="D143" s="7" t="str">
        <f t="shared" si="23"/>
        <v>N/A</v>
      </c>
      <c r="E143" s="10">
        <v>38725</v>
      </c>
      <c r="F143" s="7" t="str">
        <f t="shared" si="24"/>
        <v>N/A</v>
      </c>
      <c r="G143" s="10">
        <v>14273</v>
      </c>
      <c r="H143" s="7" t="str">
        <f t="shared" si="25"/>
        <v>N/A</v>
      </c>
      <c r="I143" s="8">
        <v>134.4</v>
      </c>
      <c r="J143" s="8">
        <v>-63.1</v>
      </c>
      <c r="K143" s="10" t="s">
        <v>213</v>
      </c>
      <c r="L143" s="91" t="str">
        <f t="shared" si="26"/>
        <v>N/A</v>
      </c>
    </row>
    <row r="144" spans="1:12" x14ac:dyDescent="0.25">
      <c r="A144" s="140" t="s">
        <v>1204</v>
      </c>
      <c r="B144" s="10" t="s">
        <v>213</v>
      </c>
      <c r="C144" s="10">
        <v>34.134297521000001</v>
      </c>
      <c r="D144" s="7" t="str">
        <f t="shared" si="23"/>
        <v>N/A</v>
      </c>
      <c r="E144" s="10">
        <v>70.027124774000001</v>
      </c>
      <c r="F144" s="7" t="str">
        <f t="shared" si="24"/>
        <v>N/A</v>
      </c>
      <c r="G144" s="10">
        <v>23.988235293999999</v>
      </c>
      <c r="H144" s="7" t="str">
        <f t="shared" si="25"/>
        <v>N/A</v>
      </c>
      <c r="I144" s="8">
        <v>105.2</v>
      </c>
      <c r="J144" s="8">
        <v>-65.7</v>
      </c>
      <c r="K144" s="10" t="s">
        <v>213</v>
      </c>
      <c r="L144" s="91" t="str">
        <f t="shared" si="26"/>
        <v>N/A</v>
      </c>
    </row>
    <row r="145" spans="1:13" x14ac:dyDescent="0.25">
      <c r="A145" s="140" t="s">
        <v>407</v>
      </c>
      <c r="B145" s="10" t="s">
        <v>213</v>
      </c>
      <c r="C145" s="10">
        <v>659521</v>
      </c>
      <c r="D145" s="7" t="str">
        <f t="shared" si="23"/>
        <v>N/A</v>
      </c>
      <c r="E145" s="10">
        <v>883936</v>
      </c>
      <c r="F145" s="7" t="str">
        <f t="shared" si="24"/>
        <v>N/A</v>
      </c>
      <c r="G145" s="10">
        <v>510765</v>
      </c>
      <c r="H145" s="7" t="str">
        <f t="shared" si="25"/>
        <v>N/A</v>
      </c>
      <c r="I145" s="8">
        <v>34.03</v>
      </c>
      <c r="J145" s="8">
        <v>-42.2</v>
      </c>
      <c r="K145" s="10" t="s">
        <v>213</v>
      </c>
      <c r="L145" s="91" t="str">
        <f t="shared" si="26"/>
        <v>N/A</v>
      </c>
    </row>
    <row r="146" spans="1:13" x14ac:dyDescent="0.25">
      <c r="A146" s="140" t="s">
        <v>1205</v>
      </c>
      <c r="B146" s="10" t="s">
        <v>213</v>
      </c>
      <c r="C146" s="10">
        <v>7091.6236558999999</v>
      </c>
      <c r="D146" s="7" t="str">
        <f t="shared" si="23"/>
        <v>N/A</v>
      </c>
      <c r="E146" s="10">
        <v>8666.0392157000006</v>
      </c>
      <c r="F146" s="7" t="str">
        <f t="shared" si="24"/>
        <v>N/A</v>
      </c>
      <c r="G146" s="10">
        <v>6548.2692307999996</v>
      </c>
      <c r="H146" s="7" t="str">
        <f t="shared" si="25"/>
        <v>N/A</v>
      </c>
      <c r="I146" s="8">
        <v>22.2</v>
      </c>
      <c r="J146" s="8">
        <v>-24.4</v>
      </c>
      <c r="K146" s="10" t="s">
        <v>213</v>
      </c>
      <c r="L146" s="91" t="str">
        <f t="shared" si="26"/>
        <v>N/A</v>
      </c>
    </row>
    <row r="147" spans="1:13" x14ac:dyDescent="0.25">
      <c r="A147" s="140" t="s">
        <v>408</v>
      </c>
      <c r="B147" s="10" t="s">
        <v>213</v>
      </c>
      <c r="C147" s="10">
        <v>0</v>
      </c>
      <c r="D147" s="7" t="str">
        <f t="shared" ref="D147:D160" si="27">IF($B147="N/A","N/A",IF(C147&gt;10,"No",IF(C147&lt;-10,"No","Yes")))</f>
        <v>N/A</v>
      </c>
      <c r="E147" s="10">
        <v>0</v>
      </c>
      <c r="F147" s="7" t="str">
        <f t="shared" ref="F147:F160" si="28">IF($B147="N/A","N/A",IF(E147&gt;10,"No",IF(E147&lt;-10,"No","Yes")))</f>
        <v>N/A</v>
      </c>
      <c r="G147" s="10">
        <v>24854</v>
      </c>
      <c r="H147" s="7" t="str">
        <f t="shared" ref="H147:H160" si="29">IF($B147="N/A","N/A",IF(G147&gt;10,"No",IF(G147&lt;-10,"No","Yes")))</f>
        <v>N/A</v>
      </c>
      <c r="I147" s="8" t="s">
        <v>1747</v>
      </c>
      <c r="J147" s="8" t="s">
        <v>1747</v>
      </c>
      <c r="K147" s="10" t="s">
        <v>213</v>
      </c>
      <c r="L147" s="91" t="str">
        <f t="shared" si="26"/>
        <v>N/A</v>
      </c>
    </row>
    <row r="148" spans="1:13" x14ac:dyDescent="0.25">
      <c r="A148" s="140" t="s">
        <v>1206</v>
      </c>
      <c r="B148" s="10" t="s">
        <v>213</v>
      </c>
      <c r="C148" s="10" t="s">
        <v>1747</v>
      </c>
      <c r="D148" s="7" t="str">
        <f t="shared" si="27"/>
        <v>N/A</v>
      </c>
      <c r="E148" s="10" t="s">
        <v>1747</v>
      </c>
      <c r="F148" s="7" t="str">
        <f t="shared" si="28"/>
        <v>N/A</v>
      </c>
      <c r="G148" s="10">
        <v>2071.1666667</v>
      </c>
      <c r="H148" s="7" t="str">
        <f t="shared" si="29"/>
        <v>N/A</v>
      </c>
      <c r="I148" s="8" t="s">
        <v>1747</v>
      </c>
      <c r="J148" s="8" t="s">
        <v>1747</v>
      </c>
      <c r="K148" s="10" t="s">
        <v>213</v>
      </c>
      <c r="L148" s="91" t="str">
        <f t="shared" si="26"/>
        <v>N/A</v>
      </c>
    </row>
    <row r="149" spans="1:13" x14ac:dyDescent="0.25">
      <c r="A149" s="140" t="s">
        <v>409</v>
      </c>
      <c r="B149" s="10" t="s">
        <v>213</v>
      </c>
      <c r="C149" s="10">
        <v>0</v>
      </c>
      <c r="D149" s="7" t="str">
        <f t="shared" si="27"/>
        <v>N/A</v>
      </c>
      <c r="E149" s="10">
        <v>0</v>
      </c>
      <c r="F149" s="7" t="str">
        <f t="shared" si="28"/>
        <v>N/A</v>
      </c>
      <c r="G149" s="10">
        <v>0</v>
      </c>
      <c r="H149" s="7" t="str">
        <f t="shared" si="29"/>
        <v>N/A</v>
      </c>
      <c r="I149" s="8" t="s">
        <v>1747</v>
      </c>
      <c r="J149" s="8" t="s">
        <v>1747</v>
      </c>
      <c r="K149" s="10" t="s">
        <v>213</v>
      </c>
      <c r="L149" s="91" t="str">
        <f t="shared" si="26"/>
        <v>N/A</v>
      </c>
    </row>
    <row r="150" spans="1:13" x14ac:dyDescent="0.25">
      <c r="A150" s="140" t="s">
        <v>1207</v>
      </c>
      <c r="B150" s="10" t="s">
        <v>213</v>
      </c>
      <c r="C150" s="10" t="s">
        <v>1747</v>
      </c>
      <c r="D150" s="7" t="str">
        <f t="shared" si="27"/>
        <v>N/A</v>
      </c>
      <c r="E150" s="10" t="s">
        <v>1747</v>
      </c>
      <c r="F150" s="7" t="str">
        <f t="shared" si="28"/>
        <v>N/A</v>
      </c>
      <c r="G150" s="10" t="s">
        <v>1747</v>
      </c>
      <c r="H150" s="7" t="str">
        <f t="shared" si="29"/>
        <v>N/A</v>
      </c>
      <c r="I150" s="8" t="s">
        <v>1747</v>
      </c>
      <c r="J150" s="8" t="s">
        <v>1747</v>
      </c>
      <c r="K150" s="10" t="s">
        <v>213</v>
      </c>
      <c r="L150" s="91" t="str">
        <f t="shared" si="26"/>
        <v>N/A</v>
      </c>
    </row>
    <row r="151" spans="1:13" x14ac:dyDescent="0.25">
      <c r="A151" s="140"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91" t="str">
        <f t="shared" si="26"/>
        <v>N/A</v>
      </c>
    </row>
    <row r="152" spans="1:13" x14ac:dyDescent="0.25">
      <c r="A152" s="140" t="s">
        <v>1208</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91" t="str">
        <f t="shared" si="26"/>
        <v>N/A</v>
      </c>
    </row>
    <row r="153" spans="1:13" x14ac:dyDescent="0.25">
      <c r="A153" s="140" t="s">
        <v>411</v>
      </c>
      <c r="B153" s="10" t="s">
        <v>213</v>
      </c>
      <c r="C153" s="10">
        <v>0</v>
      </c>
      <c r="D153" s="7" t="str">
        <f t="shared" si="27"/>
        <v>N/A</v>
      </c>
      <c r="E153" s="10">
        <v>0</v>
      </c>
      <c r="F153" s="7" t="str">
        <f t="shared" si="28"/>
        <v>N/A</v>
      </c>
      <c r="G153" s="10">
        <v>0</v>
      </c>
      <c r="H153" s="7" t="str">
        <f t="shared" si="29"/>
        <v>N/A</v>
      </c>
      <c r="I153" s="8" t="s">
        <v>1747</v>
      </c>
      <c r="J153" s="8" t="s">
        <v>1747</v>
      </c>
      <c r="K153" s="10" t="s">
        <v>213</v>
      </c>
      <c r="L153" s="91" t="str">
        <f t="shared" si="26"/>
        <v>N/A</v>
      </c>
      <c r="M153" s="31"/>
    </row>
    <row r="154" spans="1:13" x14ac:dyDescent="0.25">
      <c r="A154" s="140" t="s">
        <v>1209</v>
      </c>
      <c r="B154" s="10" t="s">
        <v>213</v>
      </c>
      <c r="C154" s="10" t="s">
        <v>1747</v>
      </c>
      <c r="D154" s="7" t="str">
        <f t="shared" si="27"/>
        <v>N/A</v>
      </c>
      <c r="E154" s="10" t="s">
        <v>1747</v>
      </c>
      <c r="F154" s="7" t="str">
        <f t="shared" si="28"/>
        <v>N/A</v>
      </c>
      <c r="G154" s="10" t="s">
        <v>1747</v>
      </c>
      <c r="H154" s="7" t="str">
        <f t="shared" si="29"/>
        <v>N/A</v>
      </c>
      <c r="I154" s="8" t="s">
        <v>1747</v>
      </c>
      <c r="J154" s="8" t="s">
        <v>1747</v>
      </c>
      <c r="K154" s="10" t="s">
        <v>213</v>
      </c>
      <c r="L154" s="91" t="str">
        <f t="shared" si="26"/>
        <v>N/A</v>
      </c>
      <c r="M154" s="32"/>
    </row>
    <row r="155" spans="1:13" x14ac:dyDescent="0.25">
      <c r="A155" s="140" t="s">
        <v>412</v>
      </c>
      <c r="B155" s="10" t="s">
        <v>213</v>
      </c>
      <c r="C155" s="10">
        <v>6879061</v>
      </c>
      <c r="D155" s="7" t="str">
        <f t="shared" si="27"/>
        <v>N/A</v>
      </c>
      <c r="E155" s="10">
        <v>6462915</v>
      </c>
      <c r="F155" s="7" t="str">
        <f t="shared" si="28"/>
        <v>N/A</v>
      </c>
      <c r="G155" s="10">
        <v>0</v>
      </c>
      <c r="H155" s="7" t="str">
        <f t="shared" si="29"/>
        <v>N/A</v>
      </c>
      <c r="I155" s="8">
        <v>-6.05</v>
      </c>
      <c r="J155" s="8">
        <v>-100</v>
      </c>
      <c r="K155" s="10" t="s">
        <v>213</v>
      </c>
      <c r="L155" s="91" t="str">
        <f t="shared" si="26"/>
        <v>N/A</v>
      </c>
    </row>
    <row r="156" spans="1:13" x14ac:dyDescent="0.25">
      <c r="A156" s="140" t="s">
        <v>1210</v>
      </c>
      <c r="B156" s="10" t="s">
        <v>213</v>
      </c>
      <c r="C156" s="10">
        <v>92960.283783999999</v>
      </c>
      <c r="D156" s="7" t="str">
        <f t="shared" si="27"/>
        <v>N/A</v>
      </c>
      <c r="E156" s="10">
        <v>72617.022471999997</v>
      </c>
      <c r="F156" s="7" t="str">
        <f t="shared" si="28"/>
        <v>N/A</v>
      </c>
      <c r="G156" s="10" t="s">
        <v>1747</v>
      </c>
      <c r="H156" s="7" t="str">
        <f t="shared" si="29"/>
        <v>N/A</v>
      </c>
      <c r="I156" s="8">
        <v>-21.9</v>
      </c>
      <c r="J156" s="8" t="s">
        <v>1747</v>
      </c>
      <c r="K156" s="10" t="s">
        <v>213</v>
      </c>
      <c r="L156" s="91" t="str">
        <f t="shared" si="26"/>
        <v>N/A</v>
      </c>
    </row>
    <row r="157" spans="1:13" x14ac:dyDescent="0.25">
      <c r="A157" s="140"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91" t="str">
        <f t="shared" si="26"/>
        <v>N/A</v>
      </c>
    </row>
    <row r="158" spans="1:13" x14ac:dyDescent="0.25">
      <c r="A158" s="140" t="s">
        <v>1211</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91" t="str">
        <f t="shared" si="26"/>
        <v>N/A</v>
      </c>
    </row>
    <row r="159" spans="1:13" ht="25" x14ac:dyDescent="0.25">
      <c r="A159" s="140"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91" t="str">
        <f t="shared" ref="L159:L160" si="30">IF(J159="Div by 0", "N/A", IF(K159="N/A","N/A", IF(J159&gt;VALUE(MID(K159,1,2)), "No", IF(J159&lt;-1*VALUE(MID(K159,1,2)), "No", "Yes"))))</f>
        <v>N/A</v>
      </c>
    </row>
    <row r="160" spans="1:13" ht="25" x14ac:dyDescent="0.25">
      <c r="A160" s="140" t="s">
        <v>1212</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91" t="str">
        <f t="shared" si="30"/>
        <v>N/A</v>
      </c>
    </row>
    <row r="161" spans="1:16" x14ac:dyDescent="0.25">
      <c r="A161" s="140" t="s">
        <v>415</v>
      </c>
      <c r="B161" s="10" t="s">
        <v>213</v>
      </c>
      <c r="C161" s="10">
        <v>0</v>
      </c>
      <c r="D161" s="10" t="s">
        <v>213</v>
      </c>
      <c r="E161" s="10">
        <v>0</v>
      </c>
      <c r="F161" s="10" t="s">
        <v>213</v>
      </c>
      <c r="G161" s="10">
        <v>0</v>
      </c>
      <c r="H161" s="10" t="s">
        <v>213</v>
      </c>
      <c r="I161" s="8" t="s">
        <v>1747</v>
      </c>
      <c r="J161" s="8" t="s">
        <v>1747</v>
      </c>
      <c r="K161" s="10" t="s">
        <v>213</v>
      </c>
      <c r="L161" s="91" t="str">
        <f>IF(J161="Div by 0", "N/A", IF(K161="N/A","N/A", IF(J161&gt;VALUE(MID(K161,1,2)), "No", IF(J161&lt;-1*VALUE(MID(K161,1,2)), "No", "Yes"))))</f>
        <v>N/A</v>
      </c>
    </row>
    <row r="162" spans="1:16" ht="25" x14ac:dyDescent="0.25">
      <c r="A162" s="140" t="s">
        <v>1213</v>
      </c>
      <c r="B162" s="10" t="s">
        <v>213</v>
      </c>
      <c r="C162" s="10" t="s">
        <v>1747</v>
      </c>
      <c r="D162" s="10" t="s">
        <v>213</v>
      </c>
      <c r="E162" s="10" t="s">
        <v>1747</v>
      </c>
      <c r="F162" s="10" t="s">
        <v>213</v>
      </c>
      <c r="G162" s="10" t="s">
        <v>1747</v>
      </c>
      <c r="H162" s="10" t="s">
        <v>213</v>
      </c>
      <c r="I162" s="8" t="s">
        <v>1747</v>
      </c>
      <c r="J162" s="8" t="s">
        <v>1747</v>
      </c>
      <c r="K162" s="10" t="s">
        <v>213</v>
      </c>
      <c r="L162" s="91" t="str">
        <f>IF(J162="Div by 0", "N/A", IF(K162="N/A","N/A", IF(J162&gt;VALUE(MID(K162,1,2)), "No", IF(J162&lt;-1*VALUE(MID(K162,1,2)), "No", "Yes"))))</f>
        <v>N/A</v>
      </c>
    </row>
    <row r="163" spans="1:16" ht="25" x14ac:dyDescent="0.25">
      <c r="A163" s="140" t="s">
        <v>416</v>
      </c>
      <c r="B163" s="10" t="s">
        <v>213</v>
      </c>
      <c r="C163" s="10">
        <v>0</v>
      </c>
      <c r="D163" s="10" t="s">
        <v>213</v>
      </c>
      <c r="E163" s="10">
        <v>0</v>
      </c>
      <c r="F163" s="10" t="s">
        <v>213</v>
      </c>
      <c r="G163" s="10">
        <v>0</v>
      </c>
      <c r="H163" s="10" t="s">
        <v>213</v>
      </c>
      <c r="I163" s="8" t="s">
        <v>1747</v>
      </c>
      <c r="J163" s="8" t="s">
        <v>1747</v>
      </c>
      <c r="K163" s="10" t="s">
        <v>213</v>
      </c>
      <c r="L163" s="91" t="str">
        <f>IF(J163="Div by 0", "N/A", IF(K163="N/A","N/A", IF(J163&gt;VALUE(MID(K163,1,2)), "No", IF(J163&lt;-1*VALUE(MID(K163,1,2)), "No", "Yes"))))</f>
        <v>N/A</v>
      </c>
      <c r="N163" s="32"/>
    </row>
    <row r="164" spans="1:16" x14ac:dyDescent="0.25">
      <c r="A164" s="140" t="s">
        <v>1227</v>
      </c>
      <c r="B164" s="77" t="s">
        <v>213</v>
      </c>
      <c r="C164" s="77">
        <v>3127.0606876000002</v>
      </c>
      <c r="D164" s="78" t="str">
        <f t="shared" ref="D164" si="31">IF($B164="N/A","N/A",IF(C164&gt;10,"No",IF(C164&lt;-10,"No","Yes")))</f>
        <v>N/A</v>
      </c>
      <c r="E164" s="77">
        <v>3251.8344950999999</v>
      </c>
      <c r="F164" s="78" t="str">
        <f t="shared" ref="F164" si="32">IF($B164="N/A","N/A",IF(E164&gt;10,"No",IF(E164&lt;-10,"No","Yes")))</f>
        <v>N/A</v>
      </c>
      <c r="G164" s="77">
        <v>3287.2092862</v>
      </c>
      <c r="H164" s="78" t="str">
        <f t="shared" ref="H164" si="33">IF($B164="N/A","N/A",IF(G164&gt;10,"No",IF(G164&lt;-10,"No","Yes")))</f>
        <v>N/A</v>
      </c>
      <c r="I164" s="79">
        <v>3.99</v>
      </c>
      <c r="J164" s="79">
        <v>1.0880000000000001</v>
      </c>
      <c r="K164" s="80" t="s">
        <v>736</v>
      </c>
      <c r="L164" s="93" t="str">
        <f>IF(J164="Div by 0", "N/A", IF(OR(J164="N/A",K164="N/A"),"N/A", IF(J164&gt;VALUE(MID(K164,1,2)), "No", IF(J164&lt;-1*VALUE(MID(K164,1,2)), "No", "Yes"))))</f>
        <v>Yes</v>
      </c>
      <c r="N164" s="32"/>
    </row>
    <row r="165" spans="1:16" x14ac:dyDescent="0.25">
      <c r="A165" s="140" t="s">
        <v>1214</v>
      </c>
      <c r="B165" s="10" t="s">
        <v>213</v>
      </c>
      <c r="C165" s="10">
        <v>3156.0557201000001</v>
      </c>
      <c r="D165" s="7" t="str">
        <f t="shared" ref="D165:D171" si="34">IF($B165="N/A","N/A",IF(C165&gt;10,"No",IF(C165&lt;-10,"No","Yes")))</f>
        <v>N/A</v>
      </c>
      <c r="E165" s="10">
        <v>3271.8818391999998</v>
      </c>
      <c r="F165" s="7" t="str">
        <f t="shared" ref="F165:F171" si="35">IF($B165="N/A","N/A",IF(E165&gt;10,"No",IF(E165&lt;-10,"No","Yes")))</f>
        <v>N/A</v>
      </c>
      <c r="G165" s="10">
        <v>3267.1321993000001</v>
      </c>
      <c r="H165" s="7" t="str">
        <f t="shared" ref="H165:H171" si="36">IF($B165="N/A","N/A",IF(G165&gt;10,"No",IF(G165&lt;-10,"No","Yes")))</f>
        <v>N/A</v>
      </c>
      <c r="I165" s="8">
        <v>3.67</v>
      </c>
      <c r="J165" s="8">
        <v>-0.14499999999999999</v>
      </c>
      <c r="K165" s="25" t="s">
        <v>736</v>
      </c>
      <c r="L165" s="91" t="str">
        <f>IF(J165="Div by 0", "N/A", IF(OR(J165="N/A",K165="N/A"),"N/A", IF(J165&gt;VALUE(MID(K165,1,2)), "No", IF(J165&lt;-1*VALUE(MID(K165,1,2)), "No", "Yes"))))</f>
        <v>Yes</v>
      </c>
      <c r="N165" s="32"/>
    </row>
    <row r="166" spans="1:16" x14ac:dyDescent="0.25">
      <c r="A166" s="140" t="s">
        <v>1215</v>
      </c>
      <c r="B166" s="10" t="s">
        <v>213</v>
      </c>
      <c r="C166" s="10">
        <v>2265.6947934999998</v>
      </c>
      <c r="D166" s="7" t="str">
        <f t="shared" si="34"/>
        <v>N/A</v>
      </c>
      <c r="E166" s="10">
        <v>2610.2813688000001</v>
      </c>
      <c r="F166" s="7" t="str">
        <f t="shared" si="35"/>
        <v>N/A</v>
      </c>
      <c r="G166" s="10">
        <v>3936.6138996</v>
      </c>
      <c r="H166" s="7" t="str">
        <f t="shared" si="36"/>
        <v>N/A</v>
      </c>
      <c r="I166" s="8">
        <v>15.21</v>
      </c>
      <c r="J166" s="8">
        <v>50.81</v>
      </c>
      <c r="K166" s="25" t="s">
        <v>736</v>
      </c>
      <c r="L166" s="91" t="str">
        <f t="shared" ref="L166" si="37">IF(J166="Div by 0", "N/A", IF(OR(J166="N/A",K166="N/A"),"N/A", IF(J166&gt;VALUE(MID(K166,1,2)), "No", IF(J166&lt;-1*VALUE(MID(K166,1,2)), "No", "Yes"))))</f>
        <v>No</v>
      </c>
      <c r="O166" s="32"/>
      <c r="P166" s="32"/>
    </row>
    <row r="167" spans="1:16" s="32" customFormat="1" x14ac:dyDescent="0.25">
      <c r="A167" s="146" t="s">
        <v>730</v>
      </c>
      <c r="B167" s="10" t="s">
        <v>213</v>
      </c>
      <c r="C167" s="1">
        <v>0</v>
      </c>
      <c r="D167" s="7" t="str">
        <f t="shared" si="34"/>
        <v>N/A</v>
      </c>
      <c r="E167" s="1">
        <v>0</v>
      </c>
      <c r="F167" s="7" t="str">
        <f t="shared" si="35"/>
        <v>N/A</v>
      </c>
      <c r="G167" s="1">
        <v>0</v>
      </c>
      <c r="H167" s="7" t="str">
        <f t="shared" si="36"/>
        <v>N/A</v>
      </c>
      <c r="I167" s="8" t="s">
        <v>1747</v>
      </c>
      <c r="J167" s="8" t="s">
        <v>1747</v>
      </c>
      <c r="K167" s="10" t="s">
        <v>213</v>
      </c>
      <c r="L167" s="91" t="str">
        <f>IF(J167="Div by 0", "N/A", IF(K167="N/A","N/A", IF(J167&gt;VALUE(MID(K167,1,2)), "No", IF(J167&lt;-1*VALUE(MID(K167,1,2)), "No", "Yes"))))</f>
        <v>N/A</v>
      </c>
      <c r="M167" s="15"/>
      <c r="N167" s="15"/>
      <c r="O167" s="31"/>
      <c r="P167" s="31"/>
    </row>
    <row r="168" spans="1:16" s="31" customFormat="1" x14ac:dyDescent="0.25">
      <c r="A168" s="146" t="s">
        <v>731</v>
      </c>
      <c r="B168" s="10" t="s">
        <v>213</v>
      </c>
      <c r="C168" s="9">
        <v>0</v>
      </c>
      <c r="D168" s="7" t="str">
        <f t="shared" si="34"/>
        <v>N/A</v>
      </c>
      <c r="E168" s="9">
        <v>0</v>
      </c>
      <c r="F168" s="7" t="str">
        <f t="shared" si="35"/>
        <v>N/A</v>
      </c>
      <c r="G168" s="9">
        <v>0</v>
      </c>
      <c r="H168" s="7" t="str">
        <f t="shared" si="36"/>
        <v>N/A</v>
      </c>
      <c r="I168" s="8" t="s">
        <v>1747</v>
      </c>
      <c r="J168" s="8" t="s">
        <v>1747</v>
      </c>
      <c r="K168" s="10" t="s">
        <v>213</v>
      </c>
      <c r="L168" s="91" t="str">
        <f>IF(J168="Div by 0", "N/A", IF(K168="N/A","N/A", IF(J168&gt;VALUE(MID(K168,1,2)), "No", IF(J168&lt;-1*VALUE(MID(K168,1,2)), "No", "Yes"))))</f>
        <v>N/A</v>
      </c>
      <c r="M168" s="15"/>
      <c r="N168" s="15"/>
      <c r="O168" s="32"/>
      <c r="P168" s="32"/>
    </row>
    <row r="169" spans="1:16" s="32" customFormat="1" x14ac:dyDescent="0.25">
      <c r="A169" s="146" t="s">
        <v>732</v>
      </c>
      <c r="B169" s="10" t="s">
        <v>213</v>
      </c>
      <c r="C169" s="1">
        <v>0</v>
      </c>
      <c r="D169" s="7" t="str">
        <f t="shared" si="34"/>
        <v>N/A</v>
      </c>
      <c r="E169" s="1">
        <v>0</v>
      </c>
      <c r="F169" s="7" t="str">
        <f t="shared" si="35"/>
        <v>N/A</v>
      </c>
      <c r="G169" s="1">
        <v>0</v>
      </c>
      <c r="H169" s="7" t="str">
        <f t="shared" si="36"/>
        <v>N/A</v>
      </c>
      <c r="I169" s="8" t="s">
        <v>1747</v>
      </c>
      <c r="J169" s="8" t="s">
        <v>1747</v>
      </c>
      <c r="K169" s="10" t="s">
        <v>213</v>
      </c>
      <c r="L169" s="91" t="str">
        <f t="shared" ref="L169:L171" si="38">IF(J169="Div by 0", "N/A", IF(K169="N/A","N/A", IF(J169&gt;VALUE(MID(K169,1,2)), "No", IF(J169&lt;-1*VALUE(MID(K169,1,2)), "No", "Yes"))))</f>
        <v>N/A</v>
      </c>
      <c r="M169" s="15"/>
      <c r="N169" s="15"/>
      <c r="O169" s="15"/>
      <c r="P169" s="15"/>
    </row>
    <row r="170" spans="1:16" x14ac:dyDescent="0.25">
      <c r="A170" s="146" t="s">
        <v>1216</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91" t="str">
        <f t="shared" si="38"/>
        <v>N/A</v>
      </c>
    </row>
    <row r="171" spans="1:16" ht="25" x14ac:dyDescent="0.25">
      <c r="A171" s="115" t="s">
        <v>1217</v>
      </c>
      <c r="B171" s="147" t="s">
        <v>213</v>
      </c>
      <c r="C171" s="147" t="s">
        <v>1747</v>
      </c>
      <c r="D171" s="130" t="str">
        <f t="shared" si="34"/>
        <v>N/A</v>
      </c>
      <c r="E171" s="147" t="s">
        <v>1747</v>
      </c>
      <c r="F171" s="130" t="str">
        <f t="shared" si="35"/>
        <v>N/A</v>
      </c>
      <c r="G171" s="147" t="s">
        <v>1747</v>
      </c>
      <c r="H171" s="130" t="str">
        <f t="shared" si="36"/>
        <v>N/A</v>
      </c>
      <c r="I171" s="131" t="s">
        <v>1747</v>
      </c>
      <c r="J171" s="131" t="s">
        <v>1747</v>
      </c>
      <c r="K171" s="147" t="s">
        <v>213</v>
      </c>
      <c r="L171" s="102" t="str">
        <f t="shared" si="38"/>
        <v>N/A</v>
      </c>
    </row>
    <row r="172" spans="1:16" s="13" customFormat="1" ht="12" customHeight="1" x14ac:dyDescent="0.25">
      <c r="A172" s="169" t="s">
        <v>1632</v>
      </c>
      <c r="B172" s="170"/>
      <c r="C172" s="170"/>
      <c r="D172" s="170"/>
      <c r="E172" s="170"/>
      <c r="F172" s="170"/>
      <c r="G172" s="170"/>
      <c r="H172" s="170"/>
      <c r="I172" s="170"/>
      <c r="J172" s="170"/>
      <c r="K172" s="170"/>
      <c r="L172" s="171"/>
    </row>
    <row r="173" spans="1:16" s="13" customFormat="1" ht="12.75" customHeight="1" x14ac:dyDescent="0.25">
      <c r="A173" s="164" t="s">
        <v>1630</v>
      </c>
      <c r="B173" s="165"/>
      <c r="C173" s="165"/>
      <c r="D173" s="165"/>
      <c r="E173" s="165"/>
      <c r="F173" s="165"/>
      <c r="G173" s="165"/>
      <c r="H173" s="165"/>
      <c r="I173" s="165"/>
      <c r="J173" s="165"/>
      <c r="K173" s="165"/>
      <c r="L173" s="166"/>
    </row>
    <row r="174" spans="1:16" s="13" customFormat="1" x14ac:dyDescent="0.25">
      <c r="A174" s="167" t="s">
        <v>1731</v>
      </c>
      <c r="B174" s="167"/>
      <c r="C174" s="167"/>
      <c r="D174" s="167"/>
      <c r="E174" s="167"/>
      <c r="F174" s="167"/>
      <c r="G174" s="167"/>
      <c r="H174" s="167"/>
      <c r="I174" s="167"/>
      <c r="J174" s="167"/>
      <c r="K174" s="167"/>
      <c r="L174" s="16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09"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5.5" customHeight="1" x14ac:dyDescent="0.3">
      <c r="A2" s="182" t="s">
        <v>1592</v>
      </c>
      <c r="B2" s="183"/>
      <c r="C2" s="183"/>
      <c r="D2" s="183"/>
      <c r="E2" s="183"/>
      <c r="F2" s="183"/>
      <c r="G2" s="183"/>
      <c r="H2" s="183"/>
      <c r="I2" s="183"/>
      <c r="J2" s="183"/>
      <c r="K2" s="183"/>
      <c r="L2" s="184"/>
    </row>
    <row r="3" spans="1:12" s="13" customFormat="1" ht="13" x14ac:dyDescent="0.3">
      <c r="A3" s="161" t="s">
        <v>1746</v>
      </c>
      <c r="B3" s="180"/>
      <c r="C3" s="180"/>
      <c r="D3" s="180"/>
      <c r="E3" s="180"/>
      <c r="F3" s="180"/>
      <c r="G3" s="180"/>
      <c r="H3" s="180"/>
      <c r="I3" s="180"/>
      <c r="J3" s="180"/>
      <c r="K3" s="180"/>
      <c r="L3" s="181"/>
    </row>
    <row r="4" spans="1:12" ht="13" x14ac:dyDescent="0.3">
      <c r="A4" s="185" t="s">
        <v>648</v>
      </c>
      <c r="B4" s="186"/>
      <c r="C4" s="186"/>
      <c r="D4" s="186"/>
      <c r="E4" s="186"/>
      <c r="F4" s="186"/>
      <c r="G4" s="186"/>
      <c r="H4" s="186"/>
      <c r="I4" s="186"/>
      <c r="J4" s="186"/>
      <c r="K4" s="186"/>
      <c r="L4" s="18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0</v>
      </c>
      <c r="B6" s="1" t="s">
        <v>213</v>
      </c>
      <c r="C6" s="1">
        <v>149418</v>
      </c>
      <c r="D6" s="7" t="str">
        <f t="shared" ref="D6:D11" si="0">IF($B6="N/A","N/A",IF(C6&gt;10,"No",IF(C6&lt;-10,"No","Yes")))</f>
        <v>N/A</v>
      </c>
      <c r="E6" s="1">
        <v>152941</v>
      </c>
      <c r="F6" s="7" t="str">
        <f t="shared" ref="F6:F11" si="1">IF($B6="N/A","N/A",IF(E6&gt;10,"No",IF(E6&lt;-10,"No","Yes")))</f>
        <v>N/A</v>
      </c>
      <c r="G6" s="1">
        <v>155451</v>
      </c>
      <c r="H6" s="7" t="str">
        <f t="shared" ref="H6:H11" si="2">IF($B6="N/A","N/A",IF(G6&gt;10,"No",IF(G6&lt;-10,"No","Yes")))</f>
        <v>N/A</v>
      </c>
      <c r="I6" s="8">
        <v>2.3580000000000001</v>
      </c>
      <c r="J6" s="8">
        <v>1.641</v>
      </c>
      <c r="K6" s="1" t="s">
        <v>736</v>
      </c>
      <c r="L6" s="91" t="str">
        <f t="shared" ref="L6:L14" si="3">IF(J6="Div by 0", "N/A", IF(K6="N/A","N/A", IF(J6&gt;VALUE(MID(K6,1,2)), "No", IF(J6&lt;-1*VALUE(MID(K6,1,2)), "No", "Yes"))))</f>
        <v>Yes</v>
      </c>
    </row>
    <row r="7" spans="1:12" x14ac:dyDescent="0.25">
      <c r="A7" s="123" t="s">
        <v>100</v>
      </c>
      <c r="B7" s="25" t="s">
        <v>213</v>
      </c>
      <c r="C7" s="1">
        <v>7952</v>
      </c>
      <c r="D7" s="7" t="str">
        <f t="shared" si="0"/>
        <v>N/A</v>
      </c>
      <c r="E7" s="1">
        <v>8193</v>
      </c>
      <c r="F7" s="7" t="str">
        <f t="shared" si="1"/>
        <v>N/A</v>
      </c>
      <c r="G7" s="1">
        <v>9305</v>
      </c>
      <c r="H7" s="7" t="str">
        <f t="shared" si="2"/>
        <v>N/A</v>
      </c>
      <c r="I7" s="8">
        <v>3.0310000000000001</v>
      </c>
      <c r="J7" s="8">
        <v>13.57</v>
      </c>
      <c r="K7" s="25" t="s">
        <v>736</v>
      </c>
      <c r="L7" s="91" t="str">
        <f t="shared" si="3"/>
        <v>Yes</v>
      </c>
    </row>
    <row r="8" spans="1:12" x14ac:dyDescent="0.25">
      <c r="A8" s="123" t="s">
        <v>101</v>
      </c>
      <c r="B8" s="25" t="s">
        <v>213</v>
      </c>
      <c r="C8" s="1">
        <v>19364</v>
      </c>
      <c r="D8" s="7" t="str">
        <f t="shared" si="0"/>
        <v>N/A</v>
      </c>
      <c r="E8" s="1">
        <v>19964</v>
      </c>
      <c r="F8" s="7" t="str">
        <f t="shared" si="1"/>
        <v>N/A</v>
      </c>
      <c r="G8" s="1">
        <v>20593</v>
      </c>
      <c r="H8" s="7" t="str">
        <f t="shared" si="2"/>
        <v>N/A</v>
      </c>
      <c r="I8" s="8">
        <v>3.0990000000000002</v>
      </c>
      <c r="J8" s="8">
        <v>3.1509999999999998</v>
      </c>
      <c r="K8" s="25" t="s">
        <v>736</v>
      </c>
      <c r="L8" s="91" t="str">
        <f t="shared" si="3"/>
        <v>Yes</v>
      </c>
    </row>
    <row r="9" spans="1:12" x14ac:dyDescent="0.25">
      <c r="A9" s="123" t="s">
        <v>104</v>
      </c>
      <c r="B9" s="25" t="s">
        <v>213</v>
      </c>
      <c r="C9" s="1">
        <v>87946</v>
      </c>
      <c r="D9" s="7" t="str">
        <f t="shared" si="0"/>
        <v>N/A</v>
      </c>
      <c r="E9" s="1">
        <v>89092</v>
      </c>
      <c r="F9" s="7" t="str">
        <f t="shared" si="1"/>
        <v>N/A</v>
      </c>
      <c r="G9" s="1">
        <v>77424</v>
      </c>
      <c r="H9" s="7" t="str">
        <f t="shared" si="2"/>
        <v>N/A</v>
      </c>
      <c r="I9" s="8">
        <v>1.3029999999999999</v>
      </c>
      <c r="J9" s="8">
        <v>-13.1</v>
      </c>
      <c r="K9" s="25" t="s">
        <v>736</v>
      </c>
      <c r="L9" s="91" t="str">
        <f t="shared" si="3"/>
        <v>Yes</v>
      </c>
    </row>
    <row r="10" spans="1:12" x14ac:dyDescent="0.25">
      <c r="A10" s="123" t="s">
        <v>105</v>
      </c>
      <c r="B10" s="25" t="s">
        <v>213</v>
      </c>
      <c r="C10" s="1">
        <v>34156</v>
      </c>
      <c r="D10" s="7" t="str">
        <f t="shared" si="0"/>
        <v>N/A</v>
      </c>
      <c r="E10" s="1">
        <v>35692</v>
      </c>
      <c r="F10" s="7" t="str">
        <f t="shared" si="1"/>
        <v>N/A</v>
      </c>
      <c r="G10" s="1">
        <v>48129</v>
      </c>
      <c r="H10" s="7" t="str">
        <f t="shared" si="2"/>
        <v>N/A</v>
      </c>
      <c r="I10" s="8">
        <v>4.4969999999999999</v>
      </c>
      <c r="J10" s="8">
        <v>34.85</v>
      </c>
      <c r="K10" s="25" t="s">
        <v>736</v>
      </c>
      <c r="L10" s="91" t="str">
        <f t="shared" si="3"/>
        <v>No</v>
      </c>
    </row>
    <row r="11" spans="1:12" x14ac:dyDescent="0.25">
      <c r="A11" s="123" t="s">
        <v>77</v>
      </c>
      <c r="B11" s="1" t="s">
        <v>213</v>
      </c>
      <c r="C11" s="1">
        <v>119597.95</v>
      </c>
      <c r="D11" s="7" t="str">
        <f t="shared" si="0"/>
        <v>N/A</v>
      </c>
      <c r="E11" s="1">
        <v>121716.87</v>
      </c>
      <c r="F11" s="7" t="str">
        <f t="shared" si="1"/>
        <v>N/A</v>
      </c>
      <c r="G11" s="1">
        <v>120909.86</v>
      </c>
      <c r="H11" s="7" t="str">
        <f t="shared" si="2"/>
        <v>N/A</v>
      </c>
      <c r="I11" s="8">
        <v>1.772</v>
      </c>
      <c r="J11" s="8">
        <v>-0.66300000000000003</v>
      </c>
      <c r="K11" s="1" t="s">
        <v>737</v>
      </c>
      <c r="L11" s="91" t="str">
        <f t="shared" si="3"/>
        <v>Yes</v>
      </c>
    </row>
    <row r="12" spans="1:12" x14ac:dyDescent="0.25">
      <c r="A12" s="123" t="s">
        <v>115</v>
      </c>
      <c r="B12" s="1" t="s">
        <v>213</v>
      </c>
      <c r="C12" s="1">
        <v>15837</v>
      </c>
      <c r="D12" s="1" t="s">
        <v>213</v>
      </c>
      <c r="E12" s="1">
        <v>16518</v>
      </c>
      <c r="F12" s="1" t="s">
        <v>213</v>
      </c>
      <c r="G12" s="1">
        <v>17723</v>
      </c>
      <c r="H12" s="1" t="s">
        <v>213</v>
      </c>
      <c r="I12" s="8">
        <v>4.3</v>
      </c>
      <c r="J12" s="8">
        <v>7.2949999999999999</v>
      </c>
      <c r="K12" s="1" t="s">
        <v>737</v>
      </c>
      <c r="L12" s="91" t="str">
        <f t="shared" si="3"/>
        <v>Yes</v>
      </c>
    </row>
    <row r="13" spans="1:12" x14ac:dyDescent="0.25">
      <c r="A13" s="123" t="s">
        <v>447</v>
      </c>
      <c r="B13" s="1" t="s">
        <v>213</v>
      </c>
      <c r="C13" s="1">
        <v>7215</v>
      </c>
      <c r="D13" s="1" t="s">
        <v>213</v>
      </c>
      <c r="E13" s="1">
        <v>7460</v>
      </c>
      <c r="F13" s="1" t="s">
        <v>213</v>
      </c>
      <c r="G13" s="1">
        <v>8238</v>
      </c>
      <c r="H13" s="1" t="s">
        <v>213</v>
      </c>
      <c r="I13" s="8">
        <v>3.3959999999999999</v>
      </c>
      <c r="J13" s="8">
        <v>10.43</v>
      </c>
      <c r="K13" s="1" t="s">
        <v>737</v>
      </c>
      <c r="L13" s="91" t="str">
        <f t="shared" si="3"/>
        <v>No</v>
      </c>
    </row>
    <row r="14" spans="1:12" x14ac:dyDescent="0.25">
      <c r="A14" s="123" t="s">
        <v>448</v>
      </c>
      <c r="B14" s="1" t="s">
        <v>213</v>
      </c>
      <c r="C14" s="1">
        <v>8485</v>
      </c>
      <c r="D14" s="1" t="s">
        <v>213</v>
      </c>
      <c r="E14" s="1">
        <v>8931</v>
      </c>
      <c r="F14" s="1" t="s">
        <v>213</v>
      </c>
      <c r="G14" s="1">
        <v>9374</v>
      </c>
      <c r="H14" s="1" t="s">
        <v>213</v>
      </c>
      <c r="I14" s="8">
        <v>5.2560000000000002</v>
      </c>
      <c r="J14" s="8">
        <v>4.96</v>
      </c>
      <c r="K14" s="1" t="s">
        <v>737</v>
      </c>
      <c r="L14" s="91" t="str">
        <f t="shared" si="3"/>
        <v>Yes</v>
      </c>
    </row>
    <row r="15" spans="1:12" x14ac:dyDescent="0.25">
      <c r="A15" s="122" t="s">
        <v>58</v>
      </c>
      <c r="B15" s="25" t="s">
        <v>213</v>
      </c>
      <c r="C15" s="10">
        <v>1331738389</v>
      </c>
      <c r="D15" s="7" t="str">
        <f t="shared" ref="D15:D20" si="4">IF($B15="N/A","N/A",IF(C15&gt;10,"No",IF(C15&lt;-10,"No","Yes")))</f>
        <v>N/A</v>
      </c>
      <c r="E15" s="10">
        <v>1357938323</v>
      </c>
      <c r="F15" s="7" t="str">
        <f t="shared" ref="F15:F20" si="5">IF($B15="N/A","N/A",IF(E15&gt;10,"No",IF(E15&lt;-10,"No","Yes")))</f>
        <v>N/A</v>
      </c>
      <c r="G15" s="10">
        <v>1307934576</v>
      </c>
      <c r="H15" s="7" t="str">
        <f t="shared" ref="H15:H20" si="6">IF($B15="N/A","N/A",IF(G15&gt;10,"No",IF(G15&lt;-10,"No","Yes")))</f>
        <v>N/A</v>
      </c>
      <c r="I15" s="8">
        <v>1.9670000000000001</v>
      </c>
      <c r="J15" s="8">
        <v>-3.68</v>
      </c>
      <c r="K15" s="25" t="s">
        <v>736</v>
      </c>
      <c r="L15" s="91" t="str">
        <f t="shared" ref="L15:L20" si="7">IF(J15="Div by 0", "N/A", IF(K15="N/A","N/A", IF(J15&gt;VALUE(MID(K15,1,2)), "No", IF(J15&lt;-1*VALUE(MID(K15,1,2)), "No", "Yes"))))</f>
        <v>Yes</v>
      </c>
    </row>
    <row r="16" spans="1:12" x14ac:dyDescent="0.25">
      <c r="A16" s="122" t="s">
        <v>1118</v>
      </c>
      <c r="B16" s="25" t="s">
        <v>213</v>
      </c>
      <c r="C16" s="10">
        <v>8912.8377371000006</v>
      </c>
      <c r="D16" s="7" t="str">
        <f t="shared" si="4"/>
        <v>N/A</v>
      </c>
      <c r="E16" s="10">
        <v>8878.8377414000006</v>
      </c>
      <c r="F16" s="7" t="str">
        <f t="shared" si="5"/>
        <v>N/A</v>
      </c>
      <c r="G16" s="10">
        <v>8413.8061254000004</v>
      </c>
      <c r="H16" s="7" t="str">
        <f t="shared" si="6"/>
        <v>N/A</v>
      </c>
      <c r="I16" s="8">
        <v>-0.38100000000000001</v>
      </c>
      <c r="J16" s="8">
        <v>-5.24</v>
      </c>
      <c r="K16" s="25" t="s">
        <v>736</v>
      </c>
      <c r="L16" s="91" t="str">
        <f t="shared" si="7"/>
        <v>Yes</v>
      </c>
    </row>
    <row r="17" spans="1:12" x14ac:dyDescent="0.25">
      <c r="A17" s="122" t="s">
        <v>1218</v>
      </c>
      <c r="B17" s="25" t="s">
        <v>213</v>
      </c>
      <c r="C17" s="10">
        <v>24830.772509999999</v>
      </c>
      <c r="D17" s="7" t="str">
        <f t="shared" si="4"/>
        <v>N/A</v>
      </c>
      <c r="E17" s="10">
        <v>25874.910045000001</v>
      </c>
      <c r="F17" s="7" t="str">
        <f t="shared" si="5"/>
        <v>N/A</v>
      </c>
      <c r="G17" s="10">
        <v>23459.880387000001</v>
      </c>
      <c r="H17" s="7" t="str">
        <f t="shared" si="6"/>
        <v>N/A</v>
      </c>
      <c r="I17" s="8">
        <v>4.2050000000000001</v>
      </c>
      <c r="J17" s="8">
        <v>-9.33</v>
      </c>
      <c r="K17" s="25" t="s">
        <v>736</v>
      </c>
      <c r="L17" s="91" t="str">
        <f t="shared" si="7"/>
        <v>Yes</v>
      </c>
    </row>
    <row r="18" spans="1:12" x14ac:dyDescent="0.25">
      <c r="A18" s="122" t="s">
        <v>1219</v>
      </c>
      <c r="B18" s="25" t="s">
        <v>213</v>
      </c>
      <c r="C18" s="10">
        <v>27609.934105</v>
      </c>
      <c r="D18" s="7" t="str">
        <f t="shared" si="4"/>
        <v>N/A</v>
      </c>
      <c r="E18" s="10">
        <v>26984.647615999998</v>
      </c>
      <c r="F18" s="7" t="str">
        <f t="shared" si="5"/>
        <v>N/A</v>
      </c>
      <c r="G18" s="10">
        <v>23224.951537000001</v>
      </c>
      <c r="H18" s="7" t="str">
        <f t="shared" si="6"/>
        <v>N/A</v>
      </c>
      <c r="I18" s="8">
        <v>-2.2599999999999998</v>
      </c>
      <c r="J18" s="8">
        <v>-13.9</v>
      </c>
      <c r="K18" s="25" t="s">
        <v>736</v>
      </c>
      <c r="L18" s="91" t="str">
        <f t="shared" si="7"/>
        <v>Yes</v>
      </c>
    </row>
    <row r="19" spans="1:12" x14ac:dyDescent="0.25">
      <c r="A19" s="122" t="s">
        <v>1220</v>
      </c>
      <c r="B19" s="25" t="s">
        <v>213</v>
      </c>
      <c r="C19" s="10">
        <v>4449.5616742000002</v>
      </c>
      <c r="D19" s="7" t="str">
        <f t="shared" si="4"/>
        <v>N/A</v>
      </c>
      <c r="E19" s="10">
        <v>4424.6565348000004</v>
      </c>
      <c r="F19" s="7" t="str">
        <f t="shared" si="5"/>
        <v>N/A</v>
      </c>
      <c r="G19" s="10">
        <v>4283.4452365999996</v>
      </c>
      <c r="H19" s="7" t="str">
        <f t="shared" si="6"/>
        <v>N/A</v>
      </c>
      <c r="I19" s="8">
        <v>-0.56000000000000005</v>
      </c>
      <c r="J19" s="8">
        <v>-3.19</v>
      </c>
      <c r="K19" s="25" t="s">
        <v>736</v>
      </c>
      <c r="L19" s="91" t="str">
        <f t="shared" si="7"/>
        <v>Yes</v>
      </c>
    </row>
    <row r="20" spans="1:12" x14ac:dyDescent="0.25">
      <c r="A20" s="122" t="s">
        <v>1221</v>
      </c>
      <c r="B20" s="25" t="s">
        <v>213</v>
      </c>
      <c r="C20" s="10">
        <v>6099.1969492999997</v>
      </c>
      <c r="D20" s="7" t="str">
        <f t="shared" si="4"/>
        <v>N/A</v>
      </c>
      <c r="E20" s="10">
        <v>5968.3452875000003</v>
      </c>
      <c r="F20" s="7" t="str">
        <f t="shared" si="5"/>
        <v>N/A</v>
      </c>
      <c r="G20" s="10">
        <v>5812.0363606000001</v>
      </c>
      <c r="H20" s="7" t="str">
        <f t="shared" si="6"/>
        <v>N/A</v>
      </c>
      <c r="I20" s="8">
        <v>-2.15</v>
      </c>
      <c r="J20" s="8">
        <v>-2.62</v>
      </c>
      <c r="K20" s="25" t="s">
        <v>736</v>
      </c>
      <c r="L20" s="91" t="str">
        <f t="shared" si="7"/>
        <v>Yes</v>
      </c>
    </row>
    <row r="21" spans="1:12" x14ac:dyDescent="0.25">
      <c r="A21" s="114" t="s">
        <v>1122</v>
      </c>
      <c r="B21" s="25" t="s">
        <v>213</v>
      </c>
      <c r="C21" s="10">
        <v>9129.1743279999992</v>
      </c>
      <c r="D21" s="7" t="str">
        <f t="shared" ref="D21:D22" si="8">IF($B21="N/A","N/A",IF(C21&gt;10,"No",IF(C21&lt;-10,"No","Yes")))</f>
        <v>N/A</v>
      </c>
      <c r="E21" s="10">
        <v>9169.4821274000005</v>
      </c>
      <c r="F21" s="7" t="str">
        <f t="shared" ref="F21:F22" si="9">IF($B21="N/A","N/A",IF(E21&gt;10,"No",IF(E21&lt;-10,"No","Yes")))</f>
        <v>N/A</v>
      </c>
      <c r="G21" s="10">
        <v>8629.6040979999998</v>
      </c>
      <c r="H21" s="7" t="str">
        <f t="shared" ref="H21:H22" si="10">IF($B21="N/A","N/A",IF(G21&gt;10,"No",IF(G21&lt;-10,"No","Yes")))</f>
        <v>N/A</v>
      </c>
      <c r="I21" s="8">
        <v>0.4415</v>
      </c>
      <c r="J21" s="8">
        <v>-5.89</v>
      </c>
      <c r="K21" s="25" t="s">
        <v>736</v>
      </c>
      <c r="L21" s="91" t="str">
        <f>IF(J21="Div by 0", "N/A", IF(OR(J21="N/A",K21="N/A"),"N/A", IF(J21&gt;VALUE(MID(K21,1,2)), "No", IF(J21&lt;-1*VALUE(MID(K21,1,2)), "No", "Yes"))))</f>
        <v>Yes</v>
      </c>
    </row>
    <row r="22" spans="1:12" x14ac:dyDescent="0.25">
      <c r="A22" s="114" t="s">
        <v>1123</v>
      </c>
      <c r="B22" s="25" t="s">
        <v>213</v>
      </c>
      <c r="C22" s="10">
        <v>8653.2752414999995</v>
      </c>
      <c r="D22" s="7" t="str">
        <f t="shared" si="8"/>
        <v>N/A</v>
      </c>
      <c r="E22" s="10">
        <v>8531.5910024000004</v>
      </c>
      <c r="F22" s="7" t="str">
        <f t="shared" si="9"/>
        <v>N/A</v>
      </c>
      <c r="G22" s="10">
        <v>8153.9832981</v>
      </c>
      <c r="H22" s="7" t="str">
        <f t="shared" si="10"/>
        <v>N/A</v>
      </c>
      <c r="I22" s="8">
        <v>-1.41</v>
      </c>
      <c r="J22" s="8">
        <v>-4.43</v>
      </c>
      <c r="K22" s="25" t="s">
        <v>736</v>
      </c>
      <c r="L22" s="91" t="str">
        <f>IF(J22="Div by 0", "N/A", IF(OR(J22="N/A",K22="N/A"),"N/A", IF(J22&gt;VALUE(MID(K22,1,2)), "No", IF(J22&lt;-1*VALUE(MID(K22,1,2)), "No", "Yes"))))</f>
        <v>Yes</v>
      </c>
    </row>
    <row r="23" spans="1:12" x14ac:dyDescent="0.25">
      <c r="A23" s="122" t="s">
        <v>1222</v>
      </c>
      <c r="B23" s="25" t="s">
        <v>213</v>
      </c>
      <c r="C23" s="10">
        <v>22329.564752999999</v>
      </c>
      <c r="D23" s="7" t="str">
        <f>IF($B23="N/A","N/A",IF(C23&gt;10,"No",IF(C23&lt;-10,"No","Yes")))</f>
        <v>N/A</v>
      </c>
      <c r="E23" s="10">
        <v>23486.564656999999</v>
      </c>
      <c r="F23" s="7" t="str">
        <f>IF($B23="N/A","N/A",IF(E23&gt;10,"No",IF(E23&lt;-10,"No","Yes")))</f>
        <v>N/A</v>
      </c>
      <c r="G23" s="10">
        <v>20622.878237000001</v>
      </c>
      <c r="H23" s="7" t="str">
        <f>IF($B23="N/A","N/A",IF(G23&gt;10,"No",IF(G23&lt;-10,"No","Yes")))</f>
        <v>N/A</v>
      </c>
      <c r="I23" s="8">
        <v>5.181</v>
      </c>
      <c r="J23" s="8">
        <v>-12.2</v>
      </c>
      <c r="K23" s="25" t="s">
        <v>736</v>
      </c>
      <c r="L23" s="91" t="str">
        <f>IF(J23="Div by 0", "N/A", IF(K23="N/A","N/A", IF(J23&gt;VALUE(MID(K23,1,2)), "No", IF(J23&lt;-1*VALUE(MID(K23,1,2)), "No", "Yes"))))</f>
        <v>Yes</v>
      </c>
    </row>
    <row r="24" spans="1:12" x14ac:dyDescent="0.25">
      <c r="A24" s="122" t="s">
        <v>1223</v>
      </c>
      <c r="B24" s="25" t="s">
        <v>213</v>
      </c>
      <c r="C24" s="10">
        <v>24266.61289</v>
      </c>
      <c r="D24" s="7" t="str">
        <f>IF($B24="N/A","N/A",IF(C24&gt;10,"No",IF(C24&lt;-10,"No","Yes")))</f>
        <v>N/A</v>
      </c>
      <c r="E24" s="10">
        <v>25492.475334999999</v>
      </c>
      <c r="F24" s="7" t="str">
        <f>IF($B24="N/A","N/A",IF(E24&gt;10,"No",IF(E24&lt;-10,"No","Yes")))</f>
        <v>N/A</v>
      </c>
      <c r="G24" s="10">
        <v>23475.021364</v>
      </c>
      <c r="H24" s="7" t="str">
        <f>IF($B24="N/A","N/A",IF(G24&gt;10,"No",IF(G24&lt;-10,"No","Yes")))</f>
        <v>N/A</v>
      </c>
      <c r="I24" s="8">
        <v>5.0519999999999996</v>
      </c>
      <c r="J24" s="8">
        <v>-7.91</v>
      </c>
      <c r="K24" s="25" t="s">
        <v>736</v>
      </c>
      <c r="L24" s="91" t="str">
        <f>IF(J24="Div by 0", "N/A", IF(K24="N/A","N/A", IF(J24&gt;VALUE(MID(K24,1,2)), "No", IF(J24&lt;-1*VALUE(MID(K24,1,2)), "No", "Yes"))))</f>
        <v>Yes</v>
      </c>
    </row>
    <row r="25" spans="1:12" x14ac:dyDescent="0.25">
      <c r="A25" s="122" t="s">
        <v>1224</v>
      </c>
      <c r="B25" s="25" t="s">
        <v>213</v>
      </c>
      <c r="C25" s="10">
        <v>20924.457395000001</v>
      </c>
      <c r="D25" s="7" t="str">
        <f>IF($B25="N/A","N/A",IF(C25&gt;10,"No",IF(C25&lt;-10,"No","Yes")))</f>
        <v>N/A</v>
      </c>
      <c r="E25" s="10">
        <v>22049.685590000001</v>
      </c>
      <c r="F25" s="7" t="str">
        <f>IF($B25="N/A","N/A",IF(E25&gt;10,"No",IF(E25&lt;-10,"No","Yes")))</f>
        <v>N/A</v>
      </c>
      <c r="G25" s="10">
        <v>18142.360678000001</v>
      </c>
      <c r="H25" s="7" t="str">
        <f>IF($B25="N/A","N/A",IF(G25&gt;10,"No",IF(G25&lt;-10,"No","Yes")))</f>
        <v>N/A</v>
      </c>
      <c r="I25" s="8">
        <v>5.3780000000000001</v>
      </c>
      <c r="J25" s="8">
        <v>-17.7</v>
      </c>
      <c r="K25" s="25" t="s">
        <v>736</v>
      </c>
      <c r="L25" s="91" t="str">
        <f>IF(J25="Div by 0", "N/A", IF(K25="N/A","N/A", IF(J25&gt;VALUE(MID(K25,1,2)), "No", IF(J25&lt;-1*VALUE(MID(K25,1,2)), "No", "Yes"))))</f>
        <v>Yes</v>
      </c>
    </row>
    <row r="26" spans="1:12" x14ac:dyDescent="0.25">
      <c r="A26" s="122" t="s">
        <v>1225</v>
      </c>
      <c r="B26" s="25" t="s">
        <v>213</v>
      </c>
      <c r="C26" s="10">
        <v>23918.46153</v>
      </c>
      <c r="D26" s="7" t="str">
        <f t="shared" ref="D26:D27" si="11">IF($B26="N/A","N/A",IF(C26&gt;10,"No",IF(C26&lt;-10,"No","Yes")))</f>
        <v>N/A</v>
      </c>
      <c r="E26" s="10">
        <v>24939.578848000001</v>
      </c>
      <c r="F26" s="7" t="str">
        <f t="shared" ref="F26:F30" si="12">IF($B26="N/A","N/A",IF(E26&gt;10,"No",IF(E26&lt;-10,"No","Yes")))</f>
        <v>N/A</v>
      </c>
      <c r="G26" s="10">
        <v>21534.127773</v>
      </c>
      <c r="H26" s="7" t="str">
        <f t="shared" ref="H26:H27" si="13">IF($B26="N/A","N/A",IF(G26&gt;10,"No",IF(G26&lt;-10,"No","Yes")))</f>
        <v>N/A</v>
      </c>
      <c r="I26" s="8">
        <v>4.2690000000000001</v>
      </c>
      <c r="J26" s="8">
        <v>-13.7</v>
      </c>
      <c r="K26" s="25" t="s">
        <v>736</v>
      </c>
      <c r="L26" s="91" t="str">
        <f>IF(J26="Div by 0", "N/A", IF(OR(J26="N/A",K26="N/A"),"N/A", IF(J26&gt;VALUE(MID(K26,1,2)), "No", IF(J26&lt;-1*VALUE(MID(K26,1,2)), "No", "Yes"))))</f>
        <v>Yes</v>
      </c>
    </row>
    <row r="27" spans="1:12" x14ac:dyDescent="0.25">
      <c r="A27" s="122" t="s">
        <v>1226</v>
      </c>
      <c r="B27" s="25" t="s">
        <v>213</v>
      </c>
      <c r="C27" s="10">
        <v>20375.823455000002</v>
      </c>
      <c r="D27" s="7" t="str">
        <f t="shared" si="11"/>
        <v>N/A</v>
      </c>
      <c r="E27" s="10">
        <v>21734.331998000001</v>
      </c>
      <c r="F27" s="7" t="str">
        <f t="shared" si="12"/>
        <v>N/A</v>
      </c>
      <c r="G27" s="10">
        <v>19500.113224000001</v>
      </c>
      <c r="H27" s="7" t="str">
        <f t="shared" si="13"/>
        <v>N/A</v>
      </c>
      <c r="I27" s="8">
        <v>6.6669999999999998</v>
      </c>
      <c r="J27" s="8">
        <v>-10.3</v>
      </c>
      <c r="K27" s="25" t="s">
        <v>736</v>
      </c>
      <c r="L27" s="91" t="str">
        <f>IF(J27="Div by 0", "N/A", IF(OR(J27="N/A",K27="N/A"),"N/A", IF(J27&gt;VALUE(MID(K27,1,2)), "No", IF(J27&lt;-1*VALUE(MID(K27,1,2)), "No", "Yes"))))</f>
        <v>Yes</v>
      </c>
    </row>
    <row r="28" spans="1:12" x14ac:dyDescent="0.25">
      <c r="A28" s="140" t="s">
        <v>1227</v>
      </c>
      <c r="B28" s="10" t="s">
        <v>213</v>
      </c>
      <c r="C28" s="10">
        <v>3127.0606876000002</v>
      </c>
      <c r="D28" s="7" t="str">
        <f t="shared" ref="D28:D30" si="14">IF($B28="N/A","N/A",IF(C28&gt;10,"No",IF(C28&lt;-10,"No","Yes")))</f>
        <v>N/A</v>
      </c>
      <c r="E28" s="10">
        <v>3251.8344950999999</v>
      </c>
      <c r="F28" s="7" t="str">
        <f t="shared" si="12"/>
        <v>N/A</v>
      </c>
      <c r="G28" s="10">
        <v>3287.2092862</v>
      </c>
      <c r="H28" s="7" t="str">
        <f t="shared" ref="H28:H30" si="15">IF($B28="N/A","N/A",IF(G28&gt;10,"No",IF(G28&lt;-10,"No","Yes")))</f>
        <v>N/A</v>
      </c>
      <c r="I28" s="8">
        <v>3.99</v>
      </c>
      <c r="J28" s="8">
        <v>1.0880000000000001</v>
      </c>
      <c r="K28" s="25" t="s">
        <v>736</v>
      </c>
      <c r="L28" s="91" t="str">
        <f>IF(J28="Div by 0", "N/A", IF(OR(J28="N/A",K28="N/A"),"N/A", IF(J28&gt;VALUE(MID(K28,1,2)), "No", IF(J28&lt;-1*VALUE(MID(K28,1,2)), "No", "Yes"))))</f>
        <v>Yes</v>
      </c>
    </row>
    <row r="29" spans="1:12" x14ac:dyDescent="0.25">
      <c r="A29" s="140" t="s">
        <v>1228</v>
      </c>
      <c r="B29" s="10" t="s">
        <v>213</v>
      </c>
      <c r="C29" s="10">
        <v>3156.0557201000001</v>
      </c>
      <c r="D29" s="7" t="str">
        <f t="shared" si="14"/>
        <v>N/A</v>
      </c>
      <c r="E29" s="10">
        <v>3271.8818391999998</v>
      </c>
      <c r="F29" s="7" t="str">
        <f t="shared" si="12"/>
        <v>N/A</v>
      </c>
      <c r="G29" s="10">
        <v>3267.1321993000001</v>
      </c>
      <c r="H29" s="7" t="str">
        <f t="shared" si="15"/>
        <v>N/A</v>
      </c>
      <c r="I29" s="8">
        <v>3.67</v>
      </c>
      <c r="J29" s="8">
        <v>-0.14499999999999999</v>
      </c>
      <c r="K29" s="25" t="s">
        <v>736</v>
      </c>
      <c r="L29" s="91" t="str">
        <f t="shared" ref="L29:L30" si="16">IF(J29="Div by 0", "N/A", IF(OR(J29="N/A",K29="N/A"),"N/A", IF(J29&gt;VALUE(MID(K29,1,2)), "No", IF(J29&lt;-1*VALUE(MID(K29,1,2)), "No", "Yes"))))</f>
        <v>Yes</v>
      </c>
    </row>
    <row r="30" spans="1:12" x14ac:dyDescent="0.25">
      <c r="A30" s="140" t="s">
        <v>1229</v>
      </c>
      <c r="B30" s="10" t="s">
        <v>213</v>
      </c>
      <c r="C30" s="10">
        <v>2265.6947934999998</v>
      </c>
      <c r="D30" s="7" t="str">
        <f t="shared" si="14"/>
        <v>N/A</v>
      </c>
      <c r="E30" s="10">
        <v>2610.2813688000001</v>
      </c>
      <c r="F30" s="7" t="str">
        <f t="shared" si="12"/>
        <v>N/A</v>
      </c>
      <c r="G30" s="10">
        <v>3936.6138996</v>
      </c>
      <c r="H30" s="7" t="str">
        <f t="shared" si="15"/>
        <v>N/A</v>
      </c>
      <c r="I30" s="8">
        <v>15.21</v>
      </c>
      <c r="J30" s="8">
        <v>50.81</v>
      </c>
      <c r="K30" s="25" t="s">
        <v>736</v>
      </c>
      <c r="L30" s="91" t="str">
        <f t="shared" si="16"/>
        <v>No</v>
      </c>
    </row>
    <row r="31" spans="1:12" x14ac:dyDescent="0.25">
      <c r="A31" s="148" t="s">
        <v>2</v>
      </c>
      <c r="B31" s="21" t="s">
        <v>213</v>
      </c>
      <c r="C31" s="9">
        <v>0</v>
      </c>
      <c r="D31" s="7" t="str">
        <f t="shared" ref="D31:D69" si="17">IF($B31="N/A","N/A",IF(C31&gt;10,"No",IF(C31&lt;-10,"No","Yes")))</f>
        <v>N/A</v>
      </c>
      <c r="E31" s="9">
        <v>0</v>
      </c>
      <c r="F31" s="7" t="str">
        <f t="shared" ref="F31:F69" si="18">IF($B31="N/A","N/A",IF(E31&gt;10,"No",IF(E31&lt;-10,"No","Yes")))</f>
        <v>N/A</v>
      </c>
      <c r="G31" s="9">
        <v>0</v>
      </c>
      <c r="H31" s="7" t="str">
        <f t="shared" ref="H31:H69" si="19">IF($B31="N/A","N/A",IF(G31&gt;10,"No",IF(G31&lt;-10,"No","Yes")))</f>
        <v>N/A</v>
      </c>
      <c r="I31" s="8" t="s">
        <v>1747</v>
      </c>
      <c r="J31" s="8" t="s">
        <v>1747</v>
      </c>
      <c r="K31" s="25" t="s">
        <v>736</v>
      </c>
      <c r="L31" s="91" t="str">
        <f t="shared" ref="L31:L99" si="20">IF(J31="Div by 0", "N/A", IF(K31="N/A","N/A", IF(J31&gt;VALUE(MID(K31,1,2)), "No", IF(J31&lt;-1*VALUE(MID(K31,1,2)), "No", "Yes"))))</f>
        <v>N/A</v>
      </c>
    </row>
    <row r="32" spans="1:12" x14ac:dyDescent="0.25">
      <c r="A32" s="148" t="s">
        <v>22</v>
      </c>
      <c r="B32" s="21" t="s">
        <v>213</v>
      </c>
      <c r="C32" s="1">
        <v>0</v>
      </c>
      <c r="D32" s="7" t="str">
        <f t="shared" si="17"/>
        <v>N/A</v>
      </c>
      <c r="E32" s="1">
        <v>0</v>
      </c>
      <c r="F32" s="7" t="str">
        <f t="shared" si="18"/>
        <v>N/A</v>
      </c>
      <c r="G32" s="1">
        <v>0</v>
      </c>
      <c r="H32" s="7" t="str">
        <f t="shared" si="19"/>
        <v>N/A</v>
      </c>
      <c r="I32" s="8" t="s">
        <v>1747</v>
      </c>
      <c r="J32" s="8" t="s">
        <v>1747</v>
      </c>
      <c r="K32" s="25" t="s">
        <v>736</v>
      </c>
      <c r="L32" s="91" t="str">
        <f t="shared" si="20"/>
        <v>N/A</v>
      </c>
    </row>
    <row r="33" spans="1:12" x14ac:dyDescent="0.25">
      <c r="A33" s="148" t="s">
        <v>449</v>
      </c>
      <c r="B33" s="25" t="s">
        <v>213</v>
      </c>
      <c r="C33" s="1">
        <v>0</v>
      </c>
      <c r="D33" s="1" t="str">
        <f t="shared" si="17"/>
        <v>N/A</v>
      </c>
      <c r="E33" s="1">
        <v>0</v>
      </c>
      <c r="F33" s="1" t="str">
        <f t="shared" si="18"/>
        <v>N/A</v>
      </c>
      <c r="G33" s="1">
        <v>0</v>
      </c>
      <c r="H33" s="7" t="str">
        <f t="shared" si="19"/>
        <v>N/A</v>
      </c>
      <c r="I33" s="8" t="s">
        <v>1747</v>
      </c>
      <c r="J33" s="8" t="s">
        <v>1747</v>
      </c>
      <c r="K33" s="25" t="s">
        <v>736</v>
      </c>
      <c r="L33" s="91" t="str">
        <f t="shared" si="20"/>
        <v>N/A</v>
      </c>
    </row>
    <row r="34" spans="1:12" x14ac:dyDescent="0.25">
      <c r="A34" s="148" t="s">
        <v>1230</v>
      </c>
      <c r="B34" s="3" t="s">
        <v>213</v>
      </c>
      <c r="C34" s="1">
        <v>0</v>
      </c>
      <c r="D34" s="5" t="str">
        <f t="shared" ref="D34:D38" si="21">IF($B34="N/A","N/A",IF(C34&lt;0,"No","Yes"))</f>
        <v>N/A</v>
      </c>
      <c r="E34" s="1">
        <v>0</v>
      </c>
      <c r="F34" s="5" t="str">
        <f t="shared" ref="F34:F38" si="22">IF($B34="N/A","N/A",IF(E34&lt;0,"No","Yes"))</f>
        <v>N/A</v>
      </c>
      <c r="G34" s="1">
        <v>0</v>
      </c>
      <c r="H34" s="5" t="str">
        <f t="shared" ref="H34:H38" si="23">IF($B34="N/A","N/A",IF(G34&lt;0,"No","Yes"))</f>
        <v>N/A</v>
      </c>
      <c r="I34" s="8" t="s">
        <v>1747</v>
      </c>
      <c r="J34" s="8" t="s">
        <v>1747</v>
      </c>
      <c r="K34" s="1" t="s">
        <v>736</v>
      </c>
      <c r="L34" s="91" t="str">
        <f t="shared" si="20"/>
        <v>N/A</v>
      </c>
    </row>
    <row r="35" spans="1:12" x14ac:dyDescent="0.25">
      <c r="A35" s="148" t="s">
        <v>1231</v>
      </c>
      <c r="B35" s="3" t="s">
        <v>213</v>
      </c>
      <c r="C35" s="1">
        <v>0</v>
      </c>
      <c r="D35" s="5" t="str">
        <f t="shared" si="21"/>
        <v>N/A</v>
      </c>
      <c r="E35" s="1">
        <v>0</v>
      </c>
      <c r="F35" s="5" t="str">
        <f t="shared" si="22"/>
        <v>N/A</v>
      </c>
      <c r="G35" s="1">
        <v>0</v>
      </c>
      <c r="H35" s="5" t="str">
        <f t="shared" si="23"/>
        <v>N/A</v>
      </c>
      <c r="I35" s="8" t="s">
        <v>1747</v>
      </c>
      <c r="J35" s="8" t="s">
        <v>1747</v>
      </c>
      <c r="K35" s="1" t="s">
        <v>736</v>
      </c>
      <c r="L35" s="91" t="str">
        <f t="shared" si="20"/>
        <v>N/A</v>
      </c>
    </row>
    <row r="36" spans="1:12" x14ac:dyDescent="0.25">
      <c r="A36" s="148" t="s">
        <v>1232</v>
      </c>
      <c r="B36" s="3" t="s">
        <v>213</v>
      </c>
      <c r="C36" s="1">
        <v>0</v>
      </c>
      <c r="D36" s="5" t="str">
        <f t="shared" si="21"/>
        <v>N/A</v>
      </c>
      <c r="E36" s="1">
        <v>0</v>
      </c>
      <c r="F36" s="5" t="str">
        <f t="shared" si="22"/>
        <v>N/A</v>
      </c>
      <c r="G36" s="1">
        <v>0</v>
      </c>
      <c r="H36" s="5" t="str">
        <f t="shared" si="23"/>
        <v>N/A</v>
      </c>
      <c r="I36" s="8" t="s">
        <v>1747</v>
      </c>
      <c r="J36" s="8" t="s">
        <v>1747</v>
      </c>
      <c r="K36" s="1" t="s">
        <v>736</v>
      </c>
      <c r="L36" s="91" t="str">
        <f t="shared" si="20"/>
        <v>N/A</v>
      </c>
    </row>
    <row r="37" spans="1:12" x14ac:dyDescent="0.25">
      <c r="A37" s="148" t="s">
        <v>1233</v>
      </c>
      <c r="B37" s="3" t="s">
        <v>213</v>
      </c>
      <c r="C37" s="1">
        <v>0</v>
      </c>
      <c r="D37" s="5" t="str">
        <f t="shared" si="21"/>
        <v>N/A</v>
      </c>
      <c r="E37" s="1">
        <v>0</v>
      </c>
      <c r="F37" s="5" t="str">
        <f t="shared" si="22"/>
        <v>N/A</v>
      </c>
      <c r="G37" s="1">
        <v>0</v>
      </c>
      <c r="H37" s="5" t="str">
        <f t="shared" si="23"/>
        <v>N/A</v>
      </c>
      <c r="I37" s="8" t="s">
        <v>1747</v>
      </c>
      <c r="J37" s="8" t="s">
        <v>1747</v>
      </c>
      <c r="K37" s="1" t="s">
        <v>736</v>
      </c>
      <c r="L37" s="91" t="str">
        <f t="shared" si="20"/>
        <v>N/A</v>
      </c>
    </row>
    <row r="38" spans="1:12" x14ac:dyDescent="0.25">
      <c r="A38" s="148" t="s">
        <v>1234</v>
      </c>
      <c r="B38" s="3" t="s">
        <v>213</v>
      </c>
      <c r="C38" s="1">
        <v>0</v>
      </c>
      <c r="D38" s="5" t="str">
        <f t="shared" si="21"/>
        <v>N/A</v>
      </c>
      <c r="E38" s="1">
        <v>0</v>
      </c>
      <c r="F38" s="5" t="str">
        <f t="shared" si="22"/>
        <v>N/A</v>
      </c>
      <c r="G38" s="1">
        <v>0</v>
      </c>
      <c r="H38" s="5" t="str">
        <f t="shared" si="23"/>
        <v>N/A</v>
      </c>
      <c r="I38" s="8" t="s">
        <v>1747</v>
      </c>
      <c r="J38" s="8" t="s">
        <v>1747</v>
      </c>
      <c r="K38" s="1" t="s">
        <v>736</v>
      </c>
      <c r="L38" s="91" t="str">
        <f t="shared" si="20"/>
        <v>N/A</v>
      </c>
    </row>
    <row r="39" spans="1:12" x14ac:dyDescent="0.25">
      <c r="A39" s="148" t="s">
        <v>450</v>
      </c>
      <c r="B39" s="25" t="s">
        <v>213</v>
      </c>
      <c r="C39" s="1">
        <v>0</v>
      </c>
      <c r="D39" s="1" t="str">
        <f t="shared" si="17"/>
        <v>N/A</v>
      </c>
      <c r="E39" s="1">
        <v>0</v>
      </c>
      <c r="F39" s="1" t="str">
        <f t="shared" si="18"/>
        <v>N/A</v>
      </c>
      <c r="G39" s="1">
        <v>0</v>
      </c>
      <c r="H39" s="7" t="str">
        <f t="shared" si="19"/>
        <v>N/A</v>
      </c>
      <c r="I39" s="8" t="s">
        <v>1747</v>
      </c>
      <c r="J39" s="8" t="s">
        <v>1747</v>
      </c>
      <c r="K39" s="25" t="s">
        <v>736</v>
      </c>
      <c r="L39" s="91" t="str">
        <f t="shared" si="20"/>
        <v>N/A</v>
      </c>
    </row>
    <row r="40" spans="1:12" x14ac:dyDescent="0.25">
      <c r="A40" s="148" t="s">
        <v>1235</v>
      </c>
      <c r="B40" s="3" t="s">
        <v>213</v>
      </c>
      <c r="C40" s="1">
        <v>0</v>
      </c>
      <c r="D40" s="5" t="str">
        <f t="shared" ref="D40:D45" si="24">IF($B40="N/A","N/A",IF(C40&lt;0,"No","Yes"))</f>
        <v>N/A</v>
      </c>
      <c r="E40" s="1">
        <v>0</v>
      </c>
      <c r="F40" s="5" t="str">
        <f t="shared" ref="F40:F45" si="25">IF($B40="N/A","N/A",IF(E40&lt;0,"No","Yes"))</f>
        <v>N/A</v>
      </c>
      <c r="G40" s="1">
        <v>0</v>
      </c>
      <c r="H40" s="5" t="str">
        <f t="shared" ref="H40:H45" si="26">IF($B40="N/A","N/A",IF(G40&lt;0,"No","Yes"))</f>
        <v>N/A</v>
      </c>
      <c r="I40" s="8" t="s">
        <v>1747</v>
      </c>
      <c r="J40" s="8" t="s">
        <v>1747</v>
      </c>
      <c r="K40" s="1" t="s">
        <v>736</v>
      </c>
      <c r="L40" s="91" t="str">
        <f t="shared" si="20"/>
        <v>N/A</v>
      </c>
    </row>
    <row r="41" spans="1:12" x14ac:dyDescent="0.25">
      <c r="A41" s="148" t="s">
        <v>1236</v>
      </c>
      <c r="B41" s="3" t="s">
        <v>213</v>
      </c>
      <c r="C41" s="1">
        <v>0</v>
      </c>
      <c r="D41" s="5" t="str">
        <f t="shared" si="24"/>
        <v>N/A</v>
      </c>
      <c r="E41" s="1">
        <v>0</v>
      </c>
      <c r="F41" s="5" t="str">
        <f t="shared" si="25"/>
        <v>N/A</v>
      </c>
      <c r="G41" s="1">
        <v>0</v>
      </c>
      <c r="H41" s="5" t="str">
        <f t="shared" si="26"/>
        <v>N/A</v>
      </c>
      <c r="I41" s="8" t="s">
        <v>1747</v>
      </c>
      <c r="J41" s="8" t="s">
        <v>1747</v>
      </c>
      <c r="K41" s="1" t="s">
        <v>736</v>
      </c>
      <c r="L41" s="91" t="str">
        <f t="shared" si="20"/>
        <v>N/A</v>
      </c>
    </row>
    <row r="42" spans="1:12" x14ac:dyDescent="0.25">
      <c r="A42" s="148" t="s">
        <v>1237</v>
      </c>
      <c r="B42" s="3" t="s">
        <v>213</v>
      </c>
      <c r="C42" s="1">
        <v>0</v>
      </c>
      <c r="D42" s="5" t="str">
        <f t="shared" si="24"/>
        <v>N/A</v>
      </c>
      <c r="E42" s="1">
        <v>0</v>
      </c>
      <c r="F42" s="5" t="str">
        <f t="shared" si="25"/>
        <v>N/A</v>
      </c>
      <c r="G42" s="1">
        <v>0</v>
      </c>
      <c r="H42" s="5" t="str">
        <f t="shared" si="26"/>
        <v>N/A</v>
      </c>
      <c r="I42" s="8" t="s">
        <v>1747</v>
      </c>
      <c r="J42" s="8" t="s">
        <v>1747</v>
      </c>
      <c r="K42" s="1" t="s">
        <v>736</v>
      </c>
      <c r="L42" s="91" t="str">
        <f t="shared" si="20"/>
        <v>N/A</v>
      </c>
    </row>
    <row r="43" spans="1:12" x14ac:dyDescent="0.25">
      <c r="A43" s="148" t="s">
        <v>1238</v>
      </c>
      <c r="B43" s="3" t="s">
        <v>213</v>
      </c>
      <c r="C43" s="1">
        <v>0</v>
      </c>
      <c r="D43" s="5" t="str">
        <f t="shared" si="24"/>
        <v>N/A</v>
      </c>
      <c r="E43" s="1">
        <v>0</v>
      </c>
      <c r="F43" s="5" t="str">
        <f t="shared" si="25"/>
        <v>N/A</v>
      </c>
      <c r="G43" s="1">
        <v>0</v>
      </c>
      <c r="H43" s="5" t="str">
        <f t="shared" si="26"/>
        <v>N/A</v>
      </c>
      <c r="I43" s="8" t="s">
        <v>1747</v>
      </c>
      <c r="J43" s="8" t="s">
        <v>1747</v>
      </c>
      <c r="K43" s="1" t="s">
        <v>736</v>
      </c>
      <c r="L43" s="91" t="str">
        <f t="shared" si="20"/>
        <v>N/A</v>
      </c>
    </row>
    <row r="44" spans="1:12" x14ac:dyDescent="0.25">
      <c r="A44" s="148" t="s">
        <v>1239</v>
      </c>
      <c r="B44" s="3" t="s">
        <v>213</v>
      </c>
      <c r="C44" s="1">
        <v>0</v>
      </c>
      <c r="D44" s="5" t="str">
        <f t="shared" si="24"/>
        <v>N/A</v>
      </c>
      <c r="E44" s="1">
        <v>0</v>
      </c>
      <c r="F44" s="5" t="str">
        <f t="shared" si="25"/>
        <v>N/A</v>
      </c>
      <c r="G44" s="1">
        <v>0</v>
      </c>
      <c r="H44" s="5" t="str">
        <f t="shared" si="26"/>
        <v>N/A</v>
      </c>
      <c r="I44" s="8" t="s">
        <v>1747</v>
      </c>
      <c r="J44" s="8" t="s">
        <v>1747</v>
      </c>
      <c r="K44" s="1" t="s">
        <v>736</v>
      </c>
      <c r="L44" s="91" t="str">
        <f t="shared" si="20"/>
        <v>N/A</v>
      </c>
    </row>
    <row r="45" spans="1:12" x14ac:dyDescent="0.25">
      <c r="A45" s="148" t="s">
        <v>1240</v>
      </c>
      <c r="B45" s="3" t="s">
        <v>213</v>
      </c>
      <c r="C45" s="1">
        <v>0</v>
      </c>
      <c r="D45" s="5" t="str">
        <f t="shared" si="24"/>
        <v>N/A</v>
      </c>
      <c r="E45" s="1">
        <v>0</v>
      </c>
      <c r="F45" s="5" t="str">
        <f t="shared" si="25"/>
        <v>N/A</v>
      </c>
      <c r="G45" s="1">
        <v>0</v>
      </c>
      <c r="H45" s="5" t="str">
        <f t="shared" si="26"/>
        <v>N/A</v>
      </c>
      <c r="I45" s="8" t="s">
        <v>1747</v>
      </c>
      <c r="J45" s="8" t="s">
        <v>1747</v>
      </c>
      <c r="K45" s="1" t="s">
        <v>736</v>
      </c>
      <c r="L45" s="91" t="str">
        <f t="shared" si="20"/>
        <v>N/A</v>
      </c>
    </row>
    <row r="46" spans="1:12" x14ac:dyDescent="0.25">
      <c r="A46" s="148" t="s">
        <v>451</v>
      </c>
      <c r="B46" s="25" t="s">
        <v>213</v>
      </c>
      <c r="C46" s="1">
        <v>0</v>
      </c>
      <c r="D46" s="1" t="str">
        <f t="shared" si="17"/>
        <v>N/A</v>
      </c>
      <c r="E46" s="1">
        <v>0</v>
      </c>
      <c r="F46" s="1" t="str">
        <f t="shared" si="18"/>
        <v>N/A</v>
      </c>
      <c r="G46" s="1">
        <v>0</v>
      </c>
      <c r="H46" s="7" t="str">
        <f t="shared" si="19"/>
        <v>N/A</v>
      </c>
      <c r="I46" s="8" t="s">
        <v>1747</v>
      </c>
      <c r="J46" s="8" t="s">
        <v>1747</v>
      </c>
      <c r="K46" s="25" t="s">
        <v>736</v>
      </c>
      <c r="L46" s="91" t="str">
        <f t="shared" si="20"/>
        <v>N/A</v>
      </c>
    </row>
    <row r="47" spans="1:12" x14ac:dyDescent="0.25">
      <c r="A47" s="148" t="s">
        <v>1241</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1747</v>
      </c>
      <c r="J47" s="8" t="s">
        <v>1747</v>
      </c>
      <c r="K47" s="1" t="s">
        <v>736</v>
      </c>
      <c r="L47" s="91" t="str">
        <f t="shared" si="20"/>
        <v>N/A</v>
      </c>
    </row>
    <row r="48" spans="1:12" x14ac:dyDescent="0.25">
      <c r="A48" s="148" t="s">
        <v>1242</v>
      </c>
      <c r="B48" s="3" t="s">
        <v>213</v>
      </c>
      <c r="C48" s="1">
        <v>0</v>
      </c>
      <c r="D48" s="5" t="str">
        <f t="shared" si="27"/>
        <v>N/A</v>
      </c>
      <c r="E48" s="1">
        <v>0</v>
      </c>
      <c r="F48" s="5" t="str">
        <f t="shared" si="28"/>
        <v>N/A</v>
      </c>
      <c r="G48" s="1">
        <v>0</v>
      </c>
      <c r="H48" s="5" t="str">
        <f t="shared" si="29"/>
        <v>N/A</v>
      </c>
      <c r="I48" s="8" t="s">
        <v>1747</v>
      </c>
      <c r="J48" s="8" t="s">
        <v>1747</v>
      </c>
      <c r="K48" s="1" t="s">
        <v>736</v>
      </c>
      <c r="L48" s="91" t="str">
        <f t="shared" si="20"/>
        <v>N/A</v>
      </c>
    </row>
    <row r="49" spans="1:12" x14ac:dyDescent="0.25">
      <c r="A49" s="148" t="s">
        <v>1243</v>
      </c>
      <c r="B49" s="3" t="s">
        <v>213</v>
      </c>
      <c r="C49" s="1">
        <v>0</v>
      </c>
      <c r="D49" s="5" t="str">
        <f t="shared" si="27"/>
        <v>N/A</v>
      </c>
      <c r="E49" s="1">
        <v>0</v>
      </c>
      <c r="F49" s="5" t="str">
        <f t="shared" si="28"/>
        <v>N/A</v>
      </c>
      <c r="G49" s="1">
        <v>0</v>
      </c>
      <c r="H49" s="5" t="str">
        <f t="shared" si="29"/>
        <v>N/A</v>
      </c>
      <c r="I49" s="8" t="s">
        <v>1747</v>
      </c>
      <c r="J49" s="8" t="s">
        <v>1747</v>
      </c>
      <c r="K49" s="1" t="s">
        <v>736</v>
      </c>
      <c r="L49" s="91" t="str">
        <f t="shared" si="20"/>
        <v>N/A</v>
      </c>
    </row>
    <row r="50" spans="1:12" x14ac:dyDescent="0.25">
      <c r="A50" s="148" t="s">
        <v>1244</v>
      </c>
      <c r="B50" s="3" t="s">
        <v>213</v>
      </c>
      <c r="C50" s="1">
        <v>0</v>
      </c>
      <c r="D50" s="5" t="str">
        <f t="shared" si="27"/>
        <v>N/A</v>
      </c>
      <c r="E50" s="1">
        <v>0</v>
      </c>
      <c r="F50" s="5" t="str">
        <f t="shared" si="28"/>
        <v>N/A</v>
      </c>
      <c r="G50" s="1">
        <v>0</v>
      </c>
      <c r="H50" s="5" t="str">
        <f t="shared" si="29"/>
        <v>N/A</v>
      </c>
      <c r="I50" s="8" t="s">
        <v>1747</v>
      </c>
      <c r="J50" s="8" t="s">
        <v>1747</v>
      </c>
      <c r="K50" s="1" t="s">
        <v>736</v>
      </c>
      <c r="L50" s="91" t="str">
        <f t="shared" si="20"/>
        <v>N/A</v>
      </c>
    </row>
    <row r="51" spans="1:12" x14ac:dyDescent="0.25">
      <c r="A51" s="148" t="s">
        <v>1245</v>
      </c>
      <c r="B51" s="3" t="s">
        <v>213</v>
      </c>
      <c r="C51" s="1">
        <v>0</v>
      </c>
      <c r="D51" s="5" t="str">
        <f t="shared" si="27"/>
        <v>N/A</v>
      </c>
      <c r="E51" s="1">
        <v>0</v>
      </c>
      <c r="F51" s="5" t="str">
        <f t="shared" si="28"/>
        <v>N/A</v>
      </c>
      <c r="G51" s="1">
        <v>0</v>
      </c>
      <c r="H51" s="5" t="str">
        <f t="shared" si="29"/>
        <v>N/A</v>
      </c>
      <c r="I51" s="8" t="s">
        <v>1747</v>
      </c>
      <c r="J51" s="8" t="s">
        <v>1747</v>
      </c>
      <c r="K51" s="1" t="s">
        <v>736</v>
      </c>
      <c r="L51" s="91" t="str">
        <f t="shared" si="20"/>
        <v>N/A</v>
      </c>
    </row>
    <row r="52" spans="1:12" x14ac:dyDescent="0.25">
      <c r="A52" s="148" t="s">
        <v>1246</v>
      </c>
      <c r="B52" s="3" t="s">
        <v>213</v>
      </c>
      <c r="C52" s="1">
        <v>0</v>
      </c>
      <c r="D52" s="5" t="str">
        <f t="shared" si="27"/>
        <v>N/A</v>
      </c>
      <c r="E52" s="1">
        <v>0</v>
      </c>
      <c r="F52" s="5" t="str">
        <f t="shared" si="28"/>
        <v>N/A</v>
      </c>
      <c r="G52" s="1">
        <v>0</v>
      </c>
      <c r="H52" s="5" t="str">
        <f t="shared" si="29"/>
        <v>N/A</v>
      </c>
      <c r="I52" s="8" t="s">
        <v>1747</v>
      </c>
      <c r="J52" s="8" t="s">
        <v>1747</v>
      </c>
      <c r="K52" s="1" t="s">
        <v>736</v>
      </c>
      <c r="L52" s="91" t="str">
        <f t="shared" si="20"/>
        <v>N/A</v>
      </c>
    </row>
    <row r="53" spans="1:12" x14ac:dyDescent="0.25">
      <c r="A53" s="148" t="s">
        <v>1247</v>
      </c>
      <c r="B53" s="3" t="s">
        <v>213</v>
      </c>
      <c r="C53" s="1">
        <v>0</v>
      </c>
      <c r="D53" s="5" t="str">
        <f t="shared" si="27"/>
        <v>N/A</v>
      </c>
      <c r="E53" s="1">
        <v>0</v>
      </c>
      <c r="F53" s="5" t="str">
        <f t="shared" si="28"/>
        <v>N/A</v>
      </c>
      <c r="G53" s="1">
        <v>0</v>
      </c>
      <c r="H53" s="5" t="str">
        <f t="shared" si="29"/>
        <v>N/A</v>
      </c>
      <c r="I53" s="8" t="s">
        <v>1747</v>
      </c>
      <c r="J53" s="8" t="s">
        <v>1747</v>
      </c>
      <c r="K53" s="1" t="s">
        <v>736</v>
      </c>
      <c r="L53" s="91" t="str">
        <f t="shared" si="20"/>
        <v>N/A</v>
      </c>
    </row>
    <row r="54" spans="1:12" x14ac:dyDescent="0.25">
      <c r="A54" s="148" t="s">
        <v>452</v>
      </c>
      <c r="B54" s="25" t="s">
        <v>213</v>
      </c>
      <c r="C54" s="1">
        <v>0</v>
      </c>
      <c r="D54" s="1" t="str">
        <f t="shared" si="17"/>
        <v>N/A</v>
      </c>
      <c r="E54" s="1">
        <v>0</v>
      </c>
      <c r="F54" s="1" t="str">
        <f t="shared" si="18"/>
        <v>N/A</v>
      </c>
      <c r="G54" s="1">
        <v>0</v>
      </c>
      <c r="H54" s="7" t="str">
        <f t="shared" si="19"/>
        <v>N/A</v>
      </c>
      <c r="I54" s="8" t="s">
        <v>1747</v>
      </c>
      <c r="J54" s="8" t="s">
        <v>1747</v>
      </c>
      <c r="K54" s="25" t="s">
        <v>736</v>
      </c>
      <c r="L54" s="91" t="str">
        <f t="shared" si="20"/>
        <v>N/A</v>
      </c>
    </row>
    <row r="55" spans="1:12" x14ac:dyDescent="0.25">
      <c r="A55" s="148" t="s">
        <v>1248</v>
      </c>
      <c r="B55" s="3" t="s">
        <v>213</v>
      </c>
      <c r="C55" s="1">
        <v>0</v>
      </c>
      <c r="D55" s="5" t="str">
        <f t="shared" ref="D55:D60" si="30">IF($B55="N/A","N/A",IF(C55&lt;0,"No","Yes"))</f>
        <v>N/A</v>
      </c>
      <c r="E55" s="1">
        <v>0</v>
      </c>
      <c r="F55" s="5" t="str">
        <f t="shared" ref="F55:F60" si="31">IF($B55="N/A","N/A",IF(E55&lt;0,"No","Yes"))</f>
        <v>N/A</v>
      </c>
      <c r="G55" s="1">
        <v>0</v>
      </c>
      <c r="H55" s="5" t="str">
        <f t="shared" ref="H55:H60" si="32">IF($B55="N/A","N/A",IF(G55&lt;0,"No","Yes"))</f>
        <v>N/A</v>
      </c>
      <c r="I55" s="8" t="s">
        <v>1747</v>
      </c>
      <c r="J55" s="8" t="s">
        <v>1747</v>
      </c>
      <c r="K55" s="1" t="s">
        <v>736</v>
      </c>
      <c r="L55" s="91" t="str">
        <f t="shared" si="20"/>
        <v>N/A</v>
      </c>
    </row>
    <row r="56" spans="1:12" x14ac:dyDescent="0.25">
      <c r="A56" s="148" t="s">
        <v>1249</v>
      </c>
      <c r="B56" s="3" t="s">
        <v>213</v>
      </c>
      <c r="C56" s="1">
        <v>0</v>
      </c>
      <c r="D56" s="5" t="str">
        <f t="shared" si="30"/>
        <v>N/A</v>
      </c>
      <c r="E56" s="1">
        <v>0</v>
      </c>
      <c r="F56" s="5" t="str">
        <f t="shared" si="31"/>
        <v>N/A</v>
      </c>
      <c r="G56" s="1">
        <v>0</v>
      </c>
      <c r="H56" s="5" t="str">
        <f t="shared" si="32"/>
        <v>N/A</v>
      </c>
      <c r="I56" s="8" t="s">
        <v>1747</v>
      </c>
      <c r="J56" s="8" t="s">
        <v>1747</v>
      </c>
      <c r="K56" s="1" t="s">
        <v>736</v>
      </c>
      <c r="L56" s="91" t="str">
        <f t="shared" si="20"/>
        <v>N/A</v>
      </c>
    </row>
    <row r="57" spans="1:12" x14ac:dyDescent="0.25">
      <c r="A57" s="148" t="s">
        <v>1250</v>
      </c>
      <c r="B57" s="3" t="s">
        <v>213</v>
      </c>
      <c r="C57" s="1">
        <v>0</v>
      </c>
      <c r="D57" s="5" t="str">
        <f t="shared" si="30"/>
        <v>N/A</v>
      </c>
      <c r="E57" s="1">
        <v>0</v>
      </c>
      <c r="F57" s="5" t="str">
        <f t="shared" si="31"/>
        <v>N/A</v>
      </c>
      <c r="G57" s="1">
        <v>0</v>
      </c>
      <c r="H57" s="5" t="str">
        <f t="shared" si="32"/>
        <v>N/A</v>
      </c>
      <c r="I57" s="8" t="s">
        <v>1747</v>
      </c>
      <c r="J57" s="8" t="s">
        <v>1747</v>
      </c>
      <c r="K57" s="1" t="s">
        <v>736</v>
      </c>
      <c r="L57" s="91" t="str">
        <f t="shared" si="20"/>
        <v>N/A</v>
      </c>
    </row>
    <row r="58" spans="1:12" x14ac:dyDescent="0.25">
      <c r="A58" s="148" t="s">
        <v>1251</v>
      </c>
      <c r="B58" s="3" t="s">
        <v>213</v>
      </c>
      <c r="C58" s="1">
        <v>0</v>
      </c>
      <c r="D58" s="5" t="str">
        <f t="shared" si="30"/>
        <v>N/A</v>
      </c>
      <c r="E58" s="1">
        <v>0</v>
      </c>
      <c r="F58" s="5" t="str">
        <f t="shared" si="31"/>
        <v>N/A</v>
      </c>
      <c r="G58" s="1">
        <v>0</v>
      </c>
      <c r="H58" s="5" t="str">
        <f t="shared" si="32"/>
        <v>N/A</v>
      </c>
      <c r="I58" s="8" t="s">
        <v>1747</v>
      </c>
      <c r="J58" s="8" t="s">
        <v>1747</v>
      </c>
      <c r="K58" s="1" t="s">
        <v>736</v>
      </c>
      <c r="L58" s="91" t="str">
        <f t="shared" si="20"/>
        <v>N/A</v>
      </c>
    </row>
    <row r="59" spans="1:12" x14ac:dyDescent="0.25">
      <c r="A59" s="148" t="s">
        <v>1252</v>
      </c>
      <c r="B59" s="3" t="s">
        <v>213</v>
      </c>
      <c r="C59" s="1">
        <v>0</v>
      </c>
      <c r="D59" s="5" t="str">
        <f t="shared" si="30"/>
        <v>N/A</v>
      </c>
      <c r="E59" s="1">
        <v>0</v>
      </c>
      <c r="F59" s="5" t="str">
        <f t="shared" si="31"/>
        <v>N/A</v>
      </c>
      <c r="G59" s="1">
        <v>0</v>
      </c>
      <c r="H59" s="5" t="str">
        <f t="shared" si="32"/>
        <v>N/A</v>
      </c>
      <c r="I59" s="8" t="s">
        <v>1747</v>
      </c>
      <c r="J59" s="8" t="s">
        <v>1747</v>
      </c>
      <c r="K59" s="1" t="s">
        <v>736</v>
      </c>
      <c r="L59" s="91" t="str">
        <f t="shared" si="20"/>
        <v>N/A</v>
      </c>
    </row>
    <row r="60" spans="1:12" x14ac:dyDescent="0.25">
      <c r="A60" s="148" t="s">
        <v>1253</v>
      </c>
      <c r="B60" s="3" t="s">
        <v>213</v>
      </c>
      <c r="C60" s="1">
        <v>0</v>
      </c>
      <c r="D60" s="5" t="str">
        <f t="shared" si="30"/>
        <v>N/A</v>
      </c>
      <c r="E60" s="1">
        <v>0</v>
      </c>
      <c r="F60" s="5" t="str">
        <f t="shared" si="31"/>
        <v>N/A</v>
      </c>
      <c r="G60" s="1">
        <v>0</v>
      </c>
      <c r="H60" s="5" t="str">
        <f t="shared" si="32"/>
        <v>N/A</v>
      </c>
      <c r="I60" s="8" t="s">
        <v>1747</v>
      </c>
      <c r="J60" s="8" t="s">
        <v>1747</v>
      </c>
      <c r="K60" s="1" t="s">
        <v>736</v>
      </c>
      <c r="L60" s="91" t="str">
        <f t="shared" si="20"/>
        <v>N/A</v>
      </c>
    </row>
    <row r="61" spans="1:12" x14ac:dyDescent="0.25">
      <c r="A61" s="90" t="s">
        <v>186</v>
      </c>
      <c r="B61" s="21" t="s">
        <v>213</v>
      </c>
      <c r="C61" s="1">
        <v>0</v>
      </c>
      <c r="D61" s="1" t="str">
        <f t="shared" si="17"/>
        <v>N/A</v>
      </c>
      <c r="E61" s="1">
        <v>0</v>
      </c>
      <c r="F61" s="1" t="str">
        <f t="shared" si="18"/>
        <v>N/A</v>
      </c>
      <c r="G61" s="1">
        <v>0</v>
      </c>
      <c r="H61" s="7" t="str">
        <f t="shared" si="19"/>
        <v>N/A</v>
      </c>
      <c r="I61" s="8" t="s">
        <v>1747</v>
      </c>
      <c r="J61" s="8" t="s">
        <v>1747</v>
      </c>
      <c r="K61" s="25" t="s">
        <v>736</v>
      </c>
      <c r="L61" s="91" t="str">
        <f>IF(J61="Div by 0", "N/A", IF(OR(J61="N/A",K61="N/A"),"N/A", IF(J61&gt;VALUE(MID(K61,1,2)), "No", IF(J61&lt;-1*VALUE(MID(K61,1,2)), "No", "Yes"))))</f>
        <v>N/A</v>
      </c>
    </row>
    <row r="62" spans="1:12" x14ac:dyDescent="0.25">
      <c r="A62" s="90" t="s">
        <v>187</v>
      </c>
      <c r="B62" s="21" t="s">
        <v>213</v>
      </c>
      <c r="C62" s="1">
        <v>0</v>
      </c>
      <c r="D62" s="1" t="str">
        <f t="shared" si="17"/>
        <v>N/A</v>
      </c>
      <c r="E62" s="1">
        <v>0</v>
      </c>
      <c r="F62" s="1" t="str">
        <f t="shared" si="18"/>
        <v>N/A</v>
      </c>
      <c r="G62" s="1">
        <v>0</v>
      </c>
      <c r="H62" s="7" t="str">
        <f t="shared" si="19"/>
        <v>N/A</v>
      </c>
      <c r="I62" s="8" t="s">
        <v>1747</v>
      </c>
      <c r="J62" s="8" t="s">
        <v>1747</v>
      </c>
      <c r="K62" s="25" t="s">
        <v>736</v>
      </c>
      <c r="L62" s="91" t="str">
        <f t="shared" ref="L62:L69" si="33">IF(J62="Div by 0", "N/A", IF(OR(J62="N/A",K62="N/A"),"N/A", IF(J62&gt;VALUE(MID(K62,1,2)), "No", IF(J62&lt;-1*VALUE(MID(K62,1,2)), "No", "Yes"))))</f>
        <v>N/A</v>
      </c>
    </row>
    <row r="63" spans="1:12" x14ac:dyDescent="0.25">
      <c r="A63" s="90" t="s">
        <v>188</v>
      </c>
      <c r="B63" s="21" t="s">
        <v>213</v>
      </c>
      <c r="C63" s="1">
        <v>0</v>
      </c>
      <c r="D63" s="1" t="str">
        <f t="shared" si="17"/>
        <v>N/A</v>
      </c>
      <c r="E63" s="1">
        <v>0</v>
      </c>
      <c r="F63" s="1" t="str">
        <f t="shared" si="18"/>
        <v>N/A</v>
      </c>
      <c r="G63" s="1">
        <v>0</v>
      </c>
      <c r="H63" s="7" t="str">
        <f t="shared" si="19"/>
        <v>N/A</v>
      </c>
      <c r="I63" s="8" t="s">
        <v>1747</v>
      </c>
      <c r="J63" s="8" t="s">
        <v>1747</v>
      </c>
      <c r="K63" s="25" t="s">
        <v>736</v>
      </c>
      <c r="L63" s="91" t="str">
        <f t="shared" si="33"/>
        <v>N/A</v>
      </c>
    </row>
    <row r="64" spans="1:12" x14ac:dyDescent="0.25">
      <c r="A64" s="90" t="s">
        <v>189</v>
      </c>
      <c r="B64" s="21" t="s">
        <v>213</v>
      </c>
      <c r="C64" s="1">
        <v>0</v>
      </c>
      <c r="D64" s="1" t="str">
        <f t="shared" si="17"/>
        <v>N/A</v>
      </c>
      <c r="E64" s="1">
        <v>0</v>
      </c>
      <c r="F64" s="1" t="str">
        <f t="shared" si="18"/>
        <v>N/A</v>
      </c>
      <c r="G64" s="1">
        <v>0</v>
      </c>
      <c r="H64" s="7" t="str">
        <f t="shared" si="19"/>
        <v>N/A</v>
      </c>
      <c r="I64" s="8" t="s">
        <v>1747</v>
      </c>
      <c r="J64" s="8" t="s">
        <v>1747</v>
      </c>
      <c r="K64" s="25" t="s">
        <v>736</v>
      </c>
      <c r="L64" s="91" t="str">
        <f t="shared" si="33"/>
        <v>N/A</v>
      </c>
    </row>
    <row r="65" spans="1:12" x14ac:dyDescent="0.25">
      <c r="A65" s="90" t="s">
        <v>190</v>
      </c>
      <c r="B65" s="21" t="s">
        <v>213</v>
      </c>
      <c r="C65" s="1">
        <v>0</v>
      </c>
      <c r="D65" s="1" t="str">
        <f t="shared" si="17"/>
        <v>N/A</v>
      </c>
      <c r="E65" s="1">
        <v>0</v>
      </c>
      <c r="F65" s="1" t="str">
        <f t="shared" si="18"/>
        <v>N/A</v>
      </c>
      <c r="G65" s="1">
        <v>0</v>
      </c>
      <c r="H65" s="7" t="str">
        <f t="shared" si="19"/>
        <v>N/A</v>
      </c>
      <c r="I65" s="8" t="s">
        <v>1747</v>
      </c>
      <c r="J65" s="8" t="s">
        <v>1747</v>
      </c>
      <c r="K65" s="25" t="s">
        <v>736</v>
      </c>
      <c r="L65" s="91" t="str">
        <f t="shared" si="33"/>
        <v>N/A</v>
      </c>
    </row>
    <row r="66" spans="1:12" x14ac:dyDescent="0.25">
      <c r="A66" s="90" t="s">
        <v>191</v>
      </c>
      <c r="B66" s="21" t="s">
        <v>213</v>
      </c>
      <c r="C66" s="1">
        <v>0</v>
      </c>
      <c r="D66" s="1" t="str">
        <f t="shared" si="17"/>
        <v>N/A</v>
      </c>
      <c r="E66" s="1">
        <v>0</v>
      </c>
      <c r="F66" s="1" t="str">
        <f t="shared" si="18"/>
        <v>N/A</v>
      </c>
      <c r="G66" s="1">
        <v>0</v>
      </c>
      <c r="H66" s="7" t="str">
        <f t="shared" si="19"/>
        <v>N/A</v>
      </c>
      <c r="I66" s="8" t="s">
        <v>1747</v>
      </c>
      <c r="J66" s="8" t="s">
        <v>1747</v>
      </c>
      <c r="K66" s="25" t="s">
        <v>736</v>
      </c>
      <c r="L66" s="91" t="str">
        <f t="shared" si="33"/>
        <v>N/A</v>
      </c>
    </row>
    <row r="67" spans="1:12" x14ac:dyDescent="0.25">
      <c r="A67" s="90" t="s">
        <v>192</v>
      </c>
      <c r="B67" s="21" t="s">
        <v>213</v>
      </c>
      <c r="C67" s="1">
        <v>0</v>
      </c>
      <c r="D67" s="1" t="str">
        <f t="shared" si="17"/>
        <v>N/A</v>
      </c>
      <c r="E67" s="1">
        <v>0</v>
      </c>
      <c r="F67" s="1" t="str">
        <f t="shared" si="18"/>
        <v>N/A</v>
      </c>
      <c r="G67" s="1">
        <v>0</v>
      </c>
      <c r="H67" s="7" t="str">
        <f t="shared" si="19"/>
        <v>N/A</v>
      </c>
      <c r="I67" s="8" t="s">
        <v>1747</v>
      </c>
      <c r="J67" s="8" t="s">
        <v>1747</v>
      </c>
      <c r="K67" s="25" t="s">
        <v>736</v>
      </c>
      <c r="L67" s="91" t="str">
        <f t="shared" si="33"/>
        <v>N/A</v>
      </c>
    </row>
    <row r="68" spans="1:12" x14ac:dyDescent="0.25">
      <c r="A68" s="114" t="s">
        <v>193</v>
      </c>
      <c r="B68" s="25" t="s">
        <v>213</v>
      </c>
      <c r="C68" s="1">
        <v>0</v>
      </c>
      <c r="D68" s="1" t="str">
        <f t="shared" si="17"/>
        <v>N/A</v>
      </c>
      <c r="E68" s="1">
        <v>0</v>
      </c>
      <c r="F68" s="1" t="str">
        <f t="shared" si="18"/>
        <v>N/A</v>
      </c>
      <c r="G68" s="1">
        <v>0</v>
      </c>
      <c r="H68" s="7" t="str">
        <f t="shared" si="19"/>
        <v>N/A</v>
      </c>
      <c r="I68" s="8" t="s">
        <v>1747</v>
      </c>
      <c r="J68" s="8" t="s">
        <v>1747</v>
      </c>
      <c r="K68" s="25" t="s">
        <v>736</v>
      </c>
      <c r="L68" s="91" t="str">
        <f t="shared" si="33"/>
        <v>N/A</v>
      </c>
    </row>
    <row r="69" spans="1:12" x14ac:dyDescent="0.25">
      <c r="A69" s="114" t="s">
        <v>194</v>
      </c>
      <c r="B69" s="25" t="s">
        <v>213</v>
      </c>
      <c r="C69" s="1">
        <v>0</v>
      </c>
      <c r="D69" s="1" t="str">
        <f t="shared" si="17"/>
        <v>N/A</v>
      </c>
      <c r="E69" s="1">
        <v>0</v>
      </c>
      <c r="F69" s="1" t="str">
        <f t="shared" si="18"/>
        <v>N/A</v>
      </c>
      <c r="G69" s="1">
        <v>0</v>
      </c>
      <c r="H69" s="7" t="str">
        <f t="shared" si="19"/>
        <v>N/A</v>
      </c>
      <c r="I69" s="8" t="s">
        <v>1747</v>
      </c>
      <c r="J69" s="8" t="s">
        <v>1747</v>
      </c>
      <c r="K69" s="25" t="s">
        <v>736</v>
      </c>
      <c r="L69" s="91" t="str">
        <f t="shared" si="33"/>
        <v>N/A</v>
      </c>
    </row>
    <row r="70" spans="1:12" x14ac:dyDescent="0.25">
      <c r="A70" s="148" t="s">
        <v>78</v>
      </c>
      <c r="B70" s="25" t="s">
        <v>294</v>
      </c>
      <c r="C70" s="9">
        <v>0</v>
      </c>
      <c r="D70" s="7" t="str">
        <f>IF($B70="N/A","N/A",IF(C70&gt;=20,"No",IF(C70&lt;0,"No","Yes")))</f>
        <v>Yes</v>
      </c>
      <c r="E70" s="9">
        <v>0</v>
      </c>
      <c r="F70" s="7" t="str">
        <f>IF($B70="N/A","N/A",IF(E70&gt;=20,"No",IF(E70&lt;0,"No","Yes")))</f>
        <v>Yes</v>
      </c>
      <c r="G70" s="9">
        <v>0</v>
      </c>
      <c r="H70" s="7" t="str">
        <f>IF($B70="N/A","N/A",IF(G70&gt;=20,"No",IF(G70&lt;0,"No","Yes")))</f>
        <v>Yes</v>
      </c>
      <c r="I70" s="8" t="s">
        <v>1747</v>
      </c>
      <c r="J70" s="8" t="s">
        <v>1747</v>
      </c>
      <c r="K70" s="25" t="s">
        <v>736</v>
      </c>
      <c r="L70" s="91" t="str">
        <f t="shared" si="20"/>
        <v>N/A</v>
      </c>
    </row>
    <row r="71" spans="1:12" x14ac:dyDescent="0.25">
      <c r="A71" s="148" t="s">
        <v>79</v>
      </c>
      <c r="B71" s="21" t="s">
        <v>213</v>
      </c>
      <c r="C71" s="9">
        <v>0</v>
      </c>
      <c r="D71" s="7" t="str">
        <f>IF($B71="N/A","N/A",IF(C71&gt;10,"No",IF(C71&lt;-10,"No","Yes")))</f>
        <v>N/A</v>
      </c>
      <c r="E71" s="9">
        <v>0</v>
      </c>
      <c r="F71" s="7" t="str">
        <f>IF($B71="N/A","N/A",IF(E71&gt;10,"No",IF(E71&lt;-10,"No","Yes")))</f>
        <v>N/A</v>
      </c>
      <c r="G71" s="9">
        <v>0</v>
      </c>
      <c r="H71" s="7" t="str">
        <f>IF($B71="N/A","N/A",IF(G71&gt;10,"No",IF(G71&lt;-10,"No","Yes")))</f>
        <v>N/A</v>
      </c>
      <c r="I71" s="8" t="s">
        <v>1747</v>
      </c>
      <c r="J71" s="8" t="s">
        <v>1747</v>
      </c>
      <c r="K71" s="25" t="s">
        <v>736</v>
      </c>
      <c r="L71" s="91" t="str">
        <f t="shared" si="20"/>
        <v>N/A</v>
      </c>
    </row>
    <row r="72" spans="1:12" x14ac:dyDescent="0.25">
      <c r="A72" s="148"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736</v>
      </c>
      <c r="L72" s="91" t="str">
        <f t="shared" si="20"/>
        <v>N/A</v>
      </c>
    </row>
    <row r="73" spans="1:12" x14ac:dyDescent="0.25">
      <c r="A73" s="148" t="s">
        <v>81</v>
      </c>
      <c r="B73" s="21" t="s">
        <v>213</v>
      </c>
      <c r="C73" s="9">
        <v>0</v>
      </c>
      <c r="D73" s="7" t="str">
        <f>IF($B73="N/A","N/A",IF(C73&gt;10,"No",IF(C73&lt;-10,"No","Yes")))</f>
        <v>N/A</v>
      </c>
      <c r="E73" s="9">
        <v>0</v>
      </c>
      <c r="F73" s="7" t="str">
        <f>IF($B73="N/A","N/A",IF(E73&gt;10,"No",IF(E73&lt;-10,"No","Yes")))</f>
        <v>N/A</v>
      </c>
      <c r="G73" s="9">
        <v>0</v>
      </c>
      <c r="H73" s="7" t="str">
        <f>IF($B73="N/A","N/A",IF(G73&gt;10,"No",IF(G73&lt;-10,"No","Yes")))</f>
        <v>N/A</v>
      </c>
      <c r="I73" s="8" t="s">
        <v>1747</v>
      </c>
      <c r="J73" s="8" t="s">
        <v>1747</v>
      </c>
      <c r="K73" s="25" t="s">
        <v>736</v>
      </c>
      <c r="L73" s="91" t="str">
        <f t="shared" si="20"/>
        <v>N/A</v>
      </c>
    </row>
    <row r="74" spans="1:12" x14ac:dyDescent="0.25">
      <c r="A74" s="148" t="s">
        <v>121</v>
      </c>
      <c r="B74" s="21" t="s">
        <v>213</v>
      </c>
      <c r="C74" s="9">
        <v>0</v>
      </c>
      <c r="D74" s="7" t="str">
        <f>IF($B74="N/A","N/A",IF(C74&gt;10,"No",IF(C74&lt;-10,"No","Yes")))</f>
        <v>N/A</v>
      </c>
      <c r="E74" s="9">
        <v>0</v>
      </c>
      <c r="F74" s="7" t="str">
        <f>IF($B74="N/A","N/A",IF(E74&gt;10,"No",IF(E74&lt;-10,"No","Yes")))</f>
        <v>N/A</v>
      </c>
      <c r="G74" s="9">
        <v>0</v>
      </c>
      <c r="H74" s="7" t="str">
        <f>IF($B74="N/A","N/A",IF(G74&gt;10,"No",IF(G74&lt;-10,"No","Yes")))</f>
        <v>N/A</v>
      </c>
      <c r="I74" s="8" t="s">
        <v>1747</v>
      </c>
      <c r="J74" s="8" t="s">
        <v>1747</v>
      </c>
      <c r="K74" s="25" t="s">
        <v>736</v>
      </c>
      <c r="L74" s="91" t="str">
        <f t="shared" si="20"/>
        <v>N/A</v>
      </c>
    </row>
    <row r="75" spans="1:12" x14ac:dyDescent="0.25">
      <c r="A75" s="148" t="s">
        <v>82</v>
      </c>
      <c r="B75" s="21" t="s">
        <v>213</v>
      </c>
      <c r="C75" s="9">
        <v>0</v>
      </c>
      <c r="D75" s="7" t="str">
        <f>IF($B75="N/A","N/A",IF(C75&gt;10,"No",IF(C75&lt;-10,"No","Yes")))</f>
        <v>N/A</v>
      </c>
      <c r="E75" s="9">
        <v>0</v>
      </c>
      <c r="F75" s="7" t="str">
        <f>IF($B75="N/A","N/A",IF(E75&gt;10,"No",IF(E75&lt;-10,"No","Yes")))</f>
        <v>N/A</v>
      </c>
      <c r="G75" s="9">
        <v>0</v>
      </c>
      <c r="H75" s="7" t="str">
        <f>IF($B75="N/A","N/A",IF(G75&gt;10,"No",IF(G75&lt;-10,"No","Yes")))</f>
        <v>N/A</v>
      </c>
      <c r="I75" s="8" t="s">
        <v>1747</v>
      </c>
      <c r="J75" s="8" t="s">
        <v>1747</v>
      </c>
      <c r="K75" s="25" t="s">
        <v>736</v>
      </c>
      <c r="L75" s="91" t="str">
        <f t="shared" si="20"/>
        <v>N/A</v>
      </c>
    </row>
    <row r="76" spans="1:12" x14ac:dyDescent="0.25">
      <c r="A76" s="148" t="s">
        <v>195</v>
      </c>
      <c r="B76" s="21" t="s">
        <v>213</v>
      </c>
      <c r="C76" s="9">
        <v>0</v>
      </c>
      <c r="D76" s="7" t="str">
        <f t="shared" ref="D76:D98" si="34">IF($B76="N/A","N/A",IF(C76&gt;10,"No",IF(C76&lt;-10,"No","Yes")))</f>
        <v>N/A</v>
      </c>
      <c r="E76" s="9">
        <v>0</v>
      </c>
      <c r="F76" s="7" t="str">
        <f t="shared" ref="F76:F98" si="35">IF($B76="N/A","N/A",IF(E76&gt;10,"No",IF(E76&lt;-10,"No","Yes")))</f>
        <v>N/A</v>
      </c>
      <c r="G76" s="9">
        <v>0</v>
      </c>
      <c r="H76" s="7" t="str">
        <f t="shared" ref="H76:H98" si="36">IF($B76="N/A","N/A",IF(G76&gt;10,"No",IF(G76&lt;-10,"No","Yes")))</f>
        <v>N/A</v>
      </c>
      <c r="I76" s="8" t="s">
        <v>1747</v>
      </c>
      <c r="J76" s="8" t="s">
        <v>1747</v>
      </c>
      <c r="K76" s="25" t="s">
        <v>736</v>
      </c>
      <c r="L76" s="91" t="str">
        <f>IF(J76="Div by 0", "N/A", IF(OR(J76="N/A",K76="N/A"),"N/A", IF(J76&gt;VALUE(MID(K76,1,2)), "No", IF(J76&lt;-1*VALUE(MID(K76,1,2)), "No", "Yes"))))</f>
        <v>N/A</v>
      </c>
    </row>
    <row r="77" spans="1:12" x14ac:dyDescent="0.25">
      <c r="A77" s="148" t="s">
        <v>196</v>
      </c>
      <c r="B77" s="21" t="s">
        <v>213</v>
      </c>
      <c r="C77" s="9">
        <v>0</v>
      </c>
      <c r="D77" s="7" t="str">
        <f t="shared" si="34"/>
        <v>N/A</v>
      </c>
      <c r="E77" s="9">
        <v>0</v>
      </c>
      <c r="F77" s="7" t="str">
        <f t="shared" si="35"/>
        <v>N/A</v>
      </c>
      <c r="G77" s="9">
        <v>0</v>
      </c>
      <c r="H77" s="7" t="str">
        <f t="shared" si="36"/>
        <v>N/A</v>
      </c>
      <c r="I77" s="8" t="s">
        <v>1747</v>
      </c>
      <c r="J77" s="8" t="s">
        <v>1747</v>
      </c>
      <c r="K77" s="25" t="s">
        <v>736</v>
      </c>
      <c r="L77" s="91" t="str">
        <f t="shared" ref="L77:L81" si="37">IF(J77="Div by 0", "N/A", IF(OR(J77="N/A",K77="N/A"),"N/A", IF(J77&gt;VALUE(MID(K77,1,2)), "No", IF(J77&lt;-1*VALUE(MID(K77,1,2)), "No", "Yes"))))</f>
        <v>N/A</v>
      </c>
    </row>
    <row r="78" spans="1:12" x14ac:dyDescent="0.25">
      <c r="A78" s="148" t="s">
        <v>197</v>
      </c>
      <c r="B78" s="21" t="s">
        <v>213</v>
      </c>
      <c r="C78" s="9">
        <v>0</v>
      </c>
      <c r="D78" s="7" t="str">
        <f t="shared" si="34"/>
        <v>N/A</v>
      </c>
      <c r="E78" s="9">
        <v>0</v>
      </c>
      <c r="F78" s="7" t="str">
        <f t="shared" si="35"/>
        <v>N/A</v>
      </c>
      <c r="G78" s="9">
        <v>0</v>
      </c>
      <c r="H78" s="7" t="str">
        <f t="shared" si="36"/>
        <v>N/A</v>
      </c>
      <c r="I78" s="8" t="s">
        <v>1747</v>
      </c>
      <c r="J78" s="8" t="s">
        <v>1747</v>
      </c>
      <c r="K78" s="25" t="s">
        <v>736</v>
      </c>
      <c r="L78" s="91" t="str">
        <f t="shared" si="37"/>
        <v>N/A</v>
      </c>
    </row>
    <row r="79" spans="1:12" x14ac:dyDescent="0.25">
      <c r="A79" s="148" t="s">
        <v>198</v>
      </c>
      <c r="B79" s="21" t="s">
        <v>213</v>
      </c>
      <c r="C79" s="9">
        <v>0</v>
      </c>
      <c r="D79" s="7" t="str">
        <f t="shared" si="34"/>
        <v>N/A</v>
      </c>
      <c r="E79" s="9">
        <v>0</v>
      </c>
      <c r="F79" s="7" t="str">
        <f t="shared" si="35"/>
        <v>N/A</v>
      </c>
      <c r="G79" s="9">
        <v>0</v>
      </c>
      <c r="H79" s="7" t="str">
        <f t="shared" si="36"/>
        <v>N/A</v>
      </c>
      <c r="I79" s="8" t="s">
        <v>1747</v>
      </c>
      <c r="J79" s="8" t="s">
        <v>1747</v>
      </c>
      <c r="K79" s="25" t="s">
        <v>736</v>
      </c>
      <c r="L79" s="91" t="str">
        <f t="shared" si="37"/>
        <v>N/A</v>
      </c>
    </row>
    <row r="80" spans="1:12" x14ac:dyDescent="0.25">
      <c r="A80" s="148" t="s">
        <v>199</v>
      </c>
      <c r="B80" s="21" t="s">
        <v>213</v>
      </c>
      <c r="C80" s="9">
        <v>0</v>
      </c>
      <c r="D80" s="7" t="str">
        <f t="shared" si="34"/>
        <v>N/A</v>
      </c>
      <c r="E80" s="9">
        <v>0</v>
      </c>
      <c r="F80" s="7" t="str">
        <f t="shared" si="35"/>
        <v>N/A</v>
      </c>
      <c r="G80" s="9">
        <v>0</v>
      </c>
      <c r="H80" s="7" t="str">
        <f t="shared" si="36"/>
        <v>N/A</v>
      </c>
      <c r="I80" s="8" t="s">
        <v>1747</v>
      </c>
      <c r="J80" s="8" t="s">
        <v>1747</v>
      </c>
      <c r="K80" s="25" t="s">
        <v>736</v>
      </c>
      <c r="L80" s="91" t="str">
        <f t="shared" si="37"/>
        <v>N/A</v>
      </c>
    </row>
    <row r="81" spans="1:12" x14ac:dyDescent="0.25">
      <c r="A81" s="148" t="s">
        <v>200</v>
      </c>
      <c r="B81" s="25" t="s">
        <v>213</v>
      </c>
      <c r="C81" s="9">
        <v>0</v>
      </c>
      <c r="D81" s="7" t="str">
        <f t="shared" si="34"/>
        <v>N/A</v>
      </c>
      <c r="E81" s="9">
        <v>0</v>
      </c>
      <c r="F81" s="7" t="str">
        <f t="shared" si="35"/>
        <v>N/A</v>
      </c>
      <c r="G81" s="9">
        <v>0</v>
      </c>
      <c r="H81" s="7" t="str">
        <f t="shared" si="36"/>
        <v>N/A</v>
      </c>
      <c r="I81" s="8" t="s">
        <v>1747</v>
      </c>
      <c r="J81" s="8" t="s">
        <v>1747</v>
      </c>
      <c r="K81" s="25" t="s">
        <v>736</v>
      </c>
      <c r="L81" s="91" t="str">
        <f t="shared" si="37"/>
        <v>N/A</v>
      </c>
    </row>
    <row r="82" spans="1:12" x14ac:dyDescent="0.25">
      <c r="A82" s="148" t="s">
        <v>73</v>
      </c>
      <c r="B82" s="21" t="s">
        <v>213</v>
      </c>
      <c r="C82" s="22">
        <v>119767</v>
      </c>
      <c r="D82" s="7" t="str">
        <f t="shared" si="34"/>
        <v>N/A</v>
      </c>
      <c r="E82" s="22">
        <v>121576</v>
      </c>
      <c r="F82" s="7" t="str">
        <f t="shared" si="35"/>
        <v>N/A</v>
      </c>
      <c r="G82" s="22">
        <v>121564</v>
      </c>
      <c r="H82" s="7" t="str">
        <f t="shared" si="36"/>
        <v>N/A</v>
      </c>
      <c r="I82" s="8">
        <v>1.51</v>
      </c>
      <c r="J82" s="8">
        <v>-0.01</v>
      </c>
      <c r="K82" s="25" t="s">
        <v>736</v>
      </c>
      <c r="L82" s="91" t="str">
        <f t="shared" si="20"/>
        <v>Yes</v>
      </c>
    </row>
    <row r="83" spans="1:12" x14ac:dyDescent="0.25">
      <c r="A83" s="148" t="s">
        <v>1254</v>
      </c>
      <c r="B83" s="21" t="s">
        <v>213</v>
      </c>
      <c r="C83" s="4">
        <v>0</v>
      </c>
      <c r="D83" s="7" t="str">
        <f t="shared" si="34"/>
        <v>N/A</v>
      </c>
      <c r="E83" s="4">
        <v>0</v>
      </c>
      <c r="F83" s="7" t="str">
        <f t="shared" si="35"/>
        <v>N/A</v>
      </c>
      <c r="G83" s="4">
        <v>0</v>
      </c>
      <c r="H83" s="7" t="str">
        <f t="shared" si="36"/>
        <v>N/A</v>
      </c>
      <c r="I83" s="8" t="s">
        <v>1747</v>
      </c>
      <c r="J83" s="8" t="s">
        <v>1747</v>
      </c>
      <c r="K83" s="25" t="s">
        <v>736</v>
      </c>
      <c r="L83" s="91" t="str">
        <f t="shared" si="20"/>
        <v>N/A</v>
      </c>
    </row>
    <row r="84" spans="1:12" x14ac:dyDescent="0.25">
      <c r="A84" s="148" t="s">
        <v>1255</v>
      </c>
      <c r="B84" s="21" t="s">
        <v>213</v>
      </c>
      <c r="C84" s="4">
        <v>0</v>
      </c>
      <c r="D84" s="7" t="str">
        <f t="shared" si="34"/>
        <v>N/A</v>
      </c>
      <c r="E84" s="4">
        <v>0</v>
      </c>
      <c r="F84" s="7" t="str">
        <f t="shared" si="35"/>
        <v>N/A</v>
      </c>
      <c r="G84" s="4">
        <v>0</v>
      </c>
      <c r="H84" s="7" t="str">
        <f t="shared" si="36"/>
        <v>N/A</v>
      </c>
      <c r="I84" s="8" t="s">
        <v>1747</v>
      </c>
      <c r="J84" s="8" t="s">
        <v>1747</v>
      </c>
      <c r="K84" s="25" t="s">
        <v>736</v>
      </c>
      <c r="L84" s="91" t="str">
        <f t="shared" si="20"/>
        <v>N/A</v>
      </c>
    </row>
    <row r="85" spans="1:12" x14ac:dyDescent="0.25">
      <c r="A85" s="148" t="s">
        <v>1256</v>
      </c>
      <c r="B85" s="21" t="s">
        <v>213</v>
      </c>
      <c r="C85" s="4">
        <v>0</v>
      </c>
      <c r="D85" s="7" t="str">
        <f t="shared" si="34"/>
        <v>N/A</v>
      </c>
      <c r="E85" s="4">
        <v>0</v>
      </c>
      <c r="F85" s="7" t="str">
        <f t="shared" si="35"/>
        <v>N/A</v>
      </c>
      <c r="G85" s="4">
        <v>0</v>
      </c>
      <c r="H85" s="7" t="str">
        <f t="shared" si="36"/>
        <v>N/A</v>
      </c>
      <c r="I85" s="8" t="s">
        <v>1747</v>
      </c>
      <c r="J85" s="8" t="s">
        <v>1747</v>
      </c>
      <c r="K85" s="25" t="s">
        <v>736</v>
      </c>
      <c r="L85" s="91" t="str">
        <f t="shared" si="20"/>
        <v>N/A</v>
      </c>
    </row>
    <row r="86" spans="1:12" x14ac:dyDescent="0.25">
      <c r="A86" s="148" t="s">
        <v>1257</v>
      </c>
      <c r="B86" s="21" t="s">
        <v>213</v>
      </c>
      <c r="C86" s="4">
        <v>0</v>
      </c>
      <c r="D86" s="7" t="str">
        <f t="shared" si="34"/>
        <v>N/A</v>
      </c>
      <c r="E86" s="4">
        <v>0</v>
      </c>
      <c r="F86" s="7" t="str">
        <f t="shared" si="35"/>
        <v>N/A</v>
      </c>
      <c r="G86" s="4">
        <v>0</v>
      </c>
      <c r="H86" s="7" t="str">
        <f t="shared" si="36"/>
        <v>N/A</v>
      </c>
      <c r="I86" s="8" t="s">
        <v>1747</v>
      </c>
      <c r="J86" s="8" t="s">
        <v>1747</v>
      </c>
      <c r="K86" s="25" t="s">
        <v>736</v>
      </c>
      <c r="L86" s="91" t="str">
        <f t="shared" si="20"/>
        <v>N/A</v>
      </c>
    </row>
    <row r="87" spans="1:12" x14ac:dyDescent="0.25">
      <c r="A87" s="148" t="s">
        <v>1258</v>
      </c>
      <c r="B87" s="21" t="s">
        <v>213</v>
      </c>
      <c r="C87" s="4">
        <v>0</v>
      </c>
      <c r="D87" s="7" t="str">
        <f t="shared" si="34"/>
        <v>N/A</v>
      </c>
      <c r="E87" s="4">
        <v>0</v>
      </c>
      <c r="F87" s="7" t="str">
        <f t="shared" si="35"/>
        <v>N/A</v>
      </c>
      <c r="G87" s="4">
        <v>0</v>
      </c>
      <c r="H87" s="7" t="str">
        <f t="shared" si="36"/>
        <v>N/A</v>
      </c>
      <c r="I87" s="8" t="s">
        <v>1747</v>
      </c>
      <c r="J87" s="8" t="s">
        <v>1747</v>
      </c>
      <c r="K87" s="25" t="s">
        <v>736</v>
      </c>
      <c r="L87" s="91" t="str">
        <f t="shared" si="20"/>
        <v>N/A</v>
      </c>
    </row>
    <row r="88" spans="1:12" x14ac:dyDescent="0.25">
      <c r="A88" s="148" t="s">
        <v>1259</v>
      </c>
      <c r="B88" s="21" t="s">
        <v>213</v>
      </c>
      <c r="C88" s="4">
        <v>0</v>
      </c>
      <c r="D88" s="7" t="str">
        <f t="shared" si="34"/>
        <v>N/A</v>
      </c>
      <c r="E88" s="4">
        <v>0</v>
      </c>
      <c r="F88" s="7" t="str">
        <f t="shared" si="35"/>
        <v>N/A</v>
      </c>
      <c r="G88" s="4">
        <v>0</v>
      </c>
      <c r="H88" s="7" t="str">
        <f t="shared" si="36"/>
        <v>N/A</v>
      </c>
      <c r="I88" s="8" t="s">
        <v>1747</v>
      </c>
      <c r="J88" s="8" t="s">
        <v>1747</v>
      </c>
      <c r="K88" s="25" t="s">
        <v>736</v>
      </c>
      <c r="L88" s="91" t="str">
        <f t="shared" si="20"/>
        <v>N/A</v>
      </c>
    </row>
    <row r="89" spans="1:12" x14ac:dyDescent="0.25">
      <c r="A89" s="148" t="s">
        <v>1260</v>
      </c>
      <c r="B89" s="21" t="s">
        <v>213</v>
      </c>
      <c r="C89" s="4">
        <v>0</v>
      </c>
      <c r="D89" s="7" t="str">
        <f t="shared" si="34"/>
        <v>N/A</v>
      </c>
      <c r="E89" s="4">
        <v>0</v>
      </c>
      <c r="F89" s="7" t="str">
        <f t="shared" si="35"/>
        <v>N/A</v>
      </c>
      <c r="G89" s="4">
        <v>0</v>
      </c>
      <c r="H89" s="7" t="str">
        <f t="shared" si="36"/>
        <v>N/A</v>
      </c>
      <c r="I89" s="8" t="s">
        <v>1747</v>
      </c>
      <c r="J89" s="8" t="s">
        <v>1747</v>
      </c>
      <c r="K89" s="25" t="s">
        <v>736</v>
      </c>
      <c r="L89" s="91" t="str">
        <f t="shared" si="20"/>
        <v>N/A</v>
      </c>
    </row>
    <row r="90" spans="1:12" x14ac:dyDescent="0.25">
      <c r="A90" s="148" t="s">
        <v>1261</v>
      </c>
      <c r="B90" s="21" t="s">
        <v>213</v>
      </c>
      <c r="C90" s="4">
        <v>0</v>
      </c>
      <c r="D90" s="7" t="str">
        <f t="shared" si="34"/>
        <v>N/A</v>
      </c>
      <c r="E90" s="4">
        <v>0</v>
      </c>
      <c r="F90" s="7" t="str">
        <f t="shared" si="35"/>
        <v>N/A</v>
      </c>
      <c r="G90" s="4">
        <v>0</v>
      </c>
      <c r="H90" s="7" t="str">
        <f t="shared" si="36"/>
        <v>N/A</v>
      </c>
      <c r="I90" s="8" t="s">
        <v>1747</v>
      </c>
      <c r="J90" s="8" t="s">
        <v>1747</v>
      </c>
      <c r="K90" s="25" t="s">
        <v>736</v>
      </c>
      <c r="L90" s="91" t="str">
        <f t="shared" si="20"/>
        <v>N/A</v>
      </c>
    </row>
    <row r="91" spans="1:12" x14ac:dyDescent="0.25">
      <c r="A91" s="148" t="s">
        <v>1262</v>
      </c>
      <c r="B91" s="21" t="s">
        <v>213</v>
      </c>
      <c r="C91" s="4">
        <v>0</v>
      </c>
      <c r="D91" s="7" t="str">
        <f t="shared" si="34"/>
        <v>N/A</v>
      </c>
      <c r="E91" s="4">
        <v>0</v>
      </c>
      <c r="F91" s="7" t="str">
        <f t="shared" si="35"/>
        <v>N/A</v>
      </c>
      <c r="G91" s="4">
        <v>0</v>
      </c>
      <c r="H91" s="7" t="str">
        <f t="shared" si="36"/>
        <v>N/A</v>
      </c>
      <c r="I91" s="8" t="s">
        <v>1747</v>
      </c>
      <c r="J91" s="8" t="s">
        <v>1747</v>
      </c>
      <c r="K91" s="25" t="s">
        <v>736</v>
      </c>
      <c r="L91" s="91" t="str">
        <f t="shared" si="20"/>
        <v>N/A</v>
      </c>
    </row>
    <row r="92" spans="1:12" x14ac:dyDescent="0.25">
      <c r="A92" s="148" t="s">
        <v>1263</v>
      </c>
      <c r="B92" s="21" t="s">
        <v>213</v>
      </c>
      <c r="C92" s="4">
        <v>0</v>
      </c>
      <c r="D92" s="7" t="str">
        <f t="shared" si="34"/>
        <v>N/A</v>
      </c>
      <c r="E92" s="4">
        <v>0</v>
      </c>
      <c r="F92" s="7" t="str">
        <f t="shared" si="35"/>
        <v>N/A</v>
      </c>
      <c r="G92" s="4">
        <v>0</v>
      </c>
      <c r="H92" s="7" t="str">
        <f t="shared" si="36"/>
        <v>N/A</v>
      </c>
      <c r="I92" s="8" t="s">
        <v>1747</v>
      </c>
      <c r="J92" s="8" t="s">
        <v>1747</v>
      </c>
      <c r="K92" s="25" t="s">
        <v>736</v>
      </c>
      <c r="L92" s="91" t="str">
        <f t="shared" si="20"/>
        <v>N/A</v>
      </c>
    </row>
    <row r="93" spans="1:12" x14ac:dyDescent="0.25">
      <c r="A93" s="148" t="s">
        <v>1264</v>
      </c>
      <c r="B93" s="21" t="s">
        <v>213</v>
      </c>
      <c r="C93" s="4">
        <v>0</v>
      </c>
      <c r="D93" s="7" t="str">
        <f t="shared" si="34"/>
        <v>N/A</v>
      </c>
      <c r="E93" s="4">
        <v>0</v>
      </c>
      <c r="F93" s="7" t="str">
        <f t="shared" si="35"/>
        <v>N/A</v>
      </c>
      <c r="G93" s="4">
        <v>0</v>
      </c>
      <c r="H93" s="7" t="str">
        <f t="shared" si="36"/>
        <v>N/A</v>
      </c>
      <c r="I93" s="8" t="s">
        <v>1747</v>
      </c>
      <c r="J93" s="8" t="s">
        <v>1747</v>
      </c>
      <c r="K93" s="25" t="s">
        <v>736</v>
      </c>
      <c r="L93" s="91" t="str">
        <f t="shared" si="20"/>
        <v>N/A</v>
      </c>
    </row>
    <row r="94" spans="1:12" x14ac:dyDescent="0.25">
      <c r="A94" s="148" t="s">
        <v>1265</v>
      </c>
      <c r="B94" s="21" t="s">
        <v>213</v>
      </c>
      <c r="C94" s="4">
        <v>0</v>
      </c>
      <c r="D94" s="7" t="str">
        <f t="shared" si="34"/>
        <v>N/A</v>
      </c>
      <c r="E94" s="4">
        <v>0</v>
      </c>
      <c r="F94" s="7" t="str">
        <f t="shared" si="35"/>
        <v>N/A</v>
      </c>
      <c r="G94" s="4">
        <v>0</v>
      </c>
      <c r="H94" s="7" t="str">
        <f t="shared" si="36"/>
        <v>N/A</v>
      </c>
      <c r="I94" s="8" t="s">
        <v>1747</v>
      </c>
      <c r="J94" s="8" t="s">
        <v>1747</v>
      </c>
      <c r="K94" s="25" t="s">
        <v>736</v>
      </c>
      <c r="L94" s="91" t="str">
        <f t="shared" si="20"/>
        <v>N/A</v>
      </c>
    </row>
    <row r="95" spans="1:12" x14ac:dyDescent="0.25">
      <c r="A95" s="148" t="s">
        <v>1266</v>
      </c>
      <c r="B95" s="25" t="s">
        <v>213</v>
      </c>
      <c r="C95" s="9">
        <v>0</v>
      </c>
      <c r="D95" s="7" t="str">
        <f t="shared" si="34"/>
        <v>N/A</v>
      </c>
      <c r="E95" s="9">
        <v>0</v>
      </c>
      <c r="F95" s="7" t="str">
        <f t="shared" si="35"/>
        <v>N/A</v>
      </c>
      <c r="G95" s="9">
        <v>0</v>
      </c>
      <c r="H95" s="7" t="str">
        <f t="shared" si="36"/>
        <v>N/A</v>
      </c>
      <c r="I95" s="8" t="s">
        <v>1747</v>
      </c>
      <c r="J95" s="8" t="s">
        <v>1747</v>
      </c>
      <c r="K95" s="25" t="s">
        <v>736</v>
      </c>
      <c r="L95" s="91" t="str">
        <f t="shared" si="20"/>
        <v>N/A</v>
      </c>
    </row>
    <row r="96" spans="1:12" x14ac:dyDescent="0.25">
      <c r="A96" s="148" t="s">
        <v>1267</v>
      </c>
      <c r="B96" s="25" t="s">
        <v>213</v>
      </c>
      <c r="C96" s="9">
        <v>0</v>
      </c>
      <c r="D96" s="7" t="str">
        <f t="shared" si="34"/>
        <v>N/A</v>
      </c>
      <c r="E96" s="9">
        <v>0</v>
      </c>
      <c r="F96" s="7" t="str">
        <f t="shared" si="35"/>
        <v>N/A</v>
      </c>
      <c r="G96" s="9">
        <v>0</v>
      </c>
      <c r="H96" s="7" t="str">
        <f t="shared" si="36"/>
        <v>N/A</v>
      </c>
      <c r="I96" s="8" t="s">
        <v>1747</v>
      </c>
      <c r="J96" s="8" t="s">
        <v>1747</v>
      </c>
      <c r="K96" s="25" t="s">
        <v>736</v>
      </c>
      <c r="L96" s="91" t="str">
        <f t="shared" si="20"/>
        <v>N/A</v>
      </c>
    </row>
    <row r="97" spans="1:12" x14ac:dyDescent="0.25">
      <c r="A97" s="148" t="s">
        <v>1268</v>
      </c>
      <c r="B97" s="21" t="s">
        <v>213</v>
      </c>
      <c r="C97" s="4">
        <v>0</v>
      </c>
      <c r="D97" s="7" t="str">
        <f t="shared" si="34"/>
        <v>N/A</v>
      </c>
      <c r="E97" s="4">
        <v>0</v>
      </c>
      <c r="F97" s="7" t="str">
        <f t="shared" si="35"/>
        <v>N/A</v>
      </c>
      <c r="G97" s="4">
        <v>0</v>
      </c>
      <c r="H97" s="7" t="str">
        <f t="shared" si="36"/>
        <v>N/A</v>
      </c>
      <c r="I97" s="8" t="s">
        <v>1747</v>
      </c>
      <c r="J97" s="8" t="s">
        <v>1747</v>
      </c>
      <c r="K97" s="25" t="s">
        <v>736</v>
      </c>
      <c r="L97" s="91" t="str">
        <f t="shared" si="20"/>
        <v>N/A</v>
      </c>
    </row>
    <row r="98" spans="1:12" x14ac:dyDescent="0.25">
      <c r="A98" s="148" t="s">
        <v>1269</v>
      </c>
      <c r="B98" s="21" t="s">
        <v>213</v>
      </c>
      <c r="C98" s="4">
        <v>100</v>
      </c>
      <c r="D98" s="7" t="str">
        <f t="shared" si="34"/>
        <v>N/A</v>
      </c>
      <c r="E98" s="4">
        <v>100</v>
      </c>
      <c r="F98" s="7" t="str">
        <f t="shared" si="35"/>
        <v>N/A</v>
      </c>
      <c r="G98" s="4">
        <v>100</v>
      </c>
      <c r="H98" s="7" t="str">
        <f t="shared" si="36"/>
        <v>N/A</v>
      </c>
      <c r="I98" s="8">
        <v>0</v>
      </c>
      <c r="J98" s="8">
        <v>0</v>
      </c>
      <c r="K98" s="25" t="s">
        <v>736</v>
      </c>
      <c r="L98" s="91" t="str">
        <f t="shared" si="20"/>
        <v>Yes</v>
      </c>
    </row>
    <row r="99" spans="1:12" x14ac:dyDescent="0.25">
      <c r="A99" s="148" t="s">
        <v>1270</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736</v>
      </c>
      <c r="L99" s="91" t="str">
        <f t="shared" si="20"/>
        <v>N/A</v>
      </c>
    </row>
    <row r="100" spans="1:12" x14ac:dyDescent="0.25">
      <c r="A100" s="148" t="s">
        <v>107</v>
      </c>
      <c r="B100" s="21" t="s">
        <v>213</v>
      </c>
      <c r="C100" s="26">
        <v>0</v>
      </c>
      <c r="D100" s="7" t="str">
        <f>IF($B100="N/A","N/A",IF(C100&gt;10,"No",IF(C100&lt;-10,"No","Yes")))</f>
        <v>N/A</v>
      </c>
      <c r="E100" s="26">
        <v>0</v>
      </c>
      <c r="F100" s="7" t="str">
        <f>IF($B100="N/A","N/A",IF(E100&gt;10,"No",IF(E100&lt;-10,"No","Yes")))</f>
        <v>N/A</v>
      </c>
      <c r="G100" s="26">
        <v>0</v>
      </c>
      <c r="H100" s="7" t="str">
        <f>IF($B100="N/A","N/A",IF(G100&gt;10,"No",IF(G100&lt;-10,"No","Yes")))</f>
        <v>N/A</v>
      </c>
      <c r="I100" s="8" t="s">
        <v>1747</v>
      </c>
      <c r="J100" s="8" t="s">
        <v>1747</v>
      </c>
      <c r="K100" s="25" t="s">
        <v>736</v>
      </c>
      <c r="L100" s="91" t="str">
        <f t="shared" ref="L100:L111" si="38">IF(J100="Div by 0", "N/A", IF(K100="N/A","N/A", IF(J100&gt;VALUE(MID(K100,1,2)), "No", IF(J100&lt;-1*VALUE(MID(K100,1,2)), "No", "Yes"))))</f>
        <v>N/A</v>
      </c>
    </row>
    <row r="101" spans="1:12" x14ac:dyDescent="0.25">
      <c r="A101" s="148" t="s">
        <v>453</v>
      </c>
      <c r="B101" s="21" t="s">
        <v>213</v>
      </c>
      <c r="C101" s="26">
        <v>0</v>
      </c>
      <c r="D101" s="7" t="str">
        <f>IF($B101="N/A","N/A",IF(C101&gt;10,"No",IF(C101&lt;-10,"No","Yes")))</f>
        <v>N/A</v>
      </c>
      <c r="E101" s="26">
        <v>0</v>
      </c>
      <c r="F101" s="7" t="str">
        <f>IF($B101="N/A","N/A",IF(E101&gt;10,"No",IF(E101&lt;-10,"No","Yes")))</f>
        <v>N/A</v>
      </c>
      <c r="G101" s="26">
        <v>0</v>
      </c>
      <c r="H101" s="7" t="str">
        <f>IF($B101="N/A","N/A",IF(G101&gt;10,"No",IF(G101&lt;-10,"No","Yes")))</f>
        <v>N/A</v>
      </c>
      <c r="I101" s="8" t="s">
        <v>1747</v>
      </c>
      <c r="J101" s="8" t="s">
        <v>1747</v>
      </c>
      <c r="K101" s="25" t="s">
        <v>736</v>
      </c>
      <c r="L101" s="91" t="str">
        <f t="shared" si="38"/>
        <v>N/A</v>
      </c>
    </row>
    <row r="102" spans="1:12" x14ac:dyDescent="0.25">
      <c r="A102" s="148" t="s">
        <v>454</v>
      </c>
      <c r="B102" s="21" t="s">
        <v>213</v>
      </c>
      <c r="C102" s="26">
        <v>0</v>
      </c>
      <c r="D102" s="7" t="str">
        <f>IF($B102="N/A","N/A",IF(C102&gt;10,"No",IF(C102&lt;-10,"No","Yes")))</f>
        <v>N/A</v>
      </c>
      <c r="E102" s="26">
        <v>0</v>
      </c>
      <c r="F102" s="7" t="str">
        <f>IF($B102="N/A","N/A",IF(E102&gt;10,"No",IF(E102&lt;-10,"No","Yes")))</f>
        <v>N/A</v>
      </c>
      <c r="G102" s="26">
        <v>0</v>
      </c>
      <c r="H102" s="7" t="str">
        <f>IF($B102="N/A","N/A",IF(G102&gt;10,"No",IF(G102&lt;-10,"No","Yes")))</f>
        <v>N/A</v>
      </c>
      <c r="I102" s="8" t="s">
        <v>1747</v>
      </c>
      <c r="J102" s="8" t="s">
        <v>1747</v>
      </c>
      <c r="K102" s="25" t="s">
        <v>736</v>
      </c>
      <c r="L102" s="91" t="str">
        <f t="shared" si="38"/>
        <v>N/A</v>
      </c>
    </row>
    <row r="103" spans="1:12" x14ac:dyDescent="0.25">
      <c r="A103" s="148" t="s">
        <v>455</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1747</v>
      </c>
      <c r="J103" s="8" t="s">
        <v>1747</v>
      </c>
      <c r="K103" s="25" t="s">
        <v>736</v>
      </c>
      <c r="L103" s="91" t="str">
        <f t="shared" si="38"/>
        <v>N/A</v>
      </c>
    </row>
    <row r="104" spans="1:12" x14ac:dyDescent="0.25">
      <c r="A104" s="148" t="s">
        <v>108</v>
      </c>
      <c r="B104" s="30" t="s">
        <v>295</v>
      </c>
      <c r="C104" s="4" t="s">
        <v>1747</v>
      </c>
      <c r="D104" s="7" t="str">
        <f>IF($B104="N/A","N/A",IF(C104&gt;2,"No",IF(C104&lt;0.9,"No","Yes")))</f>
        <v>No</v>
      </c>
      <c r="E104" s="4" t="s">
        <v>1747</v>
      </c>
      <c r="F104" s="7" t="str">
        <f>IF($B104="N/A","N/A",IF(E104&gt;2,"No",IF(E104&lt;0.9,"No","Yes")))</f>
        <v>No</v>
      </c>
      <c r="G104" s="4" t="s">
        <v>1747</v>
      </c>
      <c r="H104" s="7" t="str">
        <f>IF($B104="N/A","N/A",IF(G104&gt;2,"No",IF(G104&lt;0.9,"No","Yes")))</f>
        <v>No</v>
      </c>
      <c r="I104" s="8" t="s">
        <v>1747</v>
      </c>
      <c r="J104" s="8" t="s">
        <v>1747</v>
      </c>
      <c r="K104" s="25" t="s">
        <v>736</v>
      </c>
      <c r="L104" s="91" t="str">
        <f t="shared" si="38"/>
        <v>N/A</v>
      </c>
    </row>
    <row r="105" spans="1:12" x14ac:dyDescent="0.25">
      <c r="A105" s="148" t="s">
        <v>456</v>
      </c>
      <c r="B105" s="30" t="s">
        <v>295</v>
      </c>
      <c r="C105" s="4" t="s">
        <v>1747</v>
      </c>
      <c r="D105" s="7" t="str">
        <f>IF($B105="N/A","N/A",IF(C105&gt;2,"No",IF(C105&lt;0.9,"No","Yes")))</f>
        <v>No</v>
      </c>
      <c r="E105" s="4" t="s">
        <v>1747</v>
      </c>
      <c r="F105" s="7" t="str">
        <f>IF($B105="N/A","N/A",IF(E105&gt;2,"No",IF(E105&lt;0.9,"No","Yes")))</f>
        <v>No</v>
      </c>
      <c r="G105" s="4" t="s">
        <v>1747</v>
      </c>
      <c r="H105" s="7" t="str">
        <f>IF($B105="N/A","N/A",IF(G105&gt;2,"No",IF(G105&lt;0.9,"No","Yes")))</f>
        <v>No</v>
      </c>
      <c r="I105" s="8" t="s">
        <v>1747</v>
      </c>
      <c r="J105" s="8" t="s">
        <v>1747</v>
      </c>
      <c r="K105" s="25" t="s">
        <v>736</v>
      </c>
      <c r="L105" s="91" t="str">
        <f t="shared" si="38"/>
        <v>N/A</v>
      </c>
    </row>
    <row r="106" spans="1:12" x14ac:dyDescent="0.25">
      <c r="A106" s="148" t="s">
        <v>457</v>
      </c>
      <c r="B106" s="30" t="s">
        <v>295</v>
      </c>
      <c r="C106" s="4" t="s">
        <v>1747</v>
      </c>
      <c r="D106" s="7" t="str">
        <f>IF($B106="N/A","N/A",IF(C106&gt;2,"No",IF(C106&lt;0.9,"No","Yes")))</f>
        <v>No</v>
      </c>
      <c r="E106" s="4" t="s">
        <v>1747</v>
      </c>
      <c r="F106" s="7" t="str">
        <f>IF($B106="N/A","N/A",IF(E106&gt;2,"No",IF(E106&lt;0.9,"No","Yes")))</f>
        <v>No</v>
      </c>
      <c r="G106" s="4" t="s">
        <v>1747</v>
      </c>
      <c r="H106" s="7" t="str">
        <f>IF($B106="N/A","N/A",IF(G106&gt;2,"No",IF(G106&lt;0.9,"No","Yes")))</f>
        <v>No</v>
      </c>
      <c r="I106" s="8" t="s">
        <v>1747</v>
      </c>
      <c r="J106" s="8" t="s">
        <v>1747</v>
      </c>
      <c r="K106" s="25" t="s">
        <v>736</v>
      </c>
      <c r="L106" s="91" t="str">
        <f t="shared" si="38"/>
        <v>N/A</v>
      </c>
    </row>
    <row r="107" spans="1:12" x14ac:dyDescent="0.25">
      <c r="A107" s="148" t="s">
        <v>458</v>
      </c>
      <c r="B107" s="30" t="s">
        <v>295</v>
      </c>
      <c r="C107" s="4" t="s">
        <v>1747</v>
      </c>
      <c r="D107" s="7" t="str">
        <f>IF($B107="N/A","N/A",IF(C107&gt;2,"No",IF(C107&lt;0.9,"No","Yes")))</f>
        <v>No</v>
      </c>
      <c r="E107" s="4" t="s">
        <v>1747</v>
      </c>
      <c r="F107" s="7" t="str">
        <f>IF($B107="N/A","N/A",IF(E107&gt;2,"No",IF(E107&lt;0.9,"No","Yes")))</f>
        <v>No</v>
      </c>
      <c r="G107" s="4" t="s">
        <v>1747</v>
      </c>
      <c r="H107" s="7" t="str">
        <f>IF($B107="N/A","N/A",IF(G107&gt;2,"No",IF(G107&lt;0.9,"No","Yes")))</f>
        <v>No</v>
      </c>
      <c r="I107" s="8" t="s">
        <v>1747</v>
      </c>
      <c r="J107" s="8" t="s">
        <v>1747</v>
      </c>
      <c r="K107" s="25" t="s">
        <v>736</v>
      </c>
      <c r="L107" s="91" t="str">
        <f t="shared" si="38"/>
        <v>N/A</v>
      </c>
    </row>
    <row r="108" spans="1:12" x14ac:dyDescent="0.25">
      <c r="A108" s="148" t="s">
        <v>1271</v>
      </c>
      <c r="B108" s="21" t="s">
        <v>213</v>
      </c>
      <c r="C108" s="26" t="s">
        <v>1747</v>
      </c>
      <c r="D108" s="7" t="str">
        <f>IF($B108="N/A","N/A",IF(C108&gt;10,"No",IF(C108&lt;-10,"No","Yes")))</f>
        <v>N/A</v>
      </c>
      <c r="E108" s="26" t="s">
        <v>1747</v>
      </c>
      <c r="F108" s="7" t="str">
        <f>IF($B108="N/A","N/A",IF(E108&gt;10,"No",IF(E108&lt;-10,"No","Yes")))</f>
        <v>N/A</v>
      </c>
      <c r="G108" s="26" t="s">
        <v>1747</v>
      </c>
      <c r="H108" s="7" t="str">
        <f>IF($B108="N/A","N/A",IF(G108&gt;10,"No",IF(G108&lt;-10,"No","Yes")))</f>
        <v>N/A</v>
      </c>
      <c r="I108" s="8" t="s">
        <v>1747</v>
      </c>
      <c r="J108" s="8" t="s">
        <v>1747</v>
      </c>
      <c r="K108" s="25" t="s">
        <v>736</v>
      </c>
      <c r="L108" s="91" t="str">
        <f t="shared" si="38"/>
        <v>N/A</v>
      </c>
    </row>
    <row r="109" spans="1:12" x14ac:dyDescent="0.25">
      <c r="A109" s="148" t="s">
        <v>1272</v>
      </c>
      <c r="B109" s="21" t="s">
        <v>213</v>
      </c>
      <c r="C109" s="26" t="s">
        <v>1747</v>
      </c>
      <c r="D109" s="7" t="str">
        <f>IF($B109="N/A","N/A",IF(C109&gt;10,"No",IF(C109&lt;-10,"No","Yes")))</f>
        <v>N/A</v>
      </c>
      <c r="E109" s="26" t="s">
        <v>1747</v>
      </c>
      <c r="F109" s="7" t="str">
        <f>IF($B109="N/A","N/A",IF(E109&gt;10,"No",IF(E109&lt;-10,"No","Yes")))</f>
        <v>N/A</v>
      </c>
      <c r="G109" s="26" t="s">
        <v>1747</v>
      </c>
      <c r="H109" s="7" t="str">
        <f>IF($B109="N/A","N/A",IF(G109&gt;10,"No",IF(G109&lt;-10,"No","Yes")))</f>
        <v>N/A</v>
      </c>
      <c r="I109" s="8" t="s">
        <v>1747</v>
      </c>
      <c r="J109" s="8" t="s">
        <v>1747</v>
      </c>
      <c r="K109" s="25" t="s">
        <v>736</v>
      </c>
      <c r="L109" s="91" t="str">
        <f t="shared" si="38"/>
        <v>N/A</v>
      </c>
    </row>
    <row r="110" spans="1:12" x14ac:dyDescent="0.25">
      <c r="A110" s="148" t="s">
        <v>1273</v>
      </c>
      <c r="B110" s="21" t="s">
        <v>213</v>
      </c>
      <c r="C110" s="26" t="s">
        <v>1747</v>
      </c>
      <c r="D110" s="7" t="str">
        <f>IF($B110="N/A","N/A",IF(C110&gt;10,"No",IF(C110&lt;-10,"No","Yes")))</f>
        <v>N/A</v>
      </c>
      <c r="E110" s="26" t="s">
        <v>1747</v>
      </c>
      <c r="F110" s="7" t="str">
        <f>IF($B110="N/A","N/A",IF(E110&gt;10,"No",IF(E110&lt;-10,"No","Yes")))</f>
        <v>N/A</v>
      </c>
      <c r="G110" s="26" t="s">
        <v>1747</v>
      </c>
      <c r="H110" s="7" t="str">
        <f>IF($B110="N/A","N/A",IF(G110&gt;10,"No",IF(G110&lt;-10,"No","Yes")))</f>
        <v>N/A</v>
      </c>
      <c r="I110" s="8" t="s">
        <v>1747</v>
      </c>
      <c r="J110" s="8" t="s">
        <v>1747</v>
      </c>
      <c r="K110" s="25" t="s">
        <v>736</v>
      </c>
      <c r="L110" s="91" t="str">
        <f t="shared" si="38"/>
        <v>N/A</v>
      </c>
    </row>
    <row r="111" spans="1:12" x14ac:dyDescent="0.25">
      <c r="A111" s="148" t="s">
        <v>1274</v>
      </c>
      <c r="B111" s="21" t="s">
        <v>213</v>
      </c>
      <c r="C111" s="26" t="s">
        <v>1747</v>
      </c>
      <c r="D111" s="7" t="str">
        <f>IF($B111="N/A","N/A",IF(C111&gt;10,"No",IF(C111&lt;-10,"No","Yes")))</f>
        <v>N/A</v>
      </c>
      <c r="E111" s="26" t="s">
        <v>1747</v>
      </c>
      <c r="F111" s="7" t="str">
        <f>IF($B111="N/A","N/A",IF(E111&gt;10,"No",IF(E111&lt;-10,"No","Yes")))</f>
        <v>N/A</v>
      </c>
      <c r="G111" s="26" t="s">
        <v>1747</v>
      </c>
      <c r="H111" s="7" t="str">
        <f>IF($B111="N/A","N/A",IF(G111&gt;10,"No",IF(G111&lt;-10,"No","Yes")))</f>
        <v>N/A</v>
      </c>
      <c r="I111" s="8" t="s">
        <v>1747</v>
      </c>
      <c r="J111" s="8" t="s">
        <v>1747</v>
      </c>
      <c r="K111" s="25" t="s">
        <v>736</v>
      </c>
      <c r="L111" s="91" t="str">
        <f t="shared" si="38"/>
        <v>N/A</v>
      </c>
    </row>
    <row r="112" spans="1:12" x14ac:dyDescent="0.25">
      <c r="A112" s="148" t="s">
        <v>325</v>
      </c>
      <c r="B112" s="25" t="s">
        <v>296</v>
      </c>
      <c r="C112" s="4" t="s">
        <v>1747</v>
      </c>
      <c r="D112" s="7" t="str">
        <f>IF(OR($B112="N/A",$C112="N/A"),"N/A",IF(C112&gt;98,"Yes","No"))</f>
        <v>Yes</v>
      </c>
      <c r="E112" s="4" t="s">
        <v>1747</v>
      </c>
      <c r="F112" s="7" t="str">
        <f>IF(OR($B112="N/A",$E112="N/A"),"N/A",IF(E112&gt;98,"Yes","No"))</f>
        <v>Yes</v>
      </c>
      <c r="G112" s="4" t="s">
        <v>1747</v>
      </c>
      <c r="H112" s="7" t="str">
        <f t="shared" ref="H112:H115" si="39">IF($B112="N/A","N/A",IF(G112&gt;98,"Yes","No"))</f>
        <v>Yes</v>
      </c>
      <c r="I112" s="8" t="s">
        <v>1747</v>
      </c>
      <c r="J112" s="8" t="s">
        <v>1747</v>
      </c>
      <c r="K112" s="25" t="s">
        <v>736</v>
      </c>
      <c r="L112" s="91" t="str">
        <f>IF(J112="Div by 0", "N/A", IF(OR(J112="N/A",K112="N/A"),"N/A", IF(J112&gt;VALUE(MID(K112,1,2)), "No", IF(J112&lt;-1*VALUE(MID(K112,1,2)), "No", "Yes"))))</f>
        <v>N/A</v>
      </c>
    </row>
    <row r="113" spans="1:12" x14ac:dyDescent="0.25">
      <c r="A113" s="148" t="s">
        <v>459</v>
      </c>
      <c r="B113" s="25" t="s">
        <v>296</v>
      </c>
      <c r="C113" s="4" t="s">
        <v>1747</v>
      </c>
      <c r="D113" s="7" t="str">
        <f t="shared" ref="D113:D115" si="40">IF(OR($B113="N/A",$C113="N/A"),"N/A",IF(C113&gt;98,"Yes","No"))</f>
        <v>Yes</v>
      </c>
      <c r="E113" s="4" t="s">
        <v>1747</v>
      </c>
      <c r="F113" s="7" t="str">
        <f t="shared" ref="F113:F115" si="41">IF(OR($B113="N/A",$E113="N/A"),"N/A",IF(E113&gt;98,"Yes","No"))</f>
        <v>Yes</v>
      </c>
      <c r="G113" s="4" t="s">
        <v>1747</v>
      </c>
      <c r="H113" s="7" t="str">
        <f t="shared" si="39"/>
        <v>Yes</v>
      </c>
      <c r="I113" s="8" t="s">
        <v>1747</v>
      </c>
      <c r="J113" s="8" t="s">
        <v>1747</v>
      </c>
      <c r="K113" s="25" t="s">
        <v>736</v>
      </c>
      <c r="L113" s="91" t="str">
        <f t="shared" ref="L113:L115" si="42">IF(J113="Div by 0", "N/A", IF(OR(J113="N/A",K113="N/A"),"N/A", IF(J113&gt;VALUE(MID(K113,1,2)), "No", IF(J113&lt;-1*VALUE(MID(K113,1,2)), "No", "Yes"))))</f>
        <v>N/A</v>
      </c>
    </row>
    <row r="114" spans="1:12" x14ac:dyDescent="0.25">
      <c r="A114" s="148" t="s">
        <v>460</v>
      </c>
      <c r="B114" s="25" t="s">
        <v>296</v>
      </c>
      <c r="C114" s="4" t="s">
        <v>1747</v>
      </c>
      <c r="D114" s="7" t="str">
        <f t="shared" si="40"/>
        <v>Yes</v>
      </c>
      <c r="E114" s="4" t="s">
        <v>1747</v>
      </c>
      <c r="F114" s="7" t="str">
        <f t="shared" si="41"/>
        <v>Yes</v>
      </c>
      <c r="G114" s="4" t="s">
        <v>1747</v>
      </c>
      <c r="H114" s="7" t="str">
        <f t="shared" si="39"/>
        <v>Yes</v>
      </c>
      <c r="I114" s="8" t="s">
        <v>1747</v>
      </c>
      <c r="J114" s="8" t="s">
        <v>1747</v>
      </c>
      <c r="K114" s="25" t="s">
        <v>736</v>
      </c>
      <c r="L114" s="91" t="str">
        <f t="shared" si="42"/>
        <v>N/A</v>
      </c>
    </row>
    <row r="115" spans="1:12" x14ac:dyDescent="0.25">
      <c r="A115" s="148" t="s">
        <v>461</v>
      </c>
      <c r="B115" s="25" t="s">
        <v>296</v>
      </c>
      <c r="C115" s="4" t="s">
        <v>1747</v>
      </c>
      <c r="D115" s="7" t="str">
        <f t="shared" si="40"/>
        <v>Yes</v>
      </c>
      <c r="E115" s="4" t="s">
        <v>1747</v>
      </c>
      <c r="F115" s="7" t="str">
        <f t="shared" si="41"/>
        <v>Yes</v>
      </c>
      <c r="G115" s="4" t="s">
        <v>1747</v>
      </c>
      <c r="H115" s="7" t="str">
        <f t="shared" si="39"/>
        <v>Yes</v>
      </c>
      <c r="I115" s="8" t="s">
        <v>1747</v>
      </c>
      <c r="J115" s="8" t="s">
        <v>1747</v>
      </c>
      <c r="K115" s="25" t="s">
        <v>736</v>
      </c>
      <c r="L115" s="91" t="str">
        <f t="shared" si="42"/>
        <v>N/A</v>
      </c>
    </row>
    <row r="116" spans="1:12" x14ac:dyDescent="0.25">
      <c r="A116" s="90" t="s">
        <v>462</v>
      </c>
      <c r="B116" s="25" t="s">
        <v>213</v>
      </c>
      <c r="C116" s="1">
        <v>0</v>
      </c>
      <c r="D116" s="7" t="str">
        <f>IF($B116="N/A","N/A",IF(C116&gt;10,"No",IF(C116&lt;-10,"No","Yes")))</f>
        <v>N/A</v>
      </c>
      <c r="E116" s="1">
        <v>0</v>
      </c>
      <c r="F116" s="7" t="str">
        <f>IF($B116="N/A","N/A",IF(E116&gt;10,"No",IF(E116&lt;-10,"No","Yes")))</f>
        <v>N/A</v>
      </c>
      <c r="G116" s="1">
        <v>0</v>
      </c>
      <c r="H116" s="7" t="str">
        <f>IF($B116="N/A","N/A",IF(G116&gt;10,"No",IF(G116&lt;-10,"No","Yes")))</f>
        <v>N/A</v>
      </c>
      <c r="I116" s="8" t="s">
        <v>1747</v>
      </c>
      <c r="J116" s="8" t="s">
        <v>1747</v>
      </c>
      <c r="K116" s="25" t="s">
        <v>736</v>
      </c>
      <c r="L116" s="91" t="str">
        <f>IF(J116="Div by 0", "N/A", IF(OR(J116="N/A",K116="N/A"),"N/A", IF(J116&gt;VALUE(MID(K116,1,2)), "No", IF(J116&lt;-1*VALUE(MID(K116,1,2)), "No", "Yes"))))</f>
        <v>N/A</v>
      </c>
    </row>
    <row r="117" spans="1:12" x14ac:dyDescent="0.25">
      <c r="A117" s="90" t="s">
        <v>211</v>
      </c>
      <c r="B117" s="25" t="s">
        <v>213</v>
      </c>
      <c r="C117" s="4" t="s">
        <v>1747</v>
      </c>
      <c r="D117" s="7" t="str">
        <f>IF($B117="N/A","N/A",IF(C117&gt;10,"No",IF(C117&lt;-10,"No","Yes")))</f>
        <v>N/A</v>
      </c>
      <c r="E117" s="4" t="s">
        <v>1747</v>
      </c>
      <c r="F117" s="7" t="str">
        <f>IF($B117="N/A","N/A",IF(E117&gt;10,"No",IF(E117&lt;-10,"No","Yes")))</f>
        <v>N/A</v>
      </c>
      <c r="G117" s="4" t="s">
        <v>1747</v>
      </c>
      <c r="H117" s="7" t="str">
        <f>IF($B117="N/A","N/A",IF(G117&gt;10,"No",IF(G117&lt;-10,"No","Yes")))</f>
        <v>N/A</v>
      </c>
      <c r="I117" s="8" t="s">
        <v>1747</v>
      </c>
      <c r="J117" s="8" t="s">
        <v>1747</v>
      </c>
      <c r="K117" s="25" t="s">
        <v>736</v>
      </c>
      <c r="L117" s="91" t="str">
        <f>IF(J117="Div by 0", "N/A", IF(OR(J117="N/A",K117="N/A"),"N/A", IF(J117&gt;VALUE(MID(K117,1,2)), "No", IF(J117&lt;-1*VALUE(MID(K117,1,2)), "No", "Yes"))))</f>
        <v>N/A</v>
      </c>
    </row>
    <row r="118" spans="1:12" x14ac:dyDescent="0.25">
      <c r="A118" s="122" t="s">
        <v>1613</v>
      </c>
      <c r="B118" s="25" t="s">
        <v>213</v>
      </c>
      <c r="C118" s="10">
        <v>0</v>
      </c>
      <c r="D118" s="7" t="str">
        <f>IF($B118="N/A","N/A",IF(C118&gt;10,"No",IF(C118&lt;-10,"No","Yes")))</f>
        <v>N/A</v>
      </c>
      <c r="E118" s="10">
        <v>0</v>
      </c>
      <c r="F118" s="7" t="str">
        <f>IF($B118="N/A","N/A",IF(E118&gt;10,"No",IF(E118&lt;-10,"No","Yes")))</f>
        <v>N/A</v>
      </c>
      <c r="G118" s="10">
        <v>0</v>
      </c>
      <c r="H118" s="7" t="str">
        <f>IF($B118="N/A","N/A",IF(G118&gt;10,"No",IF(G118&lt;-10,"No","Yes")))</f>
        <v>N/A</v>
      </c>
      <c r="I118" s="8" t="s">
        <v>1747</v>
      </c>
      <c r="J118" s="8" t="s">
        <v>1747</v>
      </c>
      <c r="K118" s="25" t="s">
        <v>736</v>
      </c>
      <c r="L118" s="91" t="str">
        <f>IF(J118="Div by 0", "N/A", IF(K118="N/A","N/A", IF(J118&gt;VALUE(MID(K118,1,2)), "No", IF(J118&lt;-1*VALUE(MID(K118,1,2)), "No", "Yes"))))</f>
        <v>N/A</v>
      </c>
    </row>
    <row r="119" spans="1:12" x14ac:dyDescent="0.25">
      <c r="A119" s="122" t="s">
        <v>1614</v>
      </c>
      <c r="B119" s="25" t="s">
        <v>213</v>
      </c>
      <c r="C119" s="10">
        <v>0</v>
      </c>
      <c r="D119" s="7" t="str">
        <f>IF($B119="N/A","N/A",IF(C119&gt;10,"No",IF(C119&lt;-10,"No","Yes")))</f>
        <v>N/A</v>
      </c>
      <c r="E119" s="10">
        <v>0</v>
      </c>
      <c r="F119" s="7" t="str">
        <f>IF($B119="N/A","N/A",IF(E119&gt;10,"No",IF(E119&lt;-10,"No","Yes")))</f>
        <v>N/A</v>
      </c>
      <c r="G119" s="10">
        <v>0</v>
      </c>
      <c r="H119" s="7" t="str">
        <f>IF($B119="N/A","N/A",IF(G119&gt;10,"No",IF(G119&lt;-10,"No","Yes")))</f>
        <v>N/A</v>
      </c>
      <c r="I119" s="8" t="s">
        <v>1747</v>
      </c>
      <c r="J119" s="8" t="s">
        <v>1747</v>
      </c>
      <c r="K119" s="25" t="s">
        <v>736</v>
      </c>
      <c r="L119" s="91" t="str">
        <f>IF(J119="Div by 0", "N/A", IF(K119="N/A","N/A", IF(J119&gt;VALUE(MID(K119,1,2)), "No", IF(J119&lt;-1*VALUE(MID(K119,1,2)), "No", "Yes"))))</f>
        <v>N/A</v>
      </c>
    </row>
    <row r="120" spans="1:12" x14ac:dyDescent="0.25">
      <c r="A120" s="122" t="s">
        <v>1615</v>
      </c>
      <c r="B120" s="25" t="s">
        <v>213</v>
      </c>
      <c r="C120" s="1">
        <v>0</v>
      </c>
      <c r="D120" s="7" t="str">
        <f>IF($B120="N/A","N/A",IF(C120&gt;10,"No",IF(C120&lt;-10,"No","Yes")))</f>
        <v>N/A</v>
      </c>
      <c r="E120" s="1">
        <v>0</v>
      </c>
      <c r="F120" s="7" t="str">
        <f>IF($B120="N/A","N/A",IF(E120&gt;10,"No",IF(E120&lt;-10,"No","Yes")))</f>
        <v>N/A</v>
      </c>
      <c r="G120" s="1">
        <v>0</v>
      </c>
      <c r="H120" s="7" t="str">
        <f>IF($B120="N/A","N/A",IF(G120&gt;10,"No",IF(G120&lt;-10,"No","Yes")))</f>
        <v>N/A</v>
      </c>
      <c r="I120" s="8" t="s">
        <v>1747</v>
      </c>
      <c r="J120" s="8" t="s">
        <v>1747</v>
      </c>
      <c r="K120" s="25" t="s">
        <v>736</v>
      </c>
      <c r="L120" s="91" t="str">
        <f>IF(J120="Div by 0", "N/A", IF(K120="N/A","N/A", IF(J120&gt;VALUE(MID(K120,1,2)), "No", IF(J120&lt;-1*VALUE(MID(K120,1,2)), "No", "Yes"))))</f>
        <v>N/A</v>
      </c>
    </row>
    <row r="121" spans="1:12" x14ac:dyDescent="0.25">
      <c r="A121" s="122" t="s">
        <v>1616</v>
      </c>
      <c r="B121" s="3" t="s">
        <v>213</v>
      </c>
      <c r="C121" s="1">
        <v>0</v>
      </c>
      <c r="D121" s="5" t="str">
        <f t="shared" ref="D121:H134" si="43">IF($B121="N/A","N/A",IF(C121&lt;0,"No","Yes"))</f>
        <v>N/A</v>
      </c>
      <c r="E121" s="1">
        <v>0</v>
      </c>
      <c r="F121" s="5" t="str">
        <f t="shared" si="43"/>
        <v>N/A</v>
      </c>
      <c r="G121" s="1">
        <v>0</v>
      </c>
      <c r="H121" s="5" t="str">
        <f t="shared" si="43"/>
        <v>N/A</v>
      </c>
      <c r="I121" s="8" t="s">
        <v>1747</v>
      </c>
      <c r="J121" s="8" t="s">
        <v>1747</v>
      </c>
      <c r="K121" s="3" t="s">
        <v>736</v>
      </c>
      <c r="L121" s="91" t="str">
        <f t="shared" ref="L121:L142" si="44">IF(J121="Div by 0", "N/A", IF(OR(J121="N/A",K121="N/A"),"N/A", IF(J121&gt;VALUE(MID(K121,1,2)), "No", IF(J121&lt;-1*VALUE(MID(K121,1,2)), "No", "Yes"))))</f>
        <v>N/A</v>
      </c>
    </row>
    <row r="122" spans="1:12" x14ac:dyDescent="0.25">
      <c r="A122" s="122" t="s">
        <v>1617</v>
      </c>
      <c r="B122" s="3" t="s">
        <v>213</v>
      </c>
      <c r="C122" s="1">
        <v>0</v>
      </c>
      <c r="D122" s="5" t="str">
        <f t="shared" si="43"/>
        <v>N/A</v>
      </c>
      <c r="E122" s="1">
        <v>0</v>
      </c>
      <c r="F122" s="5" t="str">
        <f t="shared" si="43"/>
        <v>N/A</v>
      </c>
      <c r="G122" s="1">
        <v>0</v>
      </c>
      <c r="H122" s="5" t="str">
        <f t="shared" si="43"/>
        <v>N/A</v>
      </c>
      <c r="I122" s="8" t="s">
        <v>1747</v>
      </c>
      <c r="J122" s="8" t="s">
        <v>1747</v>
      </c>
      <c r="K122" s="3" t="s">
        <v>736</v>
      </c>
      <c r="L122" s="91" t="str">
        <f t="shared" si="44"/>
        <v>N/A</v>
      </c>
    </row>
    <row r="123" spans="1:12" x14ac:dyDescent="0.25">
      <c r="A123" s="122" t="s">
        <v>1618</v>
      </c>
      <c r="B123" s="3" t="s">
        <v>213</v>
      </c>
      <c r="C123" s="1">
        <v>0</v>
      </c>
      <c r="D123" s="5" t="str">
        <f t="shared" si="43"/>
        <v>N/A</v>
      </c>
      <c r="E123" s="1">
        <v>0</v>
      </c>
      <c r="F123" s="5" t="str">
        <f t="shared" si="43"/>
        <v>N/A</v>
      </c>
      <c r="G123" s="1">
        <v>0</v>
      </c>
      <c r="H123" s="5" t="str">
        <f t="shared" si="43"/>
        <v>N/A</v>
      </c>
      <c r="I123" s="8" t="s">
        <v>1747</v>
      </c>
      <c r="J123" s="8" t="s">
        <v>1747</v>
      </c>
      <c r="K123" s="3" t="s">
        <v>736</v>
      </c>
      <c r="L123" s="91" t="str">
        <f t="shared" si="44"/>
        <v>N/A</v>
      </c>
    </row>
    <row r="124" spans="1:12" x14ac:dyDescent="0.25">
      <c r="A124" s="122" t="s">
        <v>1619</v>
      </c>
      <c r="B124" s="3" t="s">
        <v>213</v>
      </c>
      <c r="C124" s="1">
        <v>0</v>
      </c>
      <c r="D124" s="5" t="str">
        <f t="shared" si="43"/>
        <v>N/A</v>
      </c>
      <c r="E124" s="1">
        <v>0</v>
      </c>
      <c r="F124" s="5" t="str">
        <f t="shared" si="43"/>
        <v>N/A</v>
      </c>
      <c r="G124" s="1">
        <v>0</v>
      </c>
      <c r="H124" s="5" t="str">
        <f t="shared" si="43"/>
        <v>N/A</v>
      </c>
      <c r="I124" s="8" t="s">
        <v>1747</v>
      </c>
      <c r="J124" s="8" t="s">
        <v>1747</v>
      </c>
      <c r="K124" s="3" t="s">
        <v>736</v>
      </c>
      <c r="L124" s="91" t="str">
        <f t="shared" si="44"/>
        <v>N/A</v>
      </c>
    </row>
    <row r="125" spans="1:12" x14ac:dyDescent="0.25">
      <c r="A125" s="114" t="s">
        <v>1620</v>
      </c>
      <c r="B125" s="3" t="s">
        <v>213</v>
      </c>
      <c r="C125" s="9">
        <v>0</v>
      </c>
      <c r="D125" s="5" t="str">
        <f t="shared" si="43"/>
        <v>N/A</v>
      </c>
      <c r="E125" s="9">
        <v>0</v>
      </c>
      <c r="F125" s="5" t="str">
        <f t="shared" si="43"/>
        <v>N/A</v>
      </c>
      <c r="G125" s="9">
        <v>0</v>
      </c>
      <c r="H125" s="5" t="str">
        <f t="shared" si="43"/>
        <v>N/A</v>
      </c>
      <c r="I125" s="8" t="s">
        <v>1747</v>
      </c>
      <c r="J125" s="8" t="s">
        <v>1747</v>
      </c>
      <c r="K125" s="25" t="s">
        <v>736</v>
      </c>
      <c r="L125" s="91" t="str">
        <f>IF(J125="Div by 0", "N/A", IF(OR(J125="N/A",K125="N/A"),"N/A", IF(J125&gt;VALUE(MID(K125,1,2)), "No", IF(J125&lt;-1*VALUE(MID(K125,1,2)), "No", "Yes"))))</f>
        <v>N/A</v>
      </c>
    </row>
    <row r="126" spans="1:12" ht="25" x14ac:dyDescent="0.25">
      <c r="A126" s="114" t="s">
        <v>1621</v>
      </c>
      <c r="B126" s="3" t="s">
        <v>213</v>
      </c>
      <c r="C126" s="9">
        <v>0</v>
      </c>
      <c r="D126" s="5" t="str">
        <f t="shared" si="43"/>
        <v>N/A</v>
      </c>
      <c r="E126" s="9">
        <v>0</v>
      </c>
      <c r="F126" s="5" t="str">
        <f t="shared" si="43"/>
        <v>N/A</v>
      </c>
      <c r="G126" s="9">
        <v>0</v>
      </c>
      <c r="H126" s="5" t="str">
        <f t="shared" si="43"/>
        <v>N/A</v>
      </c>
      <c r="I126" s="8" t="s">
        <v>1747</v>
      </c>
      <c r="J126" s="8" t="s">
        <v>1747</v>
      </c>
      <c r="K126" s="3" t="s">
        <v>736</v>
      </c>
      <c r="L126" s="91" t="str">
        <f t="shared" ref="L126:L129" si="45">IF(J126="Div by 0", "N/A", IF(OR(J126="N/A",K126="N/A"),"N/A", IF(J126&gt;VALUE(MID(K126,1,2)), "No", IF(J126&lt;-1*VALUE(MID(K126,1,2)), "No", "Yes"))))</f>
        <v>N/A</v>
      </c>
    </row>
    <row r="127" spans="1:12" ht="25" x14ac:dyDescent="0.25">
      <c r="A127" s="114" t="s">
        <v>1622</v>
      </c>
      <c r="B127" s="3" t="s">
        <v>213</v>
      </c>
      <c r="C127" s="9">
        <v>0</v>
      </c>
      <c r="D127" s="5" t="str">
        <f t="shared" si="43"/>
        <v>N/A</v>
      </c>
      <c r="E127" s="9">
        <v>0</v>
      </c>
      <c r="F127" s="5" t="str">
        <f t="shared" si="43"/>
        <v>N/A</v>
      </c>
      <c r="G127" s="9">
        <v>0</v>
      </c>
      <c r="H127" s="5" t="str">
        <f t="shared" si="43"/>
        <v>N/A</v>
      </c>
      <c r="I127" s="8" t="s">
        <v>1747</v>
      </c>
      <c r="J127" s="8" t="s">
        <v>1747</v>
      </c>
      <c r="K127" s="3" t="s">
        <v>736</v>
      </c>
      <c r="L127" s="91" t="str">
        <f t="shared" si="45"/>
        <v>N/A</v>
      </c>
    </row>
    <row r="128" spans="1:12" ht="25" x14ac:dyDescent="0.25">
      <c r="A128" s="114" t="s">
        <v>1623</v>
      </c>
      <c r="B128" s="3" t="s">
        <v>213</v>
      </c>
      <c r="C128" s="9">
        <v>0</v>
      </c>
      <c r="D128" s="5" t="str">
        <f t="shared" si="43"/>
        <v>N/A</v>
      </c>
      <c r="E128" s="9">
        <v>0</v>
      </c>
      <c r="F128" s="5" t="str">
        <f t="shared" si="43"/>
        <v>N/A</v>
      </c>
      <c r="G128" s="9">
        <v>0</v>
      </c>
      <c r="H128" s="5" t="str">
        <f t="shared" si="43"/>
        <v>N/A</v>
      </c>
      <c r="I128" s="8" t="s">
        <v>1747</v>
      </c>
      <c r="J128" s="8" t="s">
        <v>1747</v>
      </c>
      <c r="K128" s="3" t="s">
        <v>736</v>
      </c>
      <c r="L128" s="91" t="str">
        <f t="shared" si="45"/>
        <v>N/A</v>
      </c>
    </row>
    <row r="129" spans="1:12" ht="25" x14ac:dyDescent="0.25">
      <c r="A129" s="114" t="s">
        <v>1624</v>
      </c>
      <c r="B129" s="3" t="s">
        <v>213</v>
      </c>
      <c r="C129" s="9">
        <v>0</v>
      </c>
      <c r="D129" s="5" t="str">
        <f t="shared" si="43"/>
        <v>N/A</v>
      </c>
      <c r="E129" s="9">
        <v>0</v>
      </c>
      <c r="F129" s="5" t="str">
        <f t="shared" si="43"/>
        <v>N/A</v>
      </c>
      <c r="G129" s="9">
        <v>0</v>
      </c>
      <c r="H129" s="5" t="str">
        <f t="shared" si="43"/>
        <v>N/A</v>
      </c>
      <c r="I129" s="8" t="s">
        <v>1747</v>
      </c>
      <c r="J129" s="8" t="s">
        <v>1747</v>
      </c>
      <c r="K129" s="3" t="s">
        <v>736</v>
      </c>
      <c r="L129" s="91" t="str">
        <f t="shared" si="45"/>
        <v>N/A</v>
      </c>
    </row>
    <row r="130" spans="1:12" ht="25" x14ac:dyDescent="0.25">
      <c r="A130" s="114" t="s">
        <v>1625</v>
      </c>
      <c r="B130" s="3" t="s">
        <v>213</v>
      </c>
      <c r="C130" s="9" t="s">
        <v>1747</v>
      </c>
      <c r="D130" s="5" t="str">
        <f t="shared" si="43"/>
        <v>N/A</v>
      </c>
      <c r="E130" s="9" t="s">
        <v>1747</v>
      </c>
      <c r="F130" s="5" t="str">
        <f t="shared" si="43"/>
        <v>N/A</v>
      </c>
      <c r="G130" s="9" t="s">
        <v>1747</v>
      </c>
      <c r="H130" s="5" t="str">
        <f t="shared" si="43"/>
        <v>N/A</v>
      </c>
      <c r="I130" s="8" t="s">
        <v>1747</v>
      </c>
      <c r="J130" s="8" t="s">
        <v>1747</v>
      </c>
      <c r="K130" s="25" t="s">
        <v>736</v>
      </c>
      <c r="L130" s="91" t="str">
        <f>IF(J130="Div by 0", "N/A", IF(OR(J130="N/A",K130="N/A"),"N/A", IF(J130&gt;VALUE(MID(K130,1,2)), "No", IF(J130&lt;-1*VALUE(MID(K130,1,2)), "No", "Yes"))))</f>
        <v>N/A</v>
      </c>
    </row>
    <row r="131" spans="1:12" ht="25" x14ac:dyDescent="0.25">
      <c r="A131" s="114" t="s">
        <v>1626</v>
      </c>
      <c r="B131" s="3" t="s">
        <v>213</v>
      </c>
      <c r="C131" s="9" t="s">
        <v>1747</v>
      </c>
      <c r="D131" s="5" t="str">
        <f t="shared" si="43"/>
        <v>N/A</v>
      </c>
      <c r="E131" s="9" t="s">
        <v>1747</v>
      </c>
      <c r="F131" s="5" t="str">
        <f t="shared" si="43"/>
        <v>N/A</v>
      </c>
      <c r="G131" s="9" t="s">
        <v>1747</v>
      </c>
      <c r="H131" s="5" t="str">
        <f t="shared" si="43"/>
        <v>N/A</v>
      </c>
      <c r="I131" s="8" t="s">
        <v>1747</v>
      </c>
      <c r="J131" s="8" t="s">
        <v>1747</v>
      </c>
      <c r="K131" s="3" t="s">
        <v>736</v>
      </c>
      <c r="L131" s="91" t="str">
        <f t="shared" si="44"/>
        <v>N/A</v>
      </c>
    </row>
    <row r="132" spans="1:12" ht="25" x14ac:dyDescent="0.25">
      <c r="A132" s="114" t="s">
        <v>494</v>
      </c>
      <c r="B132" s="3" t="s">
        <v>213</v>
      </c>
      <c r="C132" s="9" t="s">
        <v>1747</v>
      </c>
      <c r="D132" s="5" t="str">
        <f t="shared" si="43"/>
        <v>N/A</v>
      </c>
      <c r="E132" s="9" t="s">
        <v>1747</v>
      </c>
      <c r="F132" s="5" t="str">
        <f t="shared" si="43"/>
        <v>N/A</v>
      </c>
      <c r="G132" s="9" t="s">
        <v>1747</v>
      </c>
      <c r="H132" s="5" t="str">
        <f t="shared" si="43"/>
        <v>N/A</v>
      </c>
      <c r="I132" s="8" t="s">
        <v>1747</v>
      </c>
      <c r="J132" s="8" t="s">
        <v>1747</v>
      </c>
      <c r="K132" s="3" t="s">
        <v>736</v>
      </c>
      <c r="L132" s="91" t="str">
        <f t="shared" si="44"/>
        <v>N/A</v>
      </c>
    </row>
    <row r="133" spans="1:12" ht="25" x14ac:dyDescent="0.25">
      <c r="A133" s="114" t="s">
        <v>495</v>
      </c>
      <c r="B133" s="3" t="s">
        <v>213</v>
      </c>
      <c r="C133" s="9" t="s">
        <v>1747</v>
      </c>
      <c r="D133" s="5" t="str">
        <f t="shared" si="43"/>
        <v>N/A</v>
      </c>
      <c r="E133" s="9" t="s">
        <v>1747</v>
      </c>
      <c r="F133" s="5" t="str">
        <f t="shared" si="43"/>
        <v>N/A</v>
      </c>
      <c r="G133" s="9" t="s">
        <v>1747</v>
      </c>
      <c r="H133" s="5" t="str">
        <f t="shared" si="43"/>
        <v>N/A</v>
      </c>
      <c r="I133" s="8" t="s">
        <v>1747</v>
      </c>
      <c r="J133" s="8" t="s">
        <v>1747</v>
      </c>
      <c r="K133" s="3" t="s">
        <v>736</v>
      </c>
      <c r="L133" s="91" t="str">
        <f t="shared" si="44"/>
        <v>N/A</v>
      </c>
    </row>
    <row r="134" spans="1:12" ht="25" x14ac:dyDescent="0.25">
      <c r="A134" s="114" t="s">
        <v>496</v>
      </c>
      <c r="B134" s="3" t="s">
        <v>213</v>
      </c>
      <c r="C134" s="9" t="s">
        <v>1747</v>
      </c>
      <c r="D134" s="5" t="str">
        <f t="shared" si="43"/>
        <v>N/A</v>
      </c>
      <c r="E134" s="9" t="s">
        <v>1747</v>
      </c>
      <c r="F134" s="5" t="str">
        <f t="shared" si="43"/>
        <v>N/A</v>
      </c>
      <c r="G134" s="9" t="s">
        <v>1747</v>
      </c>
      <c r="H134" s="5" t="str">
        <f t="shared" si="43"/>
        <v>N/A</v>
      </c>
      <c r="I134" s="8" t="s">
        <v>1747</v>
      </c>
      <c r="J134" s="8" t="s">
        <v>1747</v>
      </c>
      <c r="K134" s="3" t="s">
        <v>736</v>
      </c>
      <c r="L134" s="91" t="str">
        <f t="shared" si="44"/>
        <v>N/A</v>
      </c>
    </row>
    <row r="135" spans="1:12" ht="25" x14ac:dyDescent="0.25">
      <c r="A135" s="114" t="s">
        <v>497</v>
      </c>
      <c r="B135" s="21" t="s">
        <v>213</v>
      </c>
      <c r="C135" s="9" t="s">
        <v>1747</v>
      </c>
      <c r="D135" s="7" t="str">
        <f t="shared" ref="D135:D141" si="46">IF($B135="N/A","N/A",IF(C135&gt;10,"No",IF(C135&lt;-10,"No","Yes")))</f>
        <v>N/A</v>
      </c>
      <c r="E135" s="9" t="s">
        <v>1747</v>
      </c>
      <c r="F135" s="7" t="str">
        <f t="shared" ref="F135:F141" si="47">IF($B135="N/A","N/A",IF(E135&gt;10,"No",IF(E135&lt;-10,"No","Yes")))</f>
        <v>N/A</v>
      </c>
      <c r="G135" s="9" t="s">
        <v>1747</v>
      </c>
      <c r="H135" s="7" t="str">
        <f t="shared" ref="H135:H141" si="48">IF($B135="N/A","N/A",IF(G135&gt;10,"No",IF(G135&lt;-10,"No","Yes")))</f>
        <v>N/A</v>
      </c>
      <c r="I135" s="8" t="s">
        <v>1747</v>
      </c>
      <c r="J135" s="8" t="s">
        <v>1747</v>
      </c>
      <c r="K135" s="3" t="s">
        <v>736</v>
      </c>
      <c r="L135" s="91" t="str">
        <f t="shared" si="44"/>
        <v>N/A</v>
      </c>
    </row>
    <row r="136" spans="1:12" ht="25" x14ac:dyDescent="0.25">
      <c r="A136" s="114" t="s">
        <v>498</v>
      </c>
      <c r="B136" s="21" t="s">
        <v>213</v>
      </c>
      <c r="C136" s="9" t="s">
        <v>1747</v>
      </c>
      <c r="D136" s="7" t="str">
        <f t="shared" si="46"/>
        <v>N/A</v>
      </c>
      <c r="E136" s="9" t="s">
        <v>1747</v>
      </c>
      <c r="F136" s="7" t="str">
        <f t="shared" si="47"/>
        <v>N/A</v>
      </c>
      <c r="G136" s="9" t="s">
        <v>1747</v>
      </c>
      <c r="H136" s="7" t="str">
        <f t="shared" si="48"/>
        <v>N/A</v>
      </c>
      <c r="I136" s="8" t="s">
        <v>1747</v>
      </c>
      <c r="J136" s="8" t="s">
        <v>1747</v>
      </c>
      <c r="K136" s="3" t="s">
        <v>736</v>
      </c>
      <c r="L136" s="91" t="str">
        <f t="shared" si="44"/>
        <v>N/A</v>
      </c>
    </row>
    <row r="137" spans="1:12" ht="25" x14ac:dyDescent="0.25">
      <c r="A137" s="114" t="s">
        <v>499</v>
      </c>
      <c r="B137" s="21" t="s">
        <v>213</v>
      </c>
      <c r="C137" s="9" t="s">
        <v>1747</v>
      </c>
      <c r="D137" s="7" t="str">
        <f t="shared" si="46"/>
        <v>N/A</v>
      </c>
      <c r="E137" s="9" t="s">
        <v>1747</v>
      </c>
      <c r="F137" s="7" t="str">
        <f t="shared" si="47"/>
        <v>N/A</v>
      </c>
      <c r="G137" s="9" t="s">
        <v>1747</v>
      </c>
      <c r="H137" s="7" t="str">
        <f t="shared" si="48"/>
        <v>N/A</v>
      </c>
      <c r="I137" s="8" t="s">
        <v>1747</v>
      </c>
      <c r="J137" s="8" t="s">
        <v>1747</v>
      </c>
      <c r="K137" s="3" t="s">
        <v>736</v>
      </c>
      <c r="L137" s="91" t="str">
        <f t="shared" si="44"/>
        <v>N/A</v>
      </c>
    </row>
    <row r="138" spans="1:12" ht="25" x14ac:dyDescent="0.25">
      <c r="A138" s="114" t="s">
        <v>500</v>
      </c>
      <c r="B138" s="21" t="s">
        <v>213</v>
      </c>
      <c r="C138" s="9" t="s">
        <v>1747</v>
      </c>
      <c r="D138" s="7" t="str">
        <f t="shared" si="46"/>
        <v>N/A</v>
      </c>
      <c r="E138" s="9" t="s">
        <v>1747</v>
      </c>
      <c r="F138" s="7" t="str">
        <f t="shared" si="47"/>
        <v>N/A</v>
      </c>
      <c r="G138" s="9" t="s">
        <v>1747</v>
      </c>
      <c r="H138" s="7" t="str">
        <f t="shared" si="48"/>
        <v>N/A</v>
      </c>
      <c r="I138" s="8" t="s">
        <v>1747</v>
      </c>
      <c r="J138" s="8" t="s">
        <v>1747</v>
      </c>
      <c r="K138" s="3" t="s">
        <v>736</v>
      </c>
      <c r="L138" s="91" t="str">
        <f t="shared" si="44"/>
        <v>N/A</v>
      </c>
    </row>
    <row r="139" spans="1:12" ht="25" x14ac:dyDescent="0.25">
      <c r="A139" s="114" t="s">
        <v>501</v>
      </c>
      <c r="B139" s="21" t="s">
        <v>213</v>
      </c>
      <c r="C139" s="9" t="s">
        <v>1747</v>
      </c>
      <c r="D139" s="7" t="str">
        <f t="shared" si="46"/>
        <v>N/A</v>
      </c>
      <c r="E139" s="9" t="s">
        <v>1747</v>
      </c>
      <c r="F139" s="7" t="str">
        <f t="shared" si="47"/>
        <v>N/A</v>
      </c>
      <c r="G139" s="9" t="s">
        <v>1747</v>
      </c>
      <c r="H139" s="7" t="str">
        <f t="shared" si="48"/>
        <v>N/A</v>
      </c>
      <c r="I139" s="8" t="s">
        <v>1747</v>
      </c>
      <c r="J139" s="8" t="s">
        <v>1747</v>
      </c>
      <c r="K139" s="3" t="s">
        <v>736</v>
      </c>
      <c r="L139" s="91" t="str">
        <f t="shared" si="44"/>
        <v>N/A</v>
      </c>
    </row>
    <row r="140" spans="1:12" ht="25" x14ac:dyDescent="0.25">
      <c r="A140" s="114" t="s">
        <v>502</v>
      </c>
      <c r="B140" s="21" t="s">
        <v>213</v>
      </c>
      <c r="C140" s="9" t="s">
        <v>1747</v>
      </c>
      <c r="D140" s="7" t="str">
        <f t="shared" si="46"/>
        <v>N/A</v>
      </c>
      <c r="E140" s="9" t="s">
        <v>1747</v>
      </c>
      <c r="F140" s="7" t="str">
        <f t="shared" si="47"/>
        <v>N/A</v>
      </c>
      <c r="G140" s="9" t="s">
        <v>1747</v>
      </c>
      <c r="H140" s="7" t="str">
        <f t="shared" si="48"/>
        <v>N/A</v>
      </c>
      <c r="I140" s="8" t="s">
        <v>1747</v>
      </c>
      <c r="J140" s="8" t="s">
        <v>1747</v>
      </c>
      <c r="K140" s="3" t="s">
        <v>736</v>
      </c>
      <c r="L140" s="91" t="str">
        <f t="shared" si="44"/>
        <v>N/A</v>
      </c>
    </row>
    <row r="141" spans="1:12" ht="25" x14ac:dyDescent="0.25">
      <c r="A141" s="114" t="s">
        <v>503</v>
      </c>
      <c r="B141" s="21" t="s">
        <v>213</v>
      </c>
      <c r="C141" s="9" t="s">
        <v>1747</v>
      </c>
      <c r="D141" s="7" t="str">
        <f t="shared" si="46"/>
        <v>N/A</v>
      </c>
      <c r="E141" s="9" t="s">
        <v>1747</v>
      </c>
      <c r="F141" s="7" t="str">
        <f t="shared" si="47"/>
        <v>N/A</v>
      </c>
      <c r="G141" s="9" t="s">
        <v>1747</v>
      </c>
      <c r="H141" s="7" t="str">
        <f t="shared" si="48"/>
        <v>N/A</v>
      </c>
      <c r="I141" s="8" t="s">
        <v>1747</v>
      </c>
      <c r="J141" s="8" t="s">
        <v>1747</v>
      </c>
      <c r="K141" s="3" t="s">
        <v>736</v>
      </c>
      <c r="L141" s="91" t="str">
        <f t="shared" si="44"/>
        <v>N/A</v>
      </c>
    </row>
    <row r="142" spans="1:12" ht="25" x14ac:dyDescent="0.25">
      <c r="A142" s="114" t="s">
        <v>504</v>
      </c>
      <c r="B142" s="21" t="s">
        <v>213</v>
      </c>
      <c r="C142" s="9" t="s">
        <v>1747</v>
      </c>
      <c r="D142" s="5" t="str">
        <f t="shared" ref="D142" si="49">IF($B142="N/A","N/A",IF(C142&lt;0,"No","Yes"))</f>
        <v>N/A</v>
      </c>
      <c r="E142" s="9" t="s">
        <v>1747</v>
      </c>
      <c r="F142" s="5" t="str">
        <f t="shared" ref="F142" si="50">IF($B142="N/A","N/A",IF(E142&lt;0,"No","Yes"))</f>
        <v>N/A</v>
      </c>
      <c r="G142" s="9" t="s">
        <v>1747</v>
      </c>
      <c r="H142" s="5" t="str">
        <f t="shared" ref="H142" si="51">IF($B142="N/A","N/A",IF(G142&lt;0,"No","Yes"))</f>
        <v>N/A</v>
      </c>
      <c r="I142" s="8" t="s">
        <v>1747</v>
      </c>
      <c r="J142" s="8" t="s">
        <v>1747</v>
      </c>
      <c r="K142" s="3" t="s">
        <v>736</v>
      </c>
      <c r="L142" s="91" t="str">
        <f t="shared" si="44"/>
        <v>N/A</v>
      </c>
    </row>
    <row r="143" spans="1:12" x14ac:dyDescent="0.25">
      <c r="A143" s="90" t="s">
        <v>733</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736</v>
      </c>
      <c r="L143" s="91" t="str">
        <f>IF(J143="Div by 0", "N/A", IF(K143="N/A","N/A", IF(J143&gt;VALUE(MID(K143,1,2)), "No", IF(J143&lt;-1*VALUE(MID(K143,1,2)), "No", "Yes"))))</f>
        <v>N/A</v>
      </c>
    </row>
    <row r="144" spans="1:12" x14ac:dyDescent="0.25">
      <c r="A144" s="90" t="s">
        <v>734</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1747</v>
      </c>
      <c r="J144" s="8" t="s">
        <v>1747</v>
      </c>
      <c r="K144" s="25" t="s">
        <v>736</v>
      </c>
      <c r="L144" s="91" t="str">
        <f>IF(J144="Div by 0", "N/A", IF(K144="N/A","N/A", IF(J144&gt;VALUE(MID(K144,1,2)), "No", IF(J144&lt;-1*VALUE(MID(K144,1,2)), "No", "Yes"))))</f>
        <v>N/A</v>
      </c>
    </row>
    <row r="145" spans="1:12" x14ac:dyDescent="0.25">
      <c r="A145" s="114" t="s">
        <v>505</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1747</v>
      </c>
      <c r="J145" s="8" t="s">
        <v>1747</v>
      </c>
      <c r="K145" s="25" t="s">
        <v>736</v>
      </c>
      <c r="L145" s="91" t="str">
        <f>IF(J145="Div by 0", "N/A", IF(OR(J145="N/A",K145="N/A"),"N/A", IF(J145&gt;VALUE(MID(K145,1,2)), "No", IF(J145&lt;-1*VALUE(MID(K145,1,2)), "No", "Yes"))))</f>
        <v>N/A</v>
      </c>
    </row>
    <row r="146" spans="1:12" x14ac:dyDescent="0.25">
      <c r="A146" s="114" t="s">
        <v>506</v>
      </c>
      <c r="B146" s="3" t="s">
        <v>213</v>
      </c>
      <c r="C146" s="9">
        <v>0</v>
      </c>
      <c r="D146" s="5" t="str">
        <f t="shared" si="52"/>
        <v>N/A</v>
      </c>
      <c r="E146" s="9">
        <v>0</v>
      </c>
      <c r="F146" s="5" t="str">
        <f t="shared" si="53"/>
        <v>N/A</v>
      </c>
      <c r="G146" s="9">
        <v>0</v>
      </c>
      <c r="H146" s="5" t="str">
        <f t="shared" si="54"/>
        <v>N/A</v>
      </c>
      <c r="I146" s="8" t="s">
        <v>1747</v>
      </c>
      <c r="J146" s="8" t="s">
        <v>1747</v>
      </c>
      <c r="K146" s="3" t="s">
        <v>736</v>
      </c>
      <c r="L146" s="91" t="str">
        <f t="shared" ref="L146:L149" si="55">IF(J146="Div by 0", "N/A", IF(OR(J146="N/A",K146="N/A"),"N/A", IF(J146&gt;VALUE(MID(K146,1,2)), "No", IF(J146&lt;-1*VALUE(MID(K146,1,2)), "No", "Yes"))))</f>
        <v>N/A</v>
      </c>
    </row>
    <row r="147" spans="1:12" x14ac:dyDescent="0.25">
      <c r="A147" s="114" t="s">
        <v>507</v>
      </c>
      <c r="B147" s="3" t="s">
        <v>213</v>
      </c>
      <c r="C147" s="9">
        <v>0</v>
      </c>
      <c r="D147" s="5" t="str">
        <f t="shared" si="52"/>
        <v>N/A</v>
      </c>
      <c r="E147" s="9">
        <v>0</v>
      </c>
      <c r="F147" s="5" t="str">
        <f t="shared" si="53"/>
        <v>N/A</v>
      </c>
      <c r="G147" s="9">
        <v>0</v>
      </c>
      <c r="H147" s="5" t="str">
        <f t="shared" si="54"/>
        <v>N/A</v>
      </c>
      <c r="I147" s="8" t="s">
        <v>1747</v>
      </c>
      <c r="J147" s="8" t="s">
        <v>1747</v>
      </c>
      <c r="K147" s="3" t="s">
        <v>736</v>
      </c>
      <c r="L147" s="91" t="str">
        <f t="shared" si="55"/>
        <v>N/A</v>
      </c>
    </row>
    <row r="148" spans="1:12" x14ac:dyDescent="0.25">
      <c r="A148" s="114" t="s">
        <v>508</v>
      </c>
      <c r="B148" s="3" t="s">
        <v>213</v>
      </c>
      <c r="C148" s="9">
        <v>0</v>
      </c>
      <c r="D148" s="5" t="str">
        <f t="shared" si="52"/>
        <v>N/A</v>
      </c>
      <c r="E148" s="9">
        <v>0</v>
      </c>
      <c r="F148" s="5" t="str">
        <f t="shared" si="53"/>
        <v>N/A</v>
      </c>
      <c r="G148" s="9">
        <v>0</v>
      </c>
      <c r="H148" s="5" t="str">
        <f t="shared" si="54"/>
        <v>N/A</v>
      </c>
      <c r="I148" s="8" t="s">
        <v>1747</v>
      </c>
      <c r="J148" s="8" t="s">
        <v>1747</v>
      </c>
      <c r="K148" s="3" t="s">
        <v>736</v>
      </c>
      <c r="L148" s="91" t="str">
        <f t="shared" si="55"/>
        <v>N/A</v>
      </c>
    </row>
    <row r="149" spans="1:12" x14ac:dyDescent="0.25">
      <c r="A149" s="114" t="s">
        <v>509</v>
      </c>
      <c r="B149" s="3" t="s">
        <v>213</v>
      </c>
      <c r="C149" s="9">
        <v>0</v>
      </c>
      <c r="D149" s="5" t="str">
        <f t="shared" si="52"/>
        <v>N/A</v>
      </c>
      <c r="E149" s="9">
        <v>0</v>
      </c>
      <c r="F149" s="5" t="str">
        <f t="shared" si="53"/>
        <v>N/A</v>
      </c>
      <c r="G149" s="9">
        <v>0</v>
      </c>
      <c r="H149" s="5" t="str">
        <f t="shared" si="54"/>
        <v>N/A</v>
      </c>
      <c r="I149" s="8" t="s">
        <v>1747</v>
      </c>
      <c r="J149" s="8" t="s">
        <v>1747</v>
      </c>
      <c r="K149" s="3" t="s">
        <v>736</v>
      </c>
      <c r="L149" s="91" t="str">
        <f t="shared" si="55"/>
        <v>N/A</v>
      </c>
    </row>
    <row r="150" spans="1:12" x14ac:dyDescent="0.25">
      <c r="A150" s="122" t="s">
        <v>735</v>
      </c>
      <c r="B150" s="25" t="s">
        <v>213</v>
      </c>
      <c r="C150" s="1">
        <v>0</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t="s">
        <v>1747</v>
      </c>
      <c r="J150" s="8" t="s">
        <v>1747</v>
      </c>
      <c r="K150" s="25" t="s">
        <v>736</v>
      </c>
      <c r="L150" s="91" t="str">
        <f t="shared" ref="L150:L172" si="59">IF(J150="Div by 0", "N/A", IF(K150="N/A","N/A", IF(J150&gt;VALUE(MID(K150,1,2)), "No", IF(J150&lt;-1*VALUE(MID(K150,1,2)), "No", "Yes"))))</f>
        <v>N/A</v>
      </c>
    </row>
    <row r="151" spans="1:12" x14ac:dyDescent="0.25">
      <c r="A151" s="122" t="s">
        <v>532</v>
      </c>
      <c r="B151" s="25" t="s">
        <v>213</v>
      </c>
      <c r="C151" s="1">
        <v>0</v>
      </c>
      <c r="D151" s="7" t="str">
        <f t="shared" si="56"/>
        <v>N/A</v>
      </c>
      <c r="E151" s="1">
        <v>0</v>
      </c>
      <c r="F151" s="7" t="str">
        <f t="shared" si="57"/>
        <v>N/A</v>
      </c>
      <c r="G151" s="1">
        <v>0</v>
      </c>
      <c r="H151" s="7" t="str">
        <f t="shared" si="58"/>
        <v>N/A</v>
      </c>
      <c r="I151" s="8" t="s">
        <v>1747</v>
      </c>
      <c r="J151" s="8" t="s">
        <v>1747</v>
      </c>
      <c r="K151" s="25" t="s">
        <v>736</v>
      </c>
      <c r="L151" s="91" t="str">
        <f t="shared" si="59"/>
        <v>N/A</v>
      </c>
    </row>
    <row r="152" spans="1:12" x14ac:dyDescent="0.25">
      <c r="A152" s="122" t="s">
        <v>533</v>
      </c>
      <c r="B152" s="25" t="s">
        <v>213</v>
      </c>
      <c r="C152" s="1">
        <v>0</v>
      </c>
      <c r="D152" s="7" t="str">
        <f t="shared" si="56"/>
        <v>N/A</v>
      </c>
      <c r="E152" s="1">
        <v>0</v>
      </c>
      <c r="F152" s="7" t="str">
        <f t="shared" si="57"/>
        <v>N/A</v>
      </c>
      <c r="G152" s="1">
        <v>0</v>
      </c>
      <c r="H152" s="7" t="str">
        <f t="shared" si="58"/>
        <v>N/A</v>
      </c>
      <c r="I152" s="8" t="s">
        <v>1747</v>
      </c>
      <c r="J152" s="8" t="s">
        <v>1747</v>
      </c>
      <c r="K152" s="25" t="s">
        <v>736</v>
      </c>
      <c r="L152" s="91" t="str">
        <f t="shared" si="59"/>
        <v>N/A</v>
      </c>
    </row>
    <row r="153" spans="1:12" x14ac:dyDescent="0.25">
      <c r="A153" s="122" t="s">
        <v>534</v>
      </c>
      <c r="B153" s="25" t="s">
        <v>213</v>
      </c>
      <c r="C153" s="1">
        <v>0</v>
      </c>
      <c r="D153" s="7" t="str">
        <f t="shared" si="56"/>
        <v>N/A</v>
      </c>
      <c r="E153" s="1">
        <v>0</v>
      </c>
      <c r="F153" s="7" t="str">
        <f t="shared" si="57"/>
        <v>N/A</v>
      </c>
      <c r="G153" s="1">
        <v>0</v>
      </c>
      <c r="H153" s="7" t="str">
        <f t="shared" si="58"/>
        <v>N/A</v>
      </c>
      <c r="I153" s="8" t="s">
        <v>1747</v>
      </c>
      <c r="J153" s="8" t="s">
        <v>1747</v>
      </c>
      <c r="K153" s="25" t="s">
        <v>736</v>
      </c>
      <c r="L153" s="91" t="str">
        <f t="shared" si="59"/>
        <v>N/A</v>
      </c>
    </row>
    <row r="154" spans="1:12" x14ac:dyDescent="0.25">
      <c r="A154" s="122" t="s">
        <v>535</v>
      </c>
      <c r="B154" s="25" t="s">
        <v>213</v>
      </c>
      <c r="C154" s="1">
        <v>0</v>
      </c>
      <c r="D154" s="7" t="str">
        <f t="shared" si="56"/>
        <v>N/A</v>
      </c>
      <c r="E154" s="1">
        <v>0</v>
      </c>
      <c r="F154" s="7" t="str">
        <f t="shared" si="57"/>
        <v>N/A</v>
      </c>
      <c r="G154" s="1">
        <v>0</v>
      </c>
      <c r="H154" s="7" t="str">
        <f t="shared" si="58"/>
        <v>N/A</v>
      </c>
      <c r="I154" s="8" t="s">
        <v>1747</v>
      </c>
      <c r="J154" s="8" t="s">
        <v>1747</v>
      </c>
      <c r="K154" s="25" t="s">
        <v>736</v>
      </c>
      <c r="L154" s="91" t="str">
        <f t="shared" si="59"/>
        <v>N/A</v>
      </c>
    </row>
    <row r="155" spans="1:12" x14ac:dyDescent="0.25">
      <c r="A155" s="114" t="s">
        <v>536</v>
      </c>
      <c r="B155" s="3" t="s">
        <v>213</v>
      </c>
      <c r="C155" s="9">
        <v>0</v>
      </c>
      <c r="D155" s="5" t="str">
        <f t="shared" ref="D155:D159" si="60">IF($B155="N/A","N/A",IF(C155&lt;0,"No","Yes"))</f>
        <v>N/A</v>
      </c>
      <c r="E155" s="9">
        <v>0</v>
      </c>
      <c r="F155" s="5" t="str">
        <f t="shared" ref="F155:F159" si="61">IF($B155="N/A","N/A",IF(E155&lt;0,"No","Yes"))</f>
        <v>N/A</v>
      </c>
      <c r="G155" s="9">
        <v>0</v>
      </c>
      <c r="H155" s="5" t="str">
        <f t="shared" ref="H155:H159" si="62">IF($B155="N/A","N/A",IF(G155&lt;0,"No","Yes"))</f>
        <v>N/A</v>
      </c>
      <c r="I155" s="8" t="s">
        <v>1747</v>
      </c>
      <c r="J155" s="8" t="s">
        <v>1747</v>
      </c>
      <c r="K155" s="25" t="s">
        <v>736</v>
      </c>
      <c r="L155" s="91" t="str">
        <f>IF(J155="Div by 0", "N/A", IF(OR(J155="N/A",K155="N/A"),"N/A", IF(J155&gt;VALUE(MID(K155,1,2)), "No", IF(J155&lt;-1*VALUE(MID(K155,1,2)), "No", "Yes"))))</f>
        <v>N/A</v>
      </c>
    </row>
    <row r="156" spans="1:12" x14ac:dyDescent="0.25">
      <c r="A156" s="114" t="s">
        <v>537</v>
      </c>
      <c r="B156" s="3" t="s">
        <v>213</v>
      </c>
      <c r="C156" s="9">
        <v>0</v>
      </c>
      <c r="D156" s="5" t="str">
        <f t="shared" si="60"/>
        <v>N/A</v>
      </c>
      <c r="E156" s="9">
        <v>0</v>
      </c>
      <c r="F156" s="5" t="str">
        <f t="shared" si="61"/>
        <v>N/A</v>
      </c>
      <c r="G156" s="9">
        <v>0</v>
      </c>
      <c r="H156" s="5" t="str">
        <f t="shared" si="62"/>
        <v>N/A</v>
      </c>
      <c r="I156" s="8" t="s">
        <v>1747</v>
      </c>
      <c r="J156" s="8" t="s">
        <v>1747</v>
      </c>
      <c r="K156" s="3" t="s">
        <v>736</v>
      </c>
      <c r="L156" s="91" t="str">
        <f t="shared" ref="L156:L159" si="63">IF(J156="Div by 0", "N/A", IF(OR(J156="N/A",K156="N/A"),"N/A", IF(J156&gt;VALUE(MID(K156,1,2)), "No", IF(J156&lt;-1*VALUE(MID(K156,1,2)), "No", "Yes"))))</f>
        <v>N/A</v>
      </c>
    </row>
    <row r="157" spans="1:12" ht="25" x14ac:dyDescent="0.25">
      <c r="A157" s="114" t="s">
        <v>538</v>
      </c>
      <c r="B157" s="3" t="s">
        <v>213</v>
      </c>
      <c r="C157" s="9">
        <v>0</v>
      </c>
      <c r="D157" s="5" t="str">
        <f t="shared" si="60"/>
        <v>N/A</v>
      </c>
      <c r="E157" s="9">
        <v>0</v>
      </c>
      <c r="F157" s="5" t="str">
        <f t="shared" si="61"/>
        <v>N/A</v>
      </c>
      <c r="G157" s="9">
        <v>0</v>
      </c>
      <c r="H157" s="5" t="str">
        <f t="shared" si="62"/>
        <v>N/A</v>
      </c>
      <c r="I157" s="8" t="s">
        <v>1747</v>
      </c>
      <c r="J157" s="8" t="s">
        <v>1747</v>
      </c>
      <c r="K157" s="3" t="s">
        <v>736</v>
      </c>
      <c r="L157" s="91" t="str">
        <f t="shared" si="63"/>
        <v>N/A</v>
      </c>
    </row>
    <row r="158" spans="1:12" x14ac:dyDescent="0.25">
      <c r="A158" s="114" t="s">
        <v>539</v>
      </c>
      <c r="B158" s="3" t="s">
        <v>213</v>
      </c>
      <c r="C158" s="9">
        <v>0</v>
      </c>
      <c r="D158" s="5" t="str">
        <f t="shared" si="60"/>
        <v>N/A</v>
      </c>
      <c r="E158" s="9">
        <v>0</v>
      </c>
      <c r="F158" s="5" t="str">
        <f t="shared" si="61"/>
        <v>N/A</v>
      </c>
      <c r="G158" s="9">
        <v>0</v>
      </c>
      <c r="H158" s="5" t="str">
        <f t="shared" si="62"/>
        <v>N/A</v>
      </c>
      <c r="I158" s="8" t="s">
        <v>1747</v>
      </c>
      <c r="J158" s="8" t="s">
        <v>1747</v>
      </c>
      <c r="K158" s="3" t="s">
        <v>736</v>
      </c>
      <c r="L158" s="91" t="str">
        <f t="shared" si="63"/>
        <v>N/A</v>
      </c>
    </row>
    <row r="159" spans="1:12" x14ac:dyDescent="0.25">
      <c r="A159" s="114" t="s">
        <v>540</v>
      </c>
      <c r="B159" s="3" t="s">
        <v>213</v>
      </c>
      <c r="C159" s="9">
        <v>0</v>
      </c>
      <c r="D159" s="5" t="str">
        <f t="shared" si="60"/>
        <v>N/A</v>
      </c>
      <c r="E159" s="9">
        <v>0</v>
      </c>
      <c r="F159" s="5" t="str">
        <f t="shared" si="61"/>
        <v>N/A</v>
      </c>
      <c r="G159" s="9">
        <v>0</v>
      </c>
      <c r="H159" s="5" t="str">
        <f t="shared" si="62"/>
        <v>N/A</v>
      </c>
      <c r="I159" s="8" t="s">
        <v>1747</v>
      </c>
      <c r="J159" s="8" t="s">
        <v>1747</v>
      </c>
      <c r="K159" s="3" t="s">
        <v>736</v>
      </c>
      <c r="L159" s="91" t="str">
        <f t="shared" si="63"/>
        <v>N/A</v>
      </c>
    </row>
    <row r="160" spans="1:12" ht="25" x14ac:dyDescent="0.25">
      <c r="A160" s="122" t="s">
        <v>541</v>
      </c>
      <c r="B160" s="25" t="s">
        <v>213</v>
      </c>
      <c r="C160" s="1">
        <v>0</v>
      </c>
      <c r="D160" s="7" t="str">
        <f t="shared" si="56"/>
        <v>N/A</v>
      </c>
      <c r="E160" s="1">
        <v>0</v>
      </c>
      <c r="F160" s="7" t="str">
        <f t="shared" si="57"/>
        <v>N/A</v>
      </c>
      <c r="G160" s="1">
        <v>0</v>
      </c>
      <c r="H160" s="7" t="str">
        <f t="shared" si="58"/>
        <v>N/A</v>
      </c>
      <c r="I160" s="8" t="s">
        <v>1747</v>
      </c>
      <c r="J160" s="8" t="s">
        <v>1747</v>
      </c>
      <c r="K160" s="25" t="s">
        <v>736</v>
      </c>
      <c r="L160" s="91" t="str">
        <f t="shared" si="59"/>
        <v>N/A</v>
      </c>
    </row>
    <row r="161" spans="1:12" x14ac:dyDescent="0.25">
      <c r="A161" s="122" t="s">
        <v>542</v>
      </c>
      <c r="B161" s="25" t="s">
        <v>213</v>
      </c>
      <c r="C161" s="10">
        <v>0</v>
      </c>
      <c r="D161" s="7" t="str">
        <f t="shared" si="56"/>
        <v>N/A</v>
      </c>
      <c r="E161" s="10">
        <v>0</v>
      </c>
      <c r="F161" s="7" t="str">
        <f t="shared" si="57"/>
        <v>N/A</v>
      </c>
      <c r="G161" s="10">
        <v>0</v>
      </c>
      <c r="H161" s="7" t="str">
        <f t="shared" si="58"/>
        <v>N/A</v>
      </c>
      <c r="I161" s="8" t="s">
        <v>1747</v>
      </c>
      <c r="J161" s="8" t="s">
        <v>1747</v>
      </c>
      <c r="K161" s="25" t="s">
        <v>736</v>
      </c>
      <c r="L161" s="91" t="str">
        <f t="shared" si="59"/>
        <v>N/A</v>
      </c>
    </row>
    <row r="162" spans="1:12" x14ac:dyDescent="0.25">
      <c r="A162" s="122" t="s">
        <v>1275</v>
      </c>
      <c r="B162" s="25" t="s">
        <v>213</v>
      </c>
      <c r="C162" s="10" t="s">
        <v>1747</v>
      </c>
      <c r="D162" s="7" t="str">
        <f t="shared" si="56"/>
        <v>N/A</v>
      </c>
      <c r="E162" s="10" t="s">
        <v>1747</v>
      </c>
      <c r="F162" s="7" t="str">
        <f t="shared" si="57"/>
        <v>N/A</v>
      </c>
      <c r="G162" s="10" t="s">
        <v>1747</v>
      </c>
      <c r="H162" s="7" t="str">
        <f t="shared" si="58"/>
        <v>N/A</v>
      </c>
      <c r="I162" s="8" t="s">
        <v>1747</v>
      </c>
      <c r="J162" s="8" t="s">
        <v>1747</v>
      </c>
      <c r="K162" s="25" t="s">
        <v>736</v>
      </c>
      <c r="L162" s="91" t="str">
        <f t="shared" si="59"/>
        <v>N/A</v>
      </c>
    </row>
    <row r="163" spans="1:12" ht="25" x14ac:dyDescent="0.25">
      <c r="A163" s="122" t="s">
        <v>1276</v>
      </c>
      <c r="B163" s="25" t="s">
        <v>213</v>
      </c>
      <c r="C163" s="10" t="s">
        <v>1747</v>
      </c>
      <c r="D163" s="7" t="str">
        <f t="shared" si="56"/>
        <v>N/A</v>
      </c>
      <c r="E163" s="10" t="s">
        <v>1747</v>
      </c>
      <c r="F163" s="7" t="str">
        <f t="shared" si="57"/>
        <v>N/A</v>
      </c>
      <c r="G163" s="10" t="s">
        <v>1747</v>
      </c>
      <c r="H163" s="7" t="str">
        <f t="shared" si="58"/>
        <v>N/A</v>
      </c>
      <c r="I163" s="8" t="s">
        <v>1747</v>
      </c>
      <c r="J163" s="8" t="s">
        <v>1747</v>
      </c>
      <c r="K163" s="25" t="s">
        <v>736</v>
      </c>
      <c r="L163" s="91" t="str">
        <f t="shared" si="59"/>
        <v>N/A</v>
      </c>
    </row>
    <row r="164" spans="1:12" ht="25" x14ac:dyDescent="0.25">
      <c r="A164" s="122" t="s">
        <v>1277</v>
      </c>
      <c r="B164" s="25" t="s">
        <v>213</v>
      </c>
      <c r="C164" s="10" t="s">
        <v>1747</v>
      </c>
      <c r="D164" s="7" t="str">
        <f t="shared" si="56"/>
        <v>N/A</v>
      </c>
      <c r="E164" s="10" t="s">
        <v>1747</v>
      </c>
      <c r="F164" s="7" t="str">
        <f t="shared" si="57"/>
        <v>N/A</v>
      </c>
      <c r="G164" s="10" t="s">
        <v>1747</v>
      </c>
      <c r="H164" s="7" t="str">
        <f t="shared" si="58"/>
        <v>N/A</v>
      </c>
      <c r="I164" s="8" t="s">
        <v>1747</v>
      </c>
      <c r="J164" s="8" t="s">
        <v>1747</v>
      </c>
      <c r="K164" s="25" t="s">
        <v>736</v>
      </c>
      <c r="L164" s="91" t="str">
        <f t="shared" si="59"/>
        <v>N/A</v>
      </c>
    </row>
    <row r="165" spans="1:12" ht="25" x14ac:dyDescent="0.25">
      <c r="A165" s="122" t="s">
        <v>1278</v>
      </c>
      <c r="B165" s="25" t="s">
        <v>213</v>
      </c>
      <c r="C165" s="10" t="s">
        <v>1747</v>
      </c>
      <c r="D165" s="7" t="str">
        <f t="shared" si="56"/>
        <v>N/A</v>
      </c>
      <c r="E165" s="10" t="s">
        <v>1747</v>
      </c>
      <c r="F165" s="7" t="str">
        <f t="shared" si="57"/>
        <v>N/A</v>
      </c>
      <c r="G165" s="10" t="s">
        <v>1747</v>
      </c>
      <c r="H165" s="7" t="str">
        <f t="shared" si="58"/>
        <v>N/A</v>
      </c>
      <c r="I165" s="8" t="s">
        <v>1747</v>
      </c>
      <c r="J165" s="8" t="s">
        <v>1747</v>
      </c>
      <c r="K165" s="25" t="s">
        <v>736</v>
      </c>
      <c r="L165" s="91" t="str">
        <f t="shared" si="59"/>
        <v>N/A</v>
      </c>
    </row>
    <row r="166" spans="1:12" ht="25" x14ac:dyDescent="0.25">
      <c r="A166" s="122" t="s">
        <v>1279</v>
      </c>
      <c r="B166" s="25" t="s">
        <v>213</v>
      </c>
      <c r="C166" s="10" t="s">
        <v>1747</v>
      </c>
      <c r="D166" s="7" t="str">
        <f t="shared" si="56"/>
        <v>N/A</v>
      </c>
      <c r="E166" s="10" t="s">
        <v>1747</v>
      </c>
      <c r="F166" s="7" t="str">
        <f t="shared" si="57"/>
        <v>N/A</v>
      </c>
      <c r="G166" s="10" t="s">
        <v>1747</v>
      </c>
      <c r="H166" s="7" t="str">
        <f t="shared" si="58"/>
        <v>N/A</v>
      </c>
      <c r="I166" s="8" t="s">
        <v>1747</v>
      </c>
      <c r="J166" s="8" t="s">
        <v>1747</v>
      </c>
      <c r="K166" s="25" t="s">
        <v>736</v>
      </c>
      <c r="L166" s="91" t="str">
        <f t="shared" si="59"/>
        <v>N/A</v>
      </c>
    </row>
    <row r="167" spans="1:12" x14ac:dyDescent="0.25">
      <c r="A167" s="148" t="s">
        <v>543</v>
      </c>
      <c r="B167" s="21" t="s">
        <v>213</v>
      </c>
      <c r="C167" s="26">
        <v>0</v>
      </c>
      <c r="D167" s="7" t="str">
        <f t="shared" si="56"/>
        <v>N/A</v>
      </c>
      <c r="E167" s="26">
        <v>0</v>
      </c>
      <c r="F167" s="7" t="str">
        <f t="shared" si="57"/>
        <v>N/A</v>
      </c>
      <c r="G167" s="26">
        <v>0</v>
      </c>
      <c r="H167" s="7" t="str">
        <f t="shared" si="58"/>
        <v>N/A</v>
      </c>
      <c r="I167" s="8" t="s">
        <v>1747</v>
      </c>
      <c r="J167" s="8" t="s">
        <v>1747</v>
      </c>
      <c r="K167" s="25" t="s">
        <v>736</v>
      </c>
      <c r="L167" s="91" t="str">
        <f t="shared" si="59"/>
        <v>N/A</v>
      </c>
    </row>
    <row r="168" spans="1:12" x14ac:dyDescent="0.25">
      <c r="A168" s="148" t="s">
        <v>1280</v>
      </c>
      <c r="B168" s="21" t="s">
        <v>213</v>
      </c>
      <c r="C168" s="26" t="s">
        <v>1747</v>
      </c>
      <c r="D168" s="7" t="str">
        <f t="shared" si="56"/>
        <v>N/A</v>
      </c>
      <c r="E168" s="26" t="s">
        <v>1747</v>
      </c>
      <c r="F168" s="7" t="str">
        <f t="shared" si="57"/>
        <v>N/A</v>
      </c>
      <c r="G168" s="26" t="s">
        <v>1747</v>
      </c>
      <c r="H168" s="7" t="str">
        <f t="shared" si="58"/>
        <v>N/A</v>
      </c>
      <c r="I168" s="8" t="s">
        <v>1747</v>
      </c>
      <c r="J168" s="8" t="s">
        <v>1747</v>
      </c>
      <c r="K168" s="25" t="s">
        <v>736</v>
      </c>
      <c r="L168" s="91" t="str">
        <f t="shared" si="59"/>
        <v>N/A</v>
      </c>
    </row>
    <row r="169" spans="1:12" ht="25" x14ac:dyDescent="0.25">
      <c r="A169" s="148" t="s">
        <v>1281</v>
      </c>
      <c r="B169" s="25" t="s">
        <v>213</v>
      </c>
      <c r="C169" s="10" t="s">
        <v>1747</v>
      </c>
      <c r="D169" s="7" t="str">
        <f t="shared" si="56"/>
        <v>N/A</v>
      </c>
      <c r="E169" s="10" t="s">
        <v>1747</v>
      </c>
      <c r="F169" s="7" t="str">
        <f t="shared" si="57"/>
        <v>N/A</v>
      </c>
      <c r="G169" s="10" t="s">
        <v>1747</v>
      </c>
      <c r="H169" s="7" t="str">
        <f t="shared" si="58"/>
        <v>N/A</v>
      </c>
      <c r="I169" s="8" t="s">
        <v>1747</v>
      </c>
      <c r="J169" s="8" t="s">
        <v>1747</v>
      </c>
      <c r="K169" s="25" t="s">
        <v>736</v>
      </c>
      <c r="L169" s="91" t="str">
        <f t="shared" si="59"/>
        <v>N/A</v>
      </c>
    </row>
    <row r="170" spans="1:12" ht="25" x14ac:dyDescent="0.25">
      <c r="A170" s="148" t="s">
        <v>1282</v>
      </c>
      <c r="B170" s="25" t="s">
        <v>213</v>
      </c>
      <c r="C170" s="10" t="s">
        <v>1747</v>
      </c>
      <c r="D170" s="7" t="str">
        <f t="shared" si="56"/>
        <v>N/A</v>
      </c>
      <c r="E170" s="10" t="s">
        <v>1747</v>
      </c>
      <c r="F170" s="7" t="str">
        <f t="shared" si="57"/>
        <v>N/A</v>
      </c>
      <c r="G170" s="10" t="s">
        <v>1747</v>
      </c>
      <c r="H170" s="7" t="str">
        <f t="shared" si="58"/>
        <v>N/A</v>
      </c>
      <c r="I170" s="8" t="s">
        <v>1747</v>
      </c>
      <c r="J170" s="8" t="s">
        <v>1747</v>
      </c>
      <c r="K170" s="25" t="s">
        <v>736</v>
      </c>
      <c r="L170" s="91" t="str">
        <f t="shared" si="59"/>
        <v>N/A</v>
      </c>
    </row>
    <row r="171" spans="1:12" ht="25" x14ac:dyDescent="0.25">
      <c r="A171" s="148" t="s">
        <v>1283</v>
      </c>
      <c r="B171" s="25" t="s">
        <v>213</v>
      </c>
      <c r="C171" s="10" t="s">
        <v>1747</v>
      </c>
      <c r="D171" s="7" t="str">
        <f t="shared" si="56"/>
        <v>N/A</v>
      </c>
      <c r="E171" s="10" t="s">
        <v>1747</v>
      </c>
      <c r="F171" s="7" t="str">
        <f t="shared" si="57"/>
        <v>N/A</v>
      </c>
      <c r="G171" s="10" t="s">
        <v>1747</v>
      </c>
      <c r="H171" s="7" t="str">
        <f t="shared" si="58"/>
        <v>N/A</v>
      </c>
      <c r="I171" s="8" t="s">
        <v>1747</v>
      </c>
      <c r="J171" s="8" t="s">
        <v>1747</v>
      </c>
      <c r="K171" s="25" t="s">
        <v>736</v>
      </c>
      <c r="L171" s="91" t="str">
        <f t="shared" si="59"/>
        <v>N/A</v>
      </c>
    </row>
    <row r="172" spans="1:12" ht="25" x14ac:dyDescent="0.25">
      <c r="A172" s="148" t="s">
        <v>1284</v>
      </c>
      <c r="B172" s="25" t="s">
        <v>213</v>
      </c>
      <c r="C172" s="10" t="s">
        <v>1747</v>
      </c>
      <c r="D172" s="7" t="str">
        <f t="shared" si="56"/>
        <v>N/A</v>
      </c>
      <c r="E172" s="10" t="s">
        <v>1747</v>
      </c>
      <c r="F172" s="7" t="str">
        <f t="shared" si="57"/>
        <v>N/A</v>
      </c>
      <c r="G172" s="10" t="s">
        <v>1747</v>
      </c>
      <c r="H172" s="7" t="str">
        <f t="shared" si="58"/>
        <v>N/A</v>
      </c>
      <c r="I172" s="8" t="s">
        <v>1747</v>
      </c>
      <c r="J172" s="8" t="s">
        <v>1747</v>
      </c>
      <c r="K172" s="25" t="s">
        <v>736</v>
      </c>
      <c r="L172" s="91" t="str">
        <f t="shared" si="59"/>
        <v>N/A</v>
      </c>
    </row>
    <row r="173" spans="1:12" ht="25" x14ac:dyDescent="0.25">
      <c r="A173" s="114" t="s">
        <v>544</v>
      </c>
      <c r="B173" s="82" t="s">
        <v>213</v>
      </c>
      <c r="C173" s="83">
        <v>0</v>
      </c>
      <c r="D173" s="78" t="str">
        <f>IF($B173="N/A","N/A",IF(C173&gt;10,"No",IF(C173&lt;-10,"No","Yes")))</f>
        <v>N/A</v>
      </c>
      <c r="E173" s="83">
        <v>0</v>
      </c>
      <c r="F173" s="78" t="str">
        <f>IF($B173="N/A","N/A",IF(E173&gt;10,"No",IF(E173&lt;-10,"No","Yes")))</f>
        <v>N/A</v>
      </c>
      <c r="G173" s="83">
        <v>0</v>
      </c>
      <c r="H173" s="78" t="str">
        <f>IF($B173="N/A","N/A",IF(G173&gt;10,"No",IF(G173&lt;-10,"No","Yes")))</f>
        <v>N/A</v>
      </c>
      <c r="I173" s="79" t="s">
        <v>1747</v>
      </c>
      <c r="J173" s="79" t="s">
        <v>1747</v>
      </c>
      <c r="K173" s="80" t="s">
        <v>736</v>
      </c>
      <c r="L173" s="93" t="str">
        <f>IF(J173="Div by 0", "N/A", IF(K173="N/A","N/A", IF(J173&gt;VALUE(MID(K173,1,2)), "No", IF(J173&lt;-1*VALUE(MID(K173,1,2)), "No", "Yes"))))</f>
        <v>N/A</v>
      </c>
    </row>
    <row r="174" spans="1:12" ht="25" x14ac:dyDescent="0.25">
      <c r="A174" s="114" t="s">
        <v>1285</v>
      </c>
      <c r="B174" s="25" t="s">
        <v>213</v>
      </c>
      <c r="C174" s="10">
        <v>0</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t="s">
        <v>1747</v>
      </c>
      <c r="J174" s="8" t="s">
        <v>1747</v>
      </c>
      <c r="K174" s="25" t="s">
        <v>736</v>
      </c>
      <c r="L174" s="91" t="str">
        <f t="shared" ref="L174:L181" si="67">IF(J174="Div by 0", "N/A", IF(K174="N/A","N/A", IF(J174&gt;VALUE(MID(K174,1,2)), "No", IF(J174&lt;-1*VALUE(MID(K174,1,2)), "No", "Yes"))))</f>
        <v>N/A</v>
      </c>
    </row>
    <row r="175" spans="1:12" ht="25" x14ac:dyDescent="0.25">
      <c r="A175" s="114" t="s">
        <v>545</v>
      </c>
      <c r="B175" s="25" t="s">
        <v>213</v>
      </c>
      <c r="C175" s="10">
        <v>0</v>
      </c>
      <c r="D175" s="7" t="str">
        <f t="shared" si="64"/>
        <v>N/A</v>
      </c>
      <c r="E175" s="10">
        <v>0</v>
      </c>
      <c r="F175" s="7" t="str">
        <f t="shared" si="65"/>
        <v>N/A</v>
      </c>
      <c r="G175" s="10">
        <v>0</v>
      </c>
      <c r="H175" s="7" t="str">
        <f t="shared" si="66"/>
        <v>N/A</v>
      </c>
      <c r="I175" s="8" t="s">
        <v>1747</v>
      </c>
      <c r="J175" s="8" t="s">
        <v>1747</v>
      </c>
      <c r="K175" s="25" t="s">
        <v>736</v>
      </c>
      <c r="L175" s="91" t="str">
        <f t="shared" si="67"/>
        <v>N/A</v>
      </c>
    </row>
    <row r="176" spans="1:12" ht="25" x14ac:dyDescent="0.25">
      <c r="A176" s="114" t="s">
        <v>510</v>
      </c>
      <c r="B176" s="25" t="s">
        <v>213</v>
      </c>
      <c r="C176" s="10">
        <v>0</v>
      </c>
      <c r="D176" s="7" t="str">
        <f t="shared" si="64"/>
        <v>N/A</v>
      </c>
      <c r="E176" s="10">
        <v>0</v>
      </c>
      <c r="F176" s="7" t="str">
        <f t="shared" si="65"/>
        <v>N/A</v>
      </c>
      <c r="G176" s="10">
        <v>0</v>
      </c>
      <c r="H176" s="7" t="str">
        <f t="shared" si="66"/>
        <v>N/A</v>
      </c>
      <c r="I176" s="8" t="s">
        <v>1747</v>
      </c>
      <c r="J176" s="8" t="s">
        <v>1747</v>
      </c>
      <c r="K176" s="25" t="s">
        <v>736</v>
      </c>
      <c r="L176" s="91" t="str">
        <f t="shared" si="67"/>
        <v>N/A</v>
      </c>
    </row>
    <row r="177" spans="1:12" ht="25" x14ac:dyDescent="0.25">
      <c r="A177" s="114" t="s">
        <v>511</v>
      </c>
      <c r="B177" s="25" t="s">
        <v>213</v>
      </c>
      <c r="C177" s="10" t="s">
        <v>1747</v>
      </c>
      <c r="D177" s="7" t="str">
        <f t="shared" si="64"/>
        <v>N/A</v>
      </c>
      <c r="E177" s="10" t="s">
        <v>1747</v>
      </c>
      <c r="F177" s="7" t="str">
        <f t="shared" si="65"/>
        <v>N/A</v>
      </c>
      <c r="G177" s="10" t="s">
        <v>1747</v>
      </c>
      <c r="H177" s="7" t="str">
        <f t="shared" si="66"/>
        <v>N/A</v>
      </c>
      <c r="I177" s="8" t="s">
        <v>1747</v>
      </c>
      <c r="J177" s="8" t="s">
        <v>1747</v>
      </c>
      <c r="K177" s="25" t="s">
        <v>736</v>
      </c>
      <c r="L177" s="91" t="str">
        <f t="shared" si="67"/>
        <v>N/A</v>
      </c>
    </row>
    <row r="178" spans="1:12" ht="25" x14ac:dyDescent="0.25">
      <c r="A178" s="114" t="s">
        <v>1286</v>
      </c>
      <c r="B178" s="21" t="s">
        <v>213</v>
      </c>
      <c r="C178" s="26" t="s">
        <v>1747</v>
      </c>
      <c r="D178" s="7" t="str">
        <f t="shared" si="64"/>
        <v>N/A</v>
      </c>
      <c r="E178" s="26" t="s">
        <v>1747</v>
      </c>
      <c r="F178" s="7" t="str">
        <f t="shared" si="65"/>
        <v>N/A</v>
      </c>
      <c r="G178" s="26" t="s">
        <v>1747</v>
      </c>
      <c r="H178" s="7" t="str">
        <f t="shared" si="66"/>
        <v>N/A</v>
      </c>
      <c r="I178" s="8" t="s">
        <v>1747</v>
      </c>
      <c r="J178" s="8" t="s">
        <v>1747</v>
      </c>
      <c r="K178" s="25" t="s">
        <v>736</v>
      </c>
      <c r="L178" s="91" t="str">
        <f t="shared" si="67"/>
        <v>N/A</v>
      </c>
    </row>
    <row r="179" spans="1:12" ht="25" x14ac:dyDescent="0.25">
      <c r="A179" s="114" t="s">
        <v>512</v>
      </c>
      <c r="B179" s="21" t="s">
        <v>213</v>
      </c>
      <c r="C179" s="26" t="s">
        <v>1747</v>
      </c>
      <c r="D179" s="7" t="str">
        <f t="shared" si="64"/>
        <v>N/A</v>
      </c>
      <c r="E179" s="26" t="s">
        <v>1747</v>
      </c>
      <c r="F179" s="7" t="str">
        <f t="shared" si="65"/>
        <v>N/A</v>
      </c>
      <c r="G179" s="26" t="s">
        <v>1747</v>
      </c>
      <c r="H179" s="7" t="str">
        <f t="shared" si="66"/>
        <v>N/A</v>
      </c>
      <c r="I179" s="8" t="s">
        <v>1747</v>
      </c>
      <c r="J179" s="8" t="s">
        <v>1747</v>
      </c>
      <c r="K179" s="25" t="s">
        <v>736</v>
      </c>
      <c r="L179" s="91" t="str">
        <f t="shared" si="67"/>
        <v>N/A</v>
      </c>
    </row>
    <row r="180" spans="1:12" ht="25" x14ac:dyDescent="0.25">
      <c r="A180" s="114" t="s">
        <v>513</v>
      </c>
      <c r="B180" s="21" t="s">
        <v>213</v>
      </c>
      <c r="C180" s="26" t="s">
        <v>1747</v>
      </c>
      <c r="D180" s="7" t="str">
        <f t="shared" si="64"/>
        <v>N/A</v>
      </c>
      <c r="E180" s="26" t="s">
        <v>1747</v>
      </c>
      <c r="F180" s="7" t="str">
        <f t="shared" si="65"/>
        <v>N/A</v>
      </c>
      <c r="G180" s="26" t="s">
        <v>1747</v>
      </c>
      <c r="H180" s="7" t="str">
        <f t="shared" si="66"/>
        <v>N/A</v>
      </c>
      <c r="I180" s="8" t="s">
        <v>1747</v>
      </c>
      <c r="J180" s="8" t="s">
        <v>1747</v>
      </c>
      <c r="K180" s="25" t="s">
        <v>736</v>
      </c>
      <c r="L180" s="91" t="str">
        <f t="shared" si="67"/>
        <v>N/A</v>
      </c>
    </row>
    <row r="181" spans="1:12" ht="25" x14ac:dyDescent="0.25">
      <c r="A181" s="114" t="s">
        <v>1638</v>
      </c>
      <c r="B181" s="25" t="s">
        <v>213</v>
      </c>
      <c r="C181" s="9" t="s">
        <v>1747</v>
      </c>
      <c r="D181" s="7" t="str">
        <f t="shared" si="64"/>
        <v>N/A</v>
      </c>
      <c r="E181" s="9" t="s">
        <v>1747</v>
      </c>
      <c r="F181" s="7" t="str">
        <f t="shared" si="65"/>
        <v>N/A</v>
      </c>
      <c r="G181" s="9" t="s">
        <v>1747</v>
      </c>
      <c r="H181" s="7" t="str">
        <f t="shared" si="66"/>
        <v>N/A</v>
      </c>
      <c r="I181" s="8" t="s">
        <v>1747</v>
      </c>
      <c r="J181" s="8" t="s">
        <v>1747</v>
      </c>
      <c r="K181" s="25" t="s">
        <v>736</v>
      </c>
      <c r="L181" s="91" t="str">
        <f t="shared" si="67"/>
        <v>N/A</v>
      </c>
    </row>
    <row r="182" spans="1:12" ht="25" x14ac:dyDescent="0.25">
      <c r="A182" s="114" t="s">
        <v>1639</v>
      </c>
      <c r="B182" s="84" t="s">
        <v>213</v>
      </c>
      <c r="C182" s="85" t="s">
        <v>1747</v>
      </c>
      <c r="D182" s="81" t="str">
        <f t="shared" ref="D182" si="68">IF($B182="N/A","N/A",IF(C182&lt;0,"No","Yes"))</f>
        <v>N/A</v>
      </c>
      <c r="E182" s="85" t="s">
        <v>1747</v>
      </c>
      <c r="F182" s="81" t="str">
        <f t="shared" ref="F182" si="69">IF($B182="N/A","N/A",IF(E182&lt;0,"No","Yes"))</f>
        <v>N/A</v>
      </c>
      <c r="G182" s="85" t="s">
        <v>1747</v>
      </c>
      <c r="H182" s="81" t="str">
        <f t="shared" ref="H182" si="70">IF($B182="N/A","N/A",IF(G182&lt;0,"No","Yes"))</f>
        <v>N/A</v>
      </c>
      <c r="I182" s="79" t="s">
        <v>1747</v>
      </c>
      <c r="J182" s="79" t="s">
        <v>1747</v>
      </c>
      <c r="K182" s="84" t="s">
        <v>736</v>
      </c>
      <c r="L182" s="93" t="str">
        <f t="shared" ref="L182" si="71">IF(J182="Div by 0", "N/A", IF(OR(J182="N/A",K182="N/A"),"N/A", IF(J182&gt;VALUE(MID(K182,1,2)), "No", IF(J182&lt;-1*VALUE(MID(K182,1,2)), "No", "Yes"))))</f>
        <v>N/A</v>
      </c>
    </row>
    <row r="183" spans="1:12" ht="25" x14ac:dyDescent="0.25">
      <c r="A183" s="114" t="s">
        <v>1640</v>
      </c>
      <c r="B183" s="3" t="s">
        <v>213</v>
      </c>
      <c r="C183" s="9" t="s">
        <v>1747</v>
      </c>
      <c r="D183" s="5" t="str">
        <f t="shared" ref="D183:D185" si="72">IF($B183="N/A","N/A",IF(C183&lt;0,"No","Yes"))</f>
        <v>N/A</v>
      </c>
      <c r="E183" s="9" t="s">
        <v>1747</v>
      </c>
      <c r="F183" s="5" t="str">
        <f t="shared" ref="F183:F185" si="73">IF($B183="N/A","N/A",IF(E183&lt;0,"No","Yes"))</f>
        <v>N/A</v>
      </c>
      <c r="G183" s="9" t="s">
        <v>1747</v>
      </c>
      <c r="H183" s="5" t="str">
        <f t="shared" ref="H183:H185" si="74">IF($B183="N/A","N/A",IF(G183&lt;0,"No","Yes"))</f>
        <v>N/A</v>
      </c>
      <c r="I183" s="8" t="s">
        <v>1747</v>
      </c>
      <c r="J183" s="8" t="s">
        <v>1747</v>
      </c>
      <c r="K183" s="3" t="s">
        <v>736</v>
      </c>
      <c r="L183" s="91" t="str">
        <f t="shared" ref="L183:L213" si="75">IF(J183="Div by 0", "N/A", IF(OR(J183="N/A",K183="N/A"),"N/A", IF(J183&gt;VALUE(MID(K183,1,2)), "No", IF(J183&lt;-1*VALUE(MID(K183,1,2)), "No", "Yes"))))</f>
        <v>N/A</v>
      </c>
    </row>
    <row r="184" spans="1:12" ht="25" x14ac:dyDescent="0.25">
      <c r="A184" s="114" t="s">
        <v>1641</v>
      </c>
      <c r="B184" s="3" t="s">
        <v>213</v>
      </c>
      <c r="C184" s="9" t="s">
        <v>1747</v>
      </c>
      <c r="D184" s="5" t="str">
        <f t="shared" si="72"/>
        <v>N/A</v>
      </c>
      <c r="E184" s="9" t="s">
        <v>1747</v>
      </c>
      <c r="F184" s="5" t="str">
        <f t="shared" si="73"/>
        <v>N/A</v>
      </c>
      <c r="G184" s="9" t="s">
        <v>1747</v>
      </c>
      <c r="H184" s="5" t="str">
        <f t="shared" si="74"/>
        <v>N/A</v>
      </c>
      <c r="I184" s="8" t="s">
        <v>1747</v>
      </c>
      <c r="J184" s="8" t="s">
        <v>1747</v>
      </c>
      <c r="K184" s="3" t="s">
        <v>736</v>
      </c>
      <c r="L184" s="91" t="str">
        <f t="shared" si="75"/>
        <v>N/A</v>
      </c>
    </row>
    <row r="185" spans="1:12" ht="25" x14ac:dyDescent="0.25">
      <c r="A185" s="114" t="s">
        <v>1642</v>
      </c>
      <c r="B185" s="3" t="s">
        <v>213</v>
      </c>
      <c r="C185" s="9" t="s">
        <v>1747</v>
      </c>
      <c r="D185" s="5" t="str">
        <f t="shared" si="72"/>
        <v>N/A</v>
      </c>
      <c r="E185" s="9" t="s">
        <v>1747</v>
      </c>
      <c r="F185" s="5" t="str">
        <f t="shared" si="73"/>
        <v>N/A</v>
      </c>
      <c r="G185" s="9" t="s">
        <v>1747</v>
      </c>
      <c r="H185" s="5" t="str">
        <f t="shared" si="74"/>
        <v>N/A</v>
      </c>
      <c r="I185" s="8" t="s">
        <v>1747</v>
      </c>
      <c r="J185" s="8" t="s">
        <v>1747</v>
      </c>
      <c r="K185" s="3" t="s">
        <v>736</v>
      </c>
      <c r="L185" s="91" t="str">
        <f t="shared" si="75"/>
        <v>N/A</v>
      </c>
    </row>
    <row r="186" spans="1:12" ht="25" x14ac:dyDescent="0.25">
      <c r="A186" s="114" t="s">
        <v>1644</v>
      </c>
      <c r="B186" s="80" t="s">
        <v>213</v>
      </c>
      <c r="C186" s="85" t="s">
        <v>1747</v>
      </c>
      <c r="D186" s="78" t="str">
        <f>IF($B186="N/A","N/A",IF(C186&gt;10,"No",IF(C186&lt;-10,"No","Yes")))</f>
        <v>N/A</v>
      </c>
      <c r="E186" s="85" t="s">
        <v>1747</v>
      </c>
      <c r="F186" s="78" t="str">
        <f>IF($B186="N/A","N/A",IF(E186&gt;10,"No",IF(E186&lt;-10,"No","Yes")))</f>
        <v>N/A</v>
      </c>
      <c r="G186" s="85" t="s">
        <v>1747</v>
      </c>
      <c r="H186" s="78" t="str">
        <f>IF($B186="N/A","N/A",IF(G186&gt;10,"No",IF(G186&lt;-10,"No","Yes")))</f>
        <v>N/A</v>
      </c>
      <c r="I186" s="79" t="s">
        <v>1747</v>
      </c>
      <c r="J186" s="79" t="s">
        <v>1747</v>
      </c>
      <c r="K186" s="80" t="s">
        <v>736</v>
      </c>
      <c r="L186" s="91" t="str">
        <f t="shared" si="75"/>
        <v>N/A</v>
      </c>
    </row>
    <row r="187" spans="1:12" ht="25" x14ac:dyDescent="0.25">
      <c r="A187" s="114" t="s">
        <v>1645</v>
      </c>
      <c r="B187" s="21" t="s">
        <v>213</v>
      </c>
      <c r="C187" s="9" t="s">
        <v>1747</v>
      </c>
      <c r="D187" s="7" t="str">
        <f t="shared" ref="D187:D213" si="76">IF($B187="N/A","N/A",IF(C187&gt;10,"No",IF(C187&lt;-10,"No","Yes")))</f>
        <v>N/A</v>
      </c>
      <c r="E187" s="9" t="s">
        <v>1747</v>
      </c>
      <c r="F187" s="7" t="str">
        <f t="shared" ref="F187:F213" si="77">IF($B187="N/A","N/A",IF(E187&gt;10,"No",IF(E187&lt;-10,"No","Yes")))</f>
        <v>N/A</v>
      </c>
      <c r="G187" s="9" t="s">
        <v>1747</v>
      </c>
      <c r="H187" s="7" t="str">
        <f t="shared" ref="H187:H213" si="78">IF($B187="N/A","N/A",IF(G187&gt;10,"No",IF(G187&lt;-10,"No","Yes")))</f>
        <v>N/A</v>
      </c>
      <c r="I187" s="8" t="s">
        <v>1747</v>
      </c>
      <c r="J187" s="8" t="s">
        <v>1747</v>
      </c>
      <c r="K187" s="25" t="s">
        <v>736</v>
      </c>
      <c r="L187" s="91" t="str">
        <f t="shared" si="75"/>
        <v>N/A</v>
      </c>
    </row>
    <row r="188" spans="1:12" ht="25" x14ac:dyDescent="0.25">
      <c r="A188" s="114" t="s">
        <v>1646</v>
      </c>
      <c r="B188" s="21" t="s">
        <v>213</v>
      </c>
      <c r="C188" s="9" t="s">
        <v>1747</v>
      </c>
      <c r="D188" s="7" t="str">
        <f t="shared" si="76"/>
        <v>N/A</v>
      </c>
      <c r="E188" s="9" t="s">
        <v>1747</v>
      </c>
      <c r="F188" s="7" t="str">
        <f t="shared" si="77"/>
        <v>N/A</v>
      </c>
      <c r="G188" s="9" t="s">
        <v>1747</v>
      </c>
      <c r="H188" s="7" t="str">
        <f t="shared" si="78"/>
        <v>N/A</v>
      </c>
      <c r="I188" s="8" t="s">
        <v>1747</v>
      </c>
      <c r="J188" s="8" t="s">
        <v>1747</v>
      </c>
      <c r="K188" s="25" t="s">
        <v>736</v>
      </c>
      <c r="L188" s="91" t="str">
        <f t="shared" si="75"/>
        <v>N/A</v>
      </c>
    </row>
    <row r="189" spans="1:12" ht="25" x14ac:dyDescent="0.25">
      <c r="A189" s="114" t="s">
        <v>1647</v>
      </c>
      <c r="B189" s="21" t="s">
        <v>213</v>
      </c>
      <c r="C189" s="9" t="s">
        <v>1747</v>
      </c>
      <c r="D189" s="7" t="str">
        <f t="shared" si="76"/>
        <v>N/A</v>
      </c>
      <c r="E189" s="9" t="s">
        <v>1747</v>
      </c>
      <c r="F189" s="7" t="str">
        <f t="shared" si="77"/>
        <v>N/A</v>
      </c>
      <c r="G189" s="9" t="s">
        <v>1747</v>
      </c>
      <c r="H189" s="7" t="str">
        <f t="shared" si="78"/>
        <v>N/A</v>
      </c>
      <c r="I189" s="8" t="s">
        <v>1747</v>
      </c>
      <c r="J189" s="8" t="s">
        <v>1747</v>
      </c>
      <c r="K189" s="25" t="s">
        <v>736</v>
      </c>
      <c r="L189" s="91" t="str">
        <f t="shared" si="75"/>
        <v>N/A</v>
      </c>
    </row>
    <row r="190" spans="1:12" ht="25" x14ac:dyDescent="0.25">
      <c r="A190" s="114" t="s">
        <v>1648</v>
      </c>
      <c r="B190" s="21" t="s">
        <v>213</v>
      </c>
      <c r="C190" s="9" t="s">
        <v>1747</v>
      </c>
      <c r="D190" s="7" t="str">
        <f t="shared" si="76"/>
        <v>N/A</v>
      </c>
      <c r="E190" s="9" t="s">
        <v>1747</v>
      </c>
      <c r="F190" s="7" t="str">
        <f t="shared" si="77"/>
        <v>N/A</v>
      </c>
      <c r="G190" s="9" t="s">
        <v>1747</v>
      </c>
      <c r="H190" s="7" t="str">
        <f t="shared" si="78"/>
        <v>N/A</v>
      </c>
      <c r="I190" s="8" t="s">
        <v>1747</v>
      </c>
      <c r="J190" s="8" t="s">
        <v>1747</v>
      </c>
      <c r="K190" s="25" t="s">
        <v>736</v>
      </c>
      <c r="L190" s="91" t="str">
        <f t="shared" si="75"/>
        <v>N/A</v>
      </c>
    </row>
    <row r="191" spans="1:12" ht="25" x14ac:dyDescent="0.25">
      <c r="A191" s="114" t="s">
        <v>1649</v>
      </c>
      <c r="B191" s="21" t="s">
        <v>213</v>
      </c>
      <c r="C191" s="9" t="s">
        <v>1747</v>
      </c>
      <c r="D191" s="7" t="str">
        <f t="shared" si="76"/>
        <v>N/A</v>
      </c>
      <c r="E191" s="9" t="s">
        <v>1747</v>
      </c>
      <c r="F191" s="7" t="str">
        <f t="shared" si="77"/>
        <v>N/A</v>
      </c>
      <c r="G191" s="9" t="s">
        <v>1747</v>
      </c>
      <c r="H191" s="7" t="str">
        <f t="shared" si="78"/>
        <v>N/A</v>
      </c>
      <c r="I191" s="8" t="s">
        <v>1747</v>
      </c>
      <c r="J191" s="8" t="s">
        <v>1747</v>
      </c>
      <c r="K191" s="25" t="s">
        <v>736</v>
      </c>
      <c r="L191" s="91" t="str">
        <f t="shared" si="75"/>
        <v>N/A</v>
      </c>
    </row>
    <row r="192" spans="1:12" ht="25" x14ac:dyDescent="0.25">
      <c r="A192" s="114" t="s">
        <v>1650</v>
      </c>
      <c r="B192" s="21" t="s">
        <v>213</v>
      </c>
      <c r="C192" s="9" t="s">
        <v>1747</v>
      </c>
      <c r="D192" s="7" t="str">
        <f t="shared" si="76"/>
        <v>N/A</v>
      </c>
      <c r="E192" s="9" t="s">
        <v>1747</v>
      </c>
      <c r="F192" s="7" t="str">
        <f t="shared" si="77"/>
        <v>N/A</v>
      </c>
      <c r="G192" s="9" t="s">
        <v>1747</v>
      </c>
      <c r="H192" s="7" t="str">
        <f t="shared" si="78"/>
        <v>N/A</v>
      </c>
      <c r="I192" s="8" t="s">
        <v>1747</v>
      </c>
      <c r="J192" s="8" t="s">
        <v>1747</v>
      </c>
      <c r="K192" s="25" t="s">
        <v>736</v>
      </c>
      <c r="L192" s="91" t="str">
        <f t="shared" si="75"/>
        <v>N/A</v>
      </c>
    </row>
    <row r="193" spans="1:12" ht="25" x14ac:dyDescent="0.25">
      <c r="A193" s="114" t="s">
        <v>1651</v>
      </c>
      <c r="B193" s="21" t="s">
        <v>213</v>
      </c>
      <c r="C193" s="9" t="s">
        <v>1747</v>
      </c>
      <c r="D193" s="7" t="str">
        <f t="shared" si="76"/>
        <v>N/A</v>
      </c>
      <c r="E193" s="9" t="s">
        <v>1747</v>
      </c>
      <c r="F193" s="7" t="str">
        <f t="shared" si="77"/>
        <v>N/A</v>
      </c>
      <c r="G193" s="9" t="s">
        <v>1747</v>
      </c>
      <c r="H193" s="7" t="str">
        <f t="shared" si="78"/>
        <v>N/A</v>
      </c>
      <c r="I193" s="8" t="s">
        <v>1747</v>
      </c>
      <c r="J193" s="8" t="s">
        <v>1747</v>
      </c>
      <c r="K193" s="25" t="s">
        <v>736</v>
      </c>
      <c r="L193" s="91" t="str">
        <f t="shared" si="75"/>
        <v>N/A</v>
      </c>
    </row>
    <row r="194" spans="1:12" ht="25" x14ac:dyDescent="0.25">
      <c r="A194" s="114" t="s">
        <v>1652</v>
      </c>
      <c r="B194" s="21" t="s">
        <v>213</v>
      </c>
      <c r="C194" s="9" t="s">
        <v>1747</v>
      </c>
      <c r="D194" s="7" t="str">
        <f t="shared" si="76"/>
        <v>N/A</v>
      </c>
      <c r="E194" s="9" t="s">
        <v>1747</v>
      </c>
      <c r="F194" s="7" t="str">
        <f t="shared" si="77"/>
        <v>N/A</v>
      </c>
      <c r="G194" s="9" t="s">
        <v>1747</v>
      </c>
      <c r="H194" s="7" t="str">
        <f t="shared" si="78"/>
        <v>N/A</v>
      </c>
      <c r="I194" s="8" t="s">
        <v>1747</v>
      </c>
      <c r="J194" s="8" t="s">
        <v>1747</v>
      </c>
      <c r="K194" s="25" t="s">
        <v>736</v>
      </c>
      <c r="L194" s="91" t="str">
        <f t="shared" si="75"/>
        <v>N/A</v>
      </c>
    </row>
    <row r="195" spans="1:12" ht="25" x14ac:dyDescent="0.25">
      <c r="A195" s="114" t="s">
        <v>1653</v>
      </c>
      <c r="B195" s="21" t="s">
        <v>213</v>
      </c>
      <c r="C195" s="9" t="s">
        <v>1747</v>
      </c>
      <c r="D195" s="7" t="str">
        <f t="shared" si="76"/>
        <v>N/A</v>
      </c>
      <c r="E195" s="9" t="s">
        <v>1747</v>
      </c>
      <c r="F195" s="7" t="str">
        <f t="shared" si="77"/>
        <v>N/A</v>
      </c>
      <c r="G195" s="9" t="s">
        <v>1747</v>
      </c>
      <c r="H195" s="7" t="str">
        <f t="shared" si="78"/>
        <v>N/A</v>
      </c>
      <c r="I195" s="8" t="s">
        <v>1747</v>
      </c>
      <c r="J195" s="8" t="s">
        <v>1747</v>
      </c>
      <c r="K195" s="25" t="s">
        <v>736</v>
      </c>
      <c r="L195" s="91" t="str">
        <f t="shared" si="75"/>
        <v>N/A</v>
      </c>
    </row>
    <row r="196" spans="1:12" ht="25" x14ac:dyDescent="0.25">
      <c r="A196" s="114" t="s">
        <v>1654</v>
      </c>
      <c r="B196" s="21" t="s">
        <v>213</v>
      </c>
      <c r="C196" s="9" t="s">
        <v>1747</v>
      </c>
      <c r="D196" s="7" t="str">
        <f t="shared" si="76"/>
        <v>N/A</v>
      </c>
      <c r="E196" s="9" t="s">
        <v>1747</v>
      </c>
      <c r="F196" s="7" t="str">
        <f t="shared" si="77"/>
        <v>N/A</v>
      </c>
      <c r="G196" s="9" t="s">
        <v>1747</v>
      </c>
      <c r="H196" s="7" t="str">
        <f t="shared" si="78"/>
        <v>N/A</v>
      </c>
      <c r="I196" s="8" t="s">
        <v>1747</v>
      </c>
      <c r="J196" s="8" t="s">
        <v>1747</v>
      </c>
      <c r="K196" s="25" t="s">
        <v>736</v>
      </c>
      <c r="L196" s="91" t="str">
        <f t="shared" si="75"/>
        <v>N/A</v>
      </c>
    </row>
    <row r="197" spans="1:12" ht="25" x14ac:dyDescent="0.25">
      <c r="A197" s="114" t="s">
        <v>1655</v>
      </c>
      <c r="B197" s="21" t="s">
        <v>213</v>
      </c>
      <c r="C197" s="9" t="s">
        <v>1747</v>
      </c>
      <c r="D197" s="7" t="str">
        <f t="shared" si="76"/>
        <v>N/A</v>
      </c>
      <c r="E197" s="9" t="s">
        <v>1747</v>
      </c>
      <c r="F197" s="7" t="str">
        <f t="shared" si="77"/>
        <v>N/A</v>
      </c>
      <c r="G197" s="9" t="s">
        <v>1747</v>
      </c>
      <c r="H197" s="7" t="str">
        <f t="shared" si="78"/>
        <v>N/A</v>
      </c>
      <c r="I197" s="8" t="s">
        <v>1747</v>
      </c>
      <c r="J197" s="8" t="s">
        <v>1747</v>
      </c>
      <c r="K197" s="25" t="s">
        <v>736</v>
      </c>
      <c r="L197" s="91" t="str">
        <f t="shared" si="75"/>
        <v>N/A</v>
      </c>
    </row>
    <row r="198" spans="1:12" ht="25" x14ac:dyDescent="0.25">
      <c r="A198" s="114" t="s">
        <v>1656</v>
      </c>
      <c r="B198" s="21" t="s">
        <v>213</v>
      </c>
      <c r="C198" s="9" t="s">
        <v>1747</v>
      </c>
      <c r="D198" s="7" t="str">
        <f t="shared" si="76"/>
        <v>N/A</v>
      </c>
      <c r="E198" s="9" t="s">
        <v>1747</v>
      </c>
      <c r="F198" s="7" t="str">
        <f t="shared" si="77"/>
        <v>N/A</v>
      </c>
      <c r="G198" s="9" t="s">
        <v>1747</v>
      </c>
      <c r="H198" s="7" t="str">
        <f t="shared" si="78"/>
        <v>N/A</v>
      </c>
      <c r="I198" s="8" t="s">
        <v>1747</v>
      </c>
      <c r="J198" s="8" t="s">
        <v>1747</v>
      </c>
      <c r="K198" s="25" t="s">
        <v>736</v>
      </c>
      <c r="L198" s="91" t="str">
        <f t="shared" si="75"/>
        <v>N/A</v>
      </c>
    </row>
    <row r="199" spans="1:12" ht="25" x14ac:dyDescent="0.25">
      <c r="A199" s="114" t="s">
        <v>1657</v>
      </c>
      <c r="B199" s="21" t="s">
        <v>213</v>
      </c>
      <c r="C199" s="9" t="s">
        <v>1747</v>
      </c>
      <c r="D199" s="7" t="str">
        <f t="shared" si="76"/>
        <v>N/A</v>
      </c>
      <c r="E199" s="9" t="s">
        <v>1747</v>
      </c>
      <c r="F199" s="7" t="str">
        <f t="shared" si="77"/>
        <v>N/A</v>
      </c>
      <c r="G199" s="9" t="s">
        <v>1747</v>
      </c>
      <c r="H199" s="7" t="str">
        <f t="shared" si="78"/>
        <v>N/A</v>
      </c>
      <c r="I199" s="8" t="s">
        <v>1747</v>
      </c>
      <c r="J199" s="8" t="s">
        <v>1747</v>
      </c>
      <c r="K199" s="25" t="s">
        <v>736</v>
      </c>
      <c r="L199" s="91" t="str">
        <f t="shared" si="75"/>
        <v>N/A</v>
      </c>
    </row>
    <row r="200" spans="1:12" ht="25" x14ac:dyDescent="0.25">
      <c r="A200" s="114" t="s">
        <v>1658</v>
      </c>
      <c r="B200" s="21" t="s">
        <v>213</v>
      </c>
      <c r="C200" s="9" t="s">
        <v>1747</v>
      </c>
      <c r="D200" s="7" t="str">
        <f t="shared" si="76"/>
        <v>N/A</v>
      </c>
      <c r="E200" s="9" t="s">
        <v>1747</v>
      </c>
      <c r="F200" s="7" t="str">
        <f t="shared" si="77"/>
        <v>N/A</v>
      </c>
      <c r="G200" s="9" t="s">
        <v>1747</v>
      </c>
      <c r="H200" s="7" t="str">
        <f t="shared" si="78"/>
        <v>N/A</v>
      </c>
      <c r="I200" s="8" t="s">
        <v>1747</v>
      </c>
      <c r="J200" s="8" t="s">
        <v>1747</v>
      </c>
      <c r="K200" s="25" t="s">
        <v>736</v>
      </c>
      <c r="L200" s="91" t="str">
        <f t="shared" si="75"/>
        <v>N/A</v>
      </c>
    </row>
    <row r="201" spans="1:12" ht="25" x14ac:dyDescent="0.25">
      <c r="A201" s="114" t="s">
        <v>1659</v>
      </c>
      <c r="B201" s="21" t="s">
        <v>213</v>
      </c>
      <c r="C201" s="9" t="s">
        <v>1747</v>
      </c>
      <c r="D201" s="7" t="str">
        <f t="shared" si="76"/>
        <v>N/A</v>
      </c>
      <c r="E201" s="9" t="s">
        <v>1747</v>
      </c>
      <c r="F201" s="7" t="str">
        <f t="shared" si="77"/>
        <v>N/A</v>
      </c>
      <c r="G201" s="9" t="s">
        <v>1747</v>
      </c>
      <c r="H201" s="7" t="str">
        <f t="shared" si="78"/>
        <v>N/A</v>
      </c>
      <c r="I201" s="8" t="s">
        <v>1747</v>
      </c>
      <c r="J201" s="8" t="s">
        <v>1747</v>
      </c>
      <c r="K201" s="25" t="s">
        <v>736</v>
      </c>
      <c r="L201" s="91" t="str">
        <f t="shared" si="75"/>
        <v>N/A</v>
      </c>
    </row>
    <row r="202" spans="1:12" ht="25" x14ac:dyDescent="0.25">
      <c r="A202" s="114" t="s">
        <v>1660</v>
      </c>
      <c r="B202" s="21" t="s">
        <v>213</v>
      </c>
      <c r="C202" s="9" t="s">
        <v>1747</v>
      </c>
      <c r="D202" s="7" t="str">
        <f t="shared" si="76"/>
        <v>N/A</v>
      </c>
      <c r="E202" s="9" t="s">
        <v>1747</v>
      </c>
      <c r="F202" s="7" t="str">
        <f t="shared" si="77"/>
        <v>N/A</v>
      </c>
      <c r="G202" s="9" t="s">
        <v>1747</v>
      </c>
      <c r="H202" s="7" t="str">
        <f t="shared" si="78"/>
        <v>N/A</v>
      </c>
      <c r="I202" s="8" t="s">
        <v>1747</v>
      </c>
      <c r="J202" s="8" t="s">
        <v>1747</v>
      </c>
      <c r="K202" s="25" t="s">
        <v>736</v>
      </c>
      <c r="L202" s="91" t="str">
        <f t="shared" si="75"/>
        <v>N/A</v>
      </c>
    </row>
    <row r="203" spans="1:12" ht="25" x14ac:dyDescent="0.25">
      <c r="A203" s="114" t="s">
        <v>1661</v>
      </c>
      <c r="B203" s="21" t="s">
        <v>213</v>
      </c>
      <c r="C203" s="9" t="s">
        <v>1747</v>
      </c>
      <c r="D203" s="7" t="str">
        <f t="shared" si="76"/>
        <v>N/A</v>
      </c>
      <c r="E203" s="9" t="s">
        <v>1747</v>
      </c>
      <c r="F203" s="7" t="str">
        <f t="shared" si="77"/>
        <v>N/A</v>
      </c>
      <c r="G203" s="9" t="s">
        <v>1747</v>
      </c>
      <c r="H203" s="7" t="str">
        <f t="shared" si="78"/>
        <v>N/A</v>
      </c>
      <c r="I203" s="8" t="s">
        <v>1747</v>
      </c>
      <c r="J203" s="8" t="s">
        <v>1747</v>
      </c>
      <c r="K203" s="25" t="s">
        <v>736</v>
      </c>
      <c r="L203" s="91" t="str">
        <f t="shared" si="75"/>
        <v>N/A</v>
      </c>
    </row>
    <row r="204" spans="1:12" ht="25" x14ac:dyDescent="0.25">
      <c r="A204" s="114" t="s">
        <v>1662</v>
      </c>
      <c r="B204" s="21" t="s">
        <v>213</v>
      </c>
      <c r="C204" s="9" t="s">
        <v>1747</v>
      </c>
      <c r="D204" s="7" t="str">
        <f t="shared" si="76"/>
        <v>N/A</v>
      </c>
      <c r="E204" s="9" t="s">
        <v>1747</v>
      </c>
      <c r="F204" s="7" t="str">
        <f t="shared" si="77"/>
        <v>N/A</v>
      </c>
      <c r="G204" s="9" t="s">
        <v>1747</v>
      </c>
      <c r="H204" s="7" t="str">
        <f t="shared" si="78"/>
        <v>N/A</v>
      </c>
      <c r="I204" s="8" t="s">
        <v>1747</v>
      </c>
      <c r="J204" s="8" t="s">
        <v>1747</v>
      </c>
      <c r="K204" s="25" t="s">
        <v>736</v>
      </c>
      <c r="L204" s="91" t="str">
        <f t="shared" si="75"/>
        <v>N/A</v>
      </c>
    </row>
    <row r="205" spans="1:12" ht="25" x14ac:dyDescent="0.25">
      <c r="A205" s="114" t="s">
        <v>1663</v>
      </c>
      <c r="B205" s="21" t="s">
        <v>213</v>
      </c>
      <c r="C205" s="9" t="s">
        <v>1747</v>
      </c>
      <c r="D205" s="7" t="str">
        <f t="shared" si="76"/>
        <v>N/A</v>
      </c>
      <c r="E205" s="9" t="s">
        <v>1747</v>
      </c>
      <c r="F205" s="7" t="str">
        <f t="shared" si="77"/>
        <v>N/A</v>
      </c>
      <c r="G205" s="9" t="s">
        <v>1747</v>
      </c>
      <c r="H205" s="7" t="str">
        <f t="shared" si="78"/>
        <v>N/A</v>
      </c>
      <c r="I205" s="8" t="s">
        <v>1747</v>
      </c>
      <c r="J205" s="8" t="s">
        <v>1747</v>
      </c>
      <c r="K205" s="25" t="s">
        <v>736</v>
      </c>
      <c r="L205" s="91" t="str">
        <f t="shared" si="75"/>
        <v>N/A</v>
      </c>
    </row>
    <row r="206" spans="1:12" ht="25" x14ac:dyDescent="0.25">
      <c r="A206" s="114" t="s">
        <v>1664</v>
      </c>
      <c r="B206" s="21" t="s">
        <v>213</v>
      </c>
      <c r="C206" s="9" t="s">
        <v>1747</v>
      </c>
      <c r="D206" s="7" t="str">
        <f t="shared" si="76"/>
        <v>N/A</v>
      </c>
      <c r="E206" s="9" t="s">
        <v>1747</v>
      </c>
      <c r="F206" s="7" t="str">
        <f t="shared" si="77"/>
        <v>N/A</v>
      </c>
      <c r="G206" s="9" t="s">
        <v>1747</v>
      </c>
      <c r="H206" s="7" t="str">
        <f t="shared" si="78"/>
        <v>N/A</v>
      </c>
      <c r="I206" s="8" t="s">
        <v>1747</v>
      </c>
      <c r="J206" s="8" t="s">
        <v>1747</v>
      </c>
      <c r="K206" s="25" t="s">
        <v>736</v>
      </c>
      <c r="L206" s="91" t="str">
        <f t="shared" si="75"/>
        <v>N/A</v>
      </c>
    </row>
    <row r="207" spans="1:12" ht="25" x14ac:dyDescent="0.25">
      <c r="A207" s="114" t="s">
        <v>1665</v>
      </c>
      <c r="B207" s="21" t="s">
        <v>213</v>
      </c>
      <c r="C207" s="9" t="s">
        <v>1747</v>
      </c>
      <c r="D207" s="7" t="str">
        <f t="shared" si="76"/>
        <v>N/A</v>
      </c>
      <c r="E207" s="9" t="s">
        <v>1747</v>
      </c>
      <c r="F207" s="7" t="str">
        <f t="shared" si="77"/>
        <v>N/A</v>
      </c>
      <c r="G207" s="9" t="s">
        <v>1747</v>
      </c>
      <c r="H207" s="7" t="str">
        <f t="shared" si="78"/>
        <v>N/A</v>
      </c>
      <c r="I207" s="8" t="s">
        <v>1747</v>
      </c>
      <c r="J207" s="8" t="s">
        <v>1747</v>
      </c>
      <c r="K207" s="25" t="s">
        <v>736</v>
      </c>
      <c r="L207" s="91" t="str">
        <f t="shared" si="75"/>
        <v>N/A</v>
      </c>
    </row>
    <row r="208" spans="1:12" ht="25" x14ac:dyDescent="0.25">
      <c r="A208" s="114" t="s">
        <v>1666</v>
      </c>
      <c r="B208" s="21" t="s">
        <v>213</v>
      </c>
      <c r="C208" s="9" t="s">
        <v>1747</v>
      </c>
      <c r="D208" s="7" t="str">
        <f t="shared" si="76"/>
        <v>N/A</v>
      </c>
      <c r="E208" s="9" t="s">
        <v>1747</v>
      </c>
      <c r="F208" s="7" t="str">
        <f t="shared" si="77"/>
        <v>N/A</v>
      </c>
      <c r="G208" s="9" t="s">
        <v>1747</v>
      </c>
      <c r="H208" s="7" t="str">
        <f t="shared" si="78"/>
        <v>N/A</v>
      </c>
      <c r="I208" s="8" t="s">
        <v>1747</v>
      </c>
      <c r="J208" s="8" t="s">
        <v>1747</v>
      </c>
      <c r="K208" s="25" t="s">
        <v>736</v>
      </c>
      <c r="L208" s="91" t="str">
        <f t="shared" si="75"/>
        <v>N/A</v>
      </c>
    </row>
    <row r="209" spans="1:12" ht="25" x14ac:dyDescent="0.25">
      <c r="A209" s="114" t="s">
        <v>1667</v>
      </c>
      <c r="B209" s="21" t="s">
        <v>213</v>
      </c>
      <c r="C209" s="9" t="s">
        <v>1747</v>
      </c>
      <c r="D209" s="7" t="str">
        <f t="shared" si="76"/>
        <v>N/A</v>
      </c>
      <c r="E209" s="9" t="s">
        <v>1747</v>
      </c>
      <c r="F209" s="7" t="str">
        <f t="shared" si="77"/>
        <v>N/A</v>
      </c>
      <c r="G209" s="9" t="s">
        <v>1747</v>
      </c>
      <c r="H209" s="7" t="str">
        <f t="shared" si="78"/>
        <v>N/A</v>
      </c>
      <c r="I209" s="8" t="s">
        <v>1747</v>
      </c>
      <c r="J209" s="8" t="s">
        <v>1747</v>
      </c>
      <c r="K209" s="25" t="s">
        <v>736</v>
      </c>
      <c r="L209" s="91" t="str">
        <f t="shared" si="75"/>
        <v>N/A</v>
      </c>
    </row>
    <row r="210" spans="1:12" ht="25" x14ac:dyDescent="0.25">
      <c r="A210" s="114" t="s">
        <v>1668</v>
      </c>
      <c r="B210" s="21" t="s">
        <v>213</v>
      </c>
      <c r="C210" s="9" t="s">
        <v>1747</v>
      </c>
      <c r="D210" s="7" t="str">
        <f t="shared" si="76"/>
        <v>N/A</v>
      </c>
      <c r="E210" s="9" t="s">
        <v>1747</v>
      </c>
      <c r="F210" s="7" t="str">
        <f t="shared" si="77"/>
        <v>N/A</v>
      </c>
      <c r="G210" s="9" t="s">
        <v>1747</v>
      </c>
      <c r="H210" s="7" t="str">
        <f t="shared" si="78"/>
        <v>N/A</v>
      </c>
      <c r="I210" s="8" t="s">
        <v>1747</v>
      </c>
      <c r="J210" s="8" t="s">
        <v>1747</v>
      </c>
      <c r="K210" s="25" t="s">
        <v>736</v>
      </c>
      <c r="L210" s="91" t="str">
        <f t="shared" si="75"/>
        <v>N/A</v>
      </c>
    </row>
    <row r="211" spans="1:12" ht="25" x14ac:dyDescent="0.25">
      <c r="A211" s="114" t="s">
        <v>1669</v>
      </c>
      <c r="B211" s="21" t="s">
        <v>213</v>
      </c>
      <c r="C211" s="9" t="s">
        <v>1747</v>
      </c>
      <c r="D211" s="7" t="str">
        <f t="shared" si="76"/>
        <v>N/A</v>
      </c>
      <c r="E211" s="9" t="s">
        <v>1747</v>
      </c>
      <c r="F211" s="7" t="str">
        <f t="shared" si="77"/>
        <v>N/A</v>
      </c>
      <c r="G211" s="9" t="s">
        <v>1747</v>
      </c>
      <c r="H211" s="7" t="str">
        <f t="shared" si="78"/>
        <v>N/A</v>
      </c>
      <c r="I211" s="8" t="s">
        <v>1747</v>
      </c>
      <c r="J211" s="8" t="s">
        <v>1747</v>
      </c>
      <c r="K211" s="25" t="s">
        <v>736</v>
      </c>
      <c r="L211" s="91" t="str">
        <f t="shared" si="75"/>
        <v>N/A</v>
      </c>
    </row>
    <row r="212" spans="1:12" ht="25" x14ac:dyDescent="0.25">
      <c r="A212" s="114" t="s">
        <v>1670</v>
      </c>
      <c r="B212" s="21" t="s">
        <v>213</v>
      </c>
      <c r="C212" s="9" t="s">
        <v>1747</v>
      </c>
      <c r="D212" s="7" t="str">
        <f t="shared" si="76"/>
        <v>N/A</v>
      </c>
      <c r="E212" s="9" t="s">
        <v>1747</v>
      </c>
      <c r="F212" s="7" t="str">
        <f t="shared" si="77"/>
        <v>N/A</v>
      </c>
      <c r="G212" s="9" t="s">
        <v>1747</v>
      </c>
      <c r="H212" s="7" t="str">
        <f t="shared" si="78"/>
        <v>N/A</v>
      </c>
      <c r="I212" s="8" t="s">
        <v>1747</v>
      </c>
      <c r="J212" s="8" t="s">
        <v>1747</v>
      </c>
      <c r="K212" s="25" t="s">
        <v>736</v>
      </c>
      <c r="L212" s="91" t="str">
        <f t="shared" si="75"/>
        <v>N/A</v>
      </c>
    </row>
    <row r="213" spans="1:12" ht="25" x14ac:dyDescent="0.25">
      <c r="A213" s="115" t="s">
        <v>1643</v>
      </c>
      <c r="B213" s="99" t="s">
        <v>213</v>
      </c>
      <c r="C213" s="149" t="s">
        <v>1747</v>
      </c>
      <c r="D213" s="130" t="str">
        <f t="shared" si="76"/>
        <v>N/A</v>
      </c>
      <c r="E213" s="149" t="s">
        <v>1747</v>
      </c>
      <c r="F213" s="130" t="str">
        <f t="shared" si="77"/>
        <v>N/A</v>
      </c>
      <c r="G213" s="149" t="s">
        <v>1747</v>
      </c>
      <c r="H213" s="130" t="str">
        <f t="shared" si="78"/>
        <v>N/A</v>
      </c>
      <c r="I213" s="131" t="s">
        <v>1747</v>
      </c>
      <c r="J213" s="131" t="s">
        <v>1747</v>
      </c>
      <c r="K213" s="144" t="s">
        <v>736</v>
      </c>
      <c r="L213" s="102" t="str">
        <f t="shared" si="75"/>
        <v>N/A</v>
      </c>
    </row>
    <row r="214" spans="1:12" x14ac:dyDescent="0.25">
      <c r="A214" s="169" t="s">
        <v>1632</v>
      </c>
      <c r="B214" s="170"/>
      <c r="C214" s="170"/>
      <c r="D214" s="170"/>
      <c r="E214" s="170"/>
      <c r="F214" s="170"/>
      <c r="G214" s="170"/>
      <c r="H214" s="170"/>
      <c r="I214" s="170"/>
      <c r="J214" s="170"/>
      <c r="K214" s="170"/>
      <c r="L214" s="171"/>
    </row>
    <row r="215" spans="1:12" x14ac:dyDescent="0.25">
      <c r="A215" s="164" t="s">
        <v>1630</v>
      </c>
      <c r="B215" s="165"/>
      <c r="C215" s="165"/>
      <c r="D215" s="165"/>
      <c r="E215" s="165"/>
      <c r="F215" s="165"/>
      <c r="G215" s="165"/>
      <c r="H215" s="165"/>
      <c r="I215" s="165"/>
      <c r="J215" s="165"/>
      <c r="K215" s="165"/>
      <c r="L215" s="166"/>
    </row>
    <row r="216" spans="1:12" s="13" customFormat="1" x14ac:dyDescent="0.25">
      <c r="A216" s="167" t="s">
        <v>1731</v>
      </c>
      <c r="B216" s="167"/>
      <c r="C216" s="167"/>
      <c r="D216" s="167"/>
      <c r="E216" s="167"/>
      <c r="F216" s="167"/>
      <c r="G216" s="167"/>
      <c r="H216" s="167"/>
      <c r="I216" s="167"/>
      <c r="J216" s="167"/>
      <c r="K216" s="167"/>
      <c r="L216" s="168"/>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F248"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28"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82" t="s">
        <v>1593</v>
      </c>
      <c r="B2" s="183"/>
      <c r="C2" s="183"/>
      <c r="D2" s="183"/>
      <c r="E2" s="183"/>
      <c r="F2" s="183"/>
      <c r="G2" s="183"/>
      <c r="H2" s="183"/>
      <c r="I2" s="183"/>
      <c r="J2" s="183"/>
      <c r="K2" s="183"/>
      <c r="L2" s="184"/>
    </row>
    <row r="3" spans="1:12" s="13" customFormat="1" ht="13" x14ac:dyDescent="0.3">
      <c r="A3" s="161" t="s">
        <v>1746</v>
      </c>
      <c r="B3" s="180"/>
      <c r="C3" s="180"/>
      <c r="D3" s="180"/>
      <c r="E3" s="180"/>
      <c r="F3" s="180"/>
      <c r="G3" s="180"/>
      <c r="H3" s="180"/>
      <c r="I3" s="180"/>
      <c r="J3" s="180"/>
      <c r="K3" s="180"/>
      <c r="L3" s="181"/>
    </row>
    <row r="4" spans="1:12" s="13" customFormat="1" ht="13" x14ac:dyDescent="0.3">
      <c r="A4" s="177" t="s">
        <v>648</v>
      </c>
      <c r="B4" s="178"/>
      <c r="C4" s="178"/>
      <c r="D4" s="178"/>
      <c r="E4" s="178"/>
      <c r="F4" s="178"/>
      <c r="G4" s="178"/>
      <c r="H4" s="178"/>
      <c r="I4" s="178"/>
      <c r="J4" s="178"/>
      <c r="K4" s="178"/>
      <c r="L4" s="179"/>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3</v>
      </c>
      <c r="B6" s="25" t="s">
        <v>213</v>
      </c>
      <c r="C6" s="1">
        <v>133581</v>
      </c>
      <c r="D6" s="7" t="str">
        <f t="shared" ref="D6:D39" si="0">IF($B6="N/A","N/A",IF(C6&gt;10,"No",IF(C6&lt;-10,"No","Yes")))</f>
        <v>N/A</v>
      </c>
      <c r="E6" s="1">
        <v>136423</v>
      </c>
      <c r="F6" s="7" t="str">
        <f t="shared" ref="F6:F39" si="1">IF($B6="N/A","N/A",IF(E6&gt;10,"No",IF(E6&lt;-10,"No","Yes")))</f>
        <v>N/A</v>
      </c>
      <c r="G6" s="1">
        <v>137728</v>
      </c>
      <c r="H6" s="7" t="str">
        <f t="shared" ref="H6:H39" si="2">IF($B6="N/A","N/A",IF(G6&gt;10,"No",IF(G6&lt;-10,"No","Yes")))</f>
        <v>N/A</v>
      </c>
      <c r="I6" s="8">
        <v>2.1280000000000001</v>
      </c>
      <c r="J6" s="8">
        <v>0.95660000000000001</v>
      </c>
      <c r="K6" s="25" t="s">
        <v>736</v>
      </c>
      <c r="L6" s="91" t="str">
        <f t="shared" ref="L6:L39" si="3">IF(J6="Div by 0", "N/A", IF(K6="N/A","N/A", IF(J6&gt;VALUE(MID(K6,1,2)), "No", IF(J6&lt;-1*VALUE(MID(K6,1,2)), "No", "Yes"))))</f>
        <v>Yes</v>
      </c>
    </row>
    <row r="7" spans="1:12" x14ac:dyDescent="0.25">
      <c r="A7" s="123" t="s">
        <v>4</v>
      </c>
      <c r="B7" s="21" t="s">
        <v>213</v>
      </c>
      <c r="C7" s="22">
        <v>116165</v>
      </c>
      <c r="D7" s="7" t="str">
        <f t="shared" si="0"/>
        <v>N/A</v>
      </c>
      <c r="E7" s="22">
        <v>117427</v>
      </c>
      <c r="F7" s="7" t="str">
        <f t="shared" si="1"/>
        <v>N/A</v>
      </c>
      <c r="G7" s="22">
        <v>117652</v>
      </c>
      <c r="H7" s="7" t="str">
        <f t="shared" si="2"/>
        <v>N/A</v>
      </c>
      <c r="I7" s="8">
        <v>1.0860000000000001</v>
      </c>
      <c r="J7" s="8">
        <v>0.19159999999999999</v>
      </c>
      <c r="K7" s="25" t="s">
        <v>736</v>
      </c>
      <c r="L7" s="91" t="str">
        <f t="shared" si="3"/>
        <v>Yes</v>
      </c>
    </row>
    <row r="8" spans="1:12" x14ac:dyDescent="0.25">
      <c r="A8" s="123" t="s">
        <v>359</v>
      </c>
      <c r="B8" s="21" t="s">
        <v>213</v>
      </c>
      <c r="C8" s="4">
        <v>86.962217680999998</v>
      </c>
      <c r="D8" s="7" t="str">
        <f>IF($B8="N/A","N/A",IF(C8&gt;10,"No",IF(C8&lt;-10,"No","Yes")))</f>
        <v>N/A</v>
      </c>
      <c r="E8" s="4">
        <v>86.075661729000004</v>
      </c>
      <c r="F8" s="7" t="str">
        <f t="shared" si="1"/>
        <v>N/A</v>
      </c>
      <c r="G8" s="4">
        <v>85.423443309000007</v>
      </c>
      <c r="H8" s="7" t="str">
        <f t="shared" si="2"/>
        <v>N/A</v>
      </c>
      <c r="I8" s="8">
        <v>-1.02</v>
      </c>
      <c r="J8" s="8">
        <v>-0.75800000000000001</v>
      </c>
      <c r="K8" s="25" t="s">
        <v>736</v>
      </c>
      <c r="L8" s="91" t="str">
        <f t="shared" si="3"/>
        <v>Yes</v>
      </c>
    </row>
    <row r="9" spans="1:12" x14ac:dyDescent="0.25">
      <c r="A9" s="123" t="s">
        <v>83</v>
      </c>
      <c r="B9" s="21" t="s">
        <v>213</v>
      </c>
      <c r="C9" s="22">
        <v>105469.31</v>
      </c>
      <c r="D9" s="7" t="str">
        <f t="shared" si="0"/>
        <v>N/A</v>
      </c>
      <c r="E9" s="22">
        <v>107309.05</v>
      </c>
      <c r="F9" s="7" t="str">
        <f t="shared" si="1"/>
        <v>N/A</v>
      </c>
      <c r="G9" s="22">
        <v>106320.73</v>
      </c>
      <c r="H9" s="7" t="str">
        <f t="shared" si="2"/>
        <v>N/A</v>
      </c>
      <c r="I9" s="8">
        <v>1.744</v>
      </c>
      <c r="J9" s="8">
        <v>-0.92100000000000004</v>
      </c>
      <c r="K9" s="25" t="s">
        <v>736</v>
      </c>
      <c r="L9" s="91" t="str">
        <f t="shared" si="3"/>
        <v>Yes</v>
      </c>
    </row>
    <row r="10" spans="1:12" x14ac:dyDescent="0.25">
      <c r="A10" s="123" t="s">
        <v>100</v>
      </c>
      <c r="B10" s="21" t="s">
        <v>213</v>
      </c>
      <c r="C10" s="22">
        <v>737</v>
      </c>
      <c r="D10" s="7" t="str">
        <f t="shared" si="0"/>
        <v>N/A</v>
      </c>
      <c r="E10" s="22">
        <v>733</v>
      </c>
      <c r="F10" s="7" t="str">
        <f t="shared" si="1"/>
        <v>N/A</v>
      </c>
      <c r="G10" s="22">
        <v>1067</v>
      </c>
      <c r="H10" s="7" t="str">
        <f t="shared" si="2"/>
        <v>N/A</v>
      </c>
      <c r="I10" s="8">
        <v>-0.54300000000000004</v>
      </c>
      <c r="J10" s="8">
        <v>45.57</v>
      </c>
      <c r="K10" s="25" t="s">
        <v>736</v>
      </c>
      <c r="L10" s="91" t="str">
        <f t="shared" si="3"/>
        <v>No</v>
      </c>
    </row>
    <row r="11" spans="1:12" x14ac:dyDescent="0.25">
      <c r="A11" s="123" t="s">
        <v>976</v>
      </c>
      <c r="B11" s="21" t="s">
        <v>213</v>
      </c>
      <c r="C11" s="22">
        <v>701</v>
      </c>
      <c r="D11" s="7" t="str">
        <f t="shared" si="0"/>
        <v>N/A</v>
      </c>
      <c r="E11" s="22">
        <v>703</v>
      </c>
      <c r="F11" s="7" t="str">
        <f t="shared" si="1"/>
        <v>N/A</v>
      </c>
      <c r="G11" s="22">
        <v>1011</v>
      </c>
      <c r="H11" s="7" t="str">
        <f t="shared" si="2"/>
        <v>N/A</v>
      </c>
      <c r="I11" s="8">
        <v>0.2853</v>
      </c>
      <c r="J11" s="8">
        <v>43.81</v>
      </c>
      <c r="K11" s="25" t="s">
        <v>736</v>
      </c>
      <c r="L11" s="91" t="str">
        <f t="shared" si="3"/>
        <v>No</v>
      </c>
    </row>
    <row r="12" spans="1:12" x14ac:dyDescent="0.25">
      <c r="A12" s="123" t="s">
        <v>977</v>
      </c>
      <c r="B12" s="21" t="s">
        <v>213</v>
      </c>
      <c r="C12" s="22">
        <v>0</v>
      </c>
      <c r="D12" s="7" t="str">
        <f t="shared" si="0"/>
        <v>N/A</v>
      </c>
      <c r="E12" s="22">
        <v>0</v>
      </c>
      <c r="F12" s="7" t="str">
        <f t="shared" si="1"/>
        <v>N/A</v>
      </c>
      <c r="G12" s="22">
        <v>0</v>
      </c>
      <c r="H12" s="7" t="str">
        <f t="shared" si="2"/>
        <v>N/A</v>
      </c>
      <c r="I12" s="8" t="s">
        <v>1747</v>
      </c>
      <c r="J12" s="8" t="s">
        <v>1747</v>
      </c>
      <c r="K12" s="25" t="s">
        <v>736</v>
      </c>
      <c r="L12" s="91" t="str">
        <f t="shared" si="3"/>
        <v>N/A</v>
      </c>
    </row>
    <row r="13" spans="1:12" x14ac:dyDescent="0.25">
      <c r="A13" s="123" t="s">
        <v>978</v>
      </c>
      <c r="B13" s="21" t="s">
        <v>213</v>
      </c>
      <c r="C13" s="22">
        <v>0</v>
      </c>
      <c r="D13" s="7" t="str">
        <f t="shared" si="0"/>
        <v>N/A</v>
      </c>
      <c r="E13" s="22">
        <v>0</v>
      </c>
      <c r="F13" s="7" t="str">
        <f t="shared" si="1"/>
        <v>N/A</v>
      </c>
      <c r="G13" s="22">
        <v>11</v>
      </c>
      <c r="H13" s="7" t="str">
        <f t="shared" si="2"/>
        <v>N/A</v>
      </c>
      <c r="I13" s="8" t="s">
        <v>1747</v>
      </c>
      <c r="J13" s="8" t="s">
        <v>1747</v>
      </c>
      <c r="K13" s="25" t="s">
        <v>736</v>
      </c>
      <c r="L13" s="91" t="str">
        <f t="shared" si="3"/>
        <v>N/A</v>
      </c>
    </row>
    <row r="14" spans="1:12" x14ac:dyDescent="0.25">
      <c r="A14" s="123" t="s">
        <v>979</v>
      </c>
      <c r="B14" s="21" t="s">
        <v>213</v>
      </c>
      <c r="C14" s="22">
        <v>36</v>
      </c>
      <c r="D14" s="7" t="str">
        <f t="shared" si="0"/>
        <v>N/A</v>
      </c>
      <c r="E14" s="22">
        <v>30</v>
      </c>
      <c r="F14" s="7" t="str">
        <f t="shared" si="1"/>
        <v>N/A</v>
      </c>
      <c r="G14" s="22">
        <v>54</v>
      </c>
      <c r="H14" s="7" t="str">
        <f t="shared" si="2"/>
        <v>N/A</v>
      </c>
      <c r="I14" s="8">
        <v>-16.7</v>
      </c>
      <c r="J14" s="8">
        <v>80</v>
      </c>
      <c r="K14" s="25" t="s">
        <v>736</v>
      </c>
      <c r="L14" s="91" t="str">
        <f t="shared" si="3"/>
        <v>No</v>
      </c>
    </row>
    <row r="15" spans="1:12" x14ac:dyDescent="0.25">
      <c r="A15" s="122" t="s">
        <v>980</v>
      </c>
      <c r="B15" s="21" t="s">
        <v>213</v>
      </c>
      <c r="C15" s="22">
        <v>0</v>
      </c>
      <c r="D15" s="7" t="str">
        <f t="shared" si="0"/>
        <v>N/A</v>
      </c>
      <c r="E15" s="22">
        <v>0</v>
      </c>
      <c r="F15" s="7" t="str">
        <f t="shared" si="1"/>
        <v>N/A</v>
      </c>
      <c r="G15" s="22">
        <v>0</v>
      </c>
      <c r="H15" s="7" t="str">
        <f t="shared" si="2"/>
        <v>N/A</v>
      </c>
      <c r="I15" s="8" t="s">
        <v>1747</v>
      </c>
      <c r="J15" s="8" t="s">
        <v>1747</v>
      </c>
      <c r="K15" s="25" t="s">
        <v>736</v>
      </c>
      <c r="L15" s="91" t="str">
        <f t="shared" si="3"/>
        <v>N/A</v>
      </c>
    </row>
    <row r="16" spans="1:12" x14ac:dyDescent="0.25">
      <c r="A16" s="122" t="s">
        <v>102</v>
      </c>
      <c r="B16" s="21" t="s">
        <v>213</v>
      </c>
      <c r="C16" s="22">
        <v>10879</v>
      </c>
      <c r="D16" s="7" t="str">
        <f t="shared" si="0"/>
        <v>N/A</v>
      </c>
      <c r="E16" s="22">
        <v>11033</v>
      </c>
      <c r="F16" s="7" t="str">
        <f t="shared" si="1"/>
        <v>N/A</v>
      </c>
      <c r="G16" s="22">
        <v>11219</v>
      </c>
      <c r="H16" s="7" t="str">
        <f t="shared" si="2"/>
        <v>N/A</v>
      </c>
      <c r="I16" s="8">
        <v>1.4159999999999999</v>
      </c>
      <c r="J16" s="8">
        <v>1.6859999999999999</v>
      </c>
      <c r="K16" s="25" t="s">
        <v>736</v>
      </c>
      <c r="L16" s="91" t="str">
        <f t="shared" si="3"/>
        <v>Yes</v>
      </c>
    </row>
    <row r="17" spans="1:12" x14ac:dyDescent="0.25">
      <c r="A17" s="122" t="s">
        <v>981</v>
      </c>
      <c r="B17" s="21" t="s">
        <v>213</v>
      </c>
      <c r="C17" s="22">
        <v>9486</v>
      </c>
      <c r="D17" s="7" t="str">
        <f t="shared" si="0"/>
        <v>N/A</v>
      </c>
      <c r="E17" s="22">
        <v>9534</v>
      </c>
      <c r="F17" s="7" t="str">
        <f t="shared" si="1"/>
        <v>N/A</v>
      </c>
      <c r="G17" s="22">
        <v>9635</v>
      </c>
      <c r="H17" s="7" t="str">
        <f t="shared" si="2"/>
        <v>N/A</v>
      </c>
      <c r="I17" s="8">
        <v>0.50600000000000001</v>
      </c>
      <c r="J17" s="8">
        <v>1.0589999999999999</v>
      </c>
      <c r="K17" s="25" t="s">
        <v>736</v>
      </c>
      <c r="L17" s="91" t="str">
        <f t="shared" si="3"/>
        <v>Yes</v>
      </c>
    </row>
    <row r="18" spans="1:12" x14ac:dyDescent="0.25">
      <c r="A18" s="122" t="s">
        <v>982</v>
      </c>
      <c r="B18" s="21" t="s">
        <v>213</v>
      </c>
      <c r="C18" s="22">
        <v>0</v>
      </c>
      <c r="D18" s="7" t="str">
        <f t="shared" si="0"/>
        <v>N/A</v>
      </c>
      <c r="E18" s="22">
        <v>0</v>
      </c>
      <c r="F18" s="7" t="str">
        <f t="shared" si="1"/>
        <v>N/A</v>
      </c>
      <c r="G18" s="22">
        <v>0</v>
      </c>
      <c r="H18" s="7" t="str">
        <f t="shared" si="2"/>
        <v>N/A</v>
      </c>
      <c r="I18" s="8" t="s">
        <v>1747</v>
      </c>
      <c r="J18" s="8" t="s">
        <v>1747</v>
      </c>
      <c r="K18" s="25" t="s">
        <v>736</v>
      </c>
      <c r="L18" s="91" t="str">
        <f t="shared" si="3"/>
        <v>N/A</v>
      </c>
    </row>
    <row r="19" spans="1:12" x14ac:dyDescent="0.25">
      <c r="A19" s="122" t="s">
        <v>983</v>
      </c>
      <c r="B19" s="21" t="s">
        <v>213</v>
      </c>
      <c r="C19" s="22">
        <v>140</v>
      </c>
      <c r="D19" s="7" t="str">
        <f t="shared" si="0"/>
        <v>N/A</v>
      </c>
      <c r="E19" s="22">
        <v>156</v>
      </c>
      <c r="F19" s="7" t="str">
        <f t="shared" si="1"/>
        <v>N/A</v>
      </c>
      <c r="G19" s="22">
        <v>176</v>
      </c>
      <c r="H19" s="7" t="str">
        <f t="shared" si="2"/>
        <v>N/A</v>
      </c>
      <c r="I19" s="8">
        <v>11.43</v>
      </c>
      <c r="J19" s="8">
        <v>12.82</v>
      </c>
      <c r="K19" s="25" t="s">
        <v>736</v>
      </c>
      <c r="L19" s="91" t="str">
        <f t="shared" si="3"/>
        <v>Yes</v>
      </c>
    </row>
    <row r="20" spans="1:12" x14ac:dyDescent="0.25">
      <c r="A20" s="122" t="s">
        <v>984</v>
      </c>
      <c r="B20" s="21" t="s">
        <v>213</v>
      </c>
      <c r="C20" s="22">
        <v>1253</v>
      </c>
      <c r="D20" s="7" t="str">
        <f t="shared" si="0"/>
        <v>N/A</v>
      </c>
      <c r="E20" s="22">
        <v>1343</v>
      </c>
      <c r="F20" s="7" t="str">
        <f t="shared" si="1"/>
        <v>N/A</v>
      </c>
      <c r="G20" s="22">
        <v>1408</v>
      </c>
      <c r="H20" s="7" t="str">
        <f t="shared" si="2"/>
        <v>N/A</v>
      </c>
      <c r="I20" s="8">
        <v>7.1829999999999998</v>
      </c>
      <c r="J20" s="8">
        <v>4.84</v>
      </c>
      <c r="K20" s="25" t="s">
        <v>736</v>
      </c>
      <c r="L20" s="91" t="str">
        <f t="shared" si="3"/>
        <v>Yes</v>
      </c>
    </row>
    <row r="21" spans="1:12" x14ac:dyDescent="0.25">
      <c r="A21" s="114" t="s">
        <v>985</v>
      </c>
      <c r="B21" s="21" t="s">
        <v>213</v>
      </c>
      <c r="C21" s="22">
        <v>0</v>
      </c>
      <c r="D21" s="7" t="str">
        <f t="shared" si="0"/>
        <v>N/A</v>
      </c>
      <c r="E21" s="22">
        <v>0</v>
      </c>
      <c r="F21" s="7" t="str">
        <f t="shared" si="1"/>
        <v>N/A</v>
      </c>
      <c r="G21" s="22">
        <v>0</v>
      </c>
      <c r="H21" s="7" t="str">
        <f t="shared" si="2"/>
        <v>N/A</v>
      </c>
      <c r="I21" s="8" t="s">
        <v>1747</v>
      </c>
      <c r="J21" s="8" t="s">
        <v>1747</v>
      </c>
      <c r="K21" s="25" t="s">
        <v>736</v>
      </c>
      <c r="L21" s="91" t="str">
        <f t="shared" si="3"/>
        <v>N/A</v>
      </c>
    </row>
    <row r="22" spans="1:12" x14ac:dyDescent="0.25">
      <c r="A22" s="122" t="s">
        <v>1703</v>
      </c>
      <c r="B22" s="21" t="s">
        <v>213</v>
      </c>
      <c r="C22" s="22">
        <v>87945</v>
      </c>
      <c r="D22" s="7" t="str">
        <f t="shared" si="0"/>
        <v>N/A</v>
      </c>
      <c r="E22" s="22">
        <v>89090</v>
      </c>
      <c r="F22" s="7" t="str">
        <f t="shared" si="1"/>
        <v>N/A</v>
      </c>
      <c r="G22" s="22">
        <v>77423</v>
      </c>
      <c r="H22" s="7" t="str">
        <f t="shared" si="2"/>
        <v>N/A</v>
      </c>
      <c r="I22" s="8">
        <v>1.302</v>
      </c>
      <c r="J22" s="8">
        <v>-13.1</v>
      </c>
      <c r="K22" s="25" t="s">
        <v>736</v>
      </c>
      <c r="L22" s="91" t="str">
        <f t="shared" si="3"/>
        <v>Yes</v>
      </c>
    </row>
    <row r="23" spans="1:12" x14ac:dyDescent="0.25">
      <c r="A23" s="122" t="s">
        <v>986</v>
      </c>
      <c r="B23" s="21" t="s">
        <v>213</v>
      </c>
      <c r="C23" s="22">
        <v>23138</v>
      </c>
      <c r="D23" s="7" t="str">
        <f t="shared" si="0"/>
        <v>N/A</v>
      </c>
      <c r="E23" s="22">
        <v>25072</v>
      </c>
      <c r="F23" s="7" t="str">
        <f t="shared" si="1"/>
        <v>N/A</v>
      </c>
      <c r="G23" s="22">
        <v>18741</v>
      </c>
      <c r="H23" s="7" t="str">
        <f t="shared" si="2"/>
        <v>N/A</v>
      </c>
      <c r="I23" s="8">
        <v>8.359</v>
      </c>
      <c r="J23" s="8">
        <v>-25.3</v>
      </c>
      <c r="K23" s="25" t="s">
        <v>736</v>
      </c>
      <c r="L23" s="91" t="str">
        <f t="shared" si="3"/>
        <v>Yes</v>
      </c>
    </row>
    <row r="24" spans="1:12" x14ac:dyDescent="0.25">
      <c r="A24" s="122" t="s">
        <v>987</v>
      </c>
      <c r="B24" s="21" t="s">
        <v>213</v>
      </c>
      <c r="C24" s="22">
        <v>295</v>
      </c>
      <c r="D24" s="7" t="str">
        <f t="shared" si="0"/>
        <v>N/A</v>
      </c>
      <c r="E24" s="22">
        <v>285</v>
      </c>
      <c r="F24" s="7" t="str">
        <f t="shared" si="1"/>
        <v>N/A</v>
      </c>
      <c r="G24" s="22">
        <v>13410</v>
      </c>
      <c r="H24" s="7" t="str">
        <f t="shared" si="2"/>
        <v>N/A</v>
      </c>
      <c r="I24" s="8">
        <v>-3.39</v>
      </c>
      <c r="J24" s="8">
        <v>4605</v>
      </c>
      <c r="K24" s="25" t="s">
        <v>736</v>
      </c>
      <c r="L24" s="91" t="str">
        <f t="shared" si="3"/>
        <v>No</v>
      </c>
    </row>
    <row r="25" spans="1:12" x14ac:dyDescent="0.25">
      <c r="A25" s="122" t="s">
        <v>988</v>
      </c>
      <c r="B25" s="21" t="s">
        <v>213</v>
      </c>
      <c r="C25" s="22">
        <v>0</v>
      </c>
      <c r="D25" s="7" t="str">
        <f t="shared" si="0"/>
        <v>N/A</v>
      </c>
      <c r="E25" s="22">
        <v>0</v>
      </c>
      <c r="F25" s="7" t="str">
        <f t="shared" si="1"/>
        <v>N/A</v>
      </c>
      <c r="G25" s="22">
        <v>0</v>
      </c>
      <c r="H25" s="7" t="str">
        <f t="shared" si="2"/>
        <v>N/A</v>
      </c>
      <c r="I25" s="8" t="s">
        <v>1747</v>
      </c>
      <c r="J25" s="8" t="s">
        <v>1747</v>
      </c>
      <c r="K25" s="25" t="s">
        <v>736</v>
      </c>
      <c r="L25" s="91" t="str">
        <f t="shared" si="3"/>
        <v>N/A</v>
      </c>
    </row>
    <row r="26" spans="1:12" x14ac:dyDescent="0.25">
      <c r="A26" s="122" t="s">
        <v>989</v>
      </c>
      <c r="B26" s="21" t="s">
        <v>213</v>
      </c>
      <c r="C26" s="22">
        <v>54933</v>
      </c>
      <c r="D26" s="7" t="str">
        <f t="shared" si="0"/>
        <v>N/A</v>
      </c>
      <c r="E26" s="22">
        <v>53656</v>
      </c>
      <c r="F26" s="7" t="str">
        <f t="shared" si="1"/>
        <v>N/A</v>
      </c>
      <c r="G26" s="22">
        <v>37424</v>
      </c>
      <c r="H26" s="7" t="str">
        <f t="shared" si="2"/>
        <v>N/A</v>
      </c>
      <c r="I26" s="8">
        <v>-2.3199999999999998</v>
      </c>
      <c r="J26" s="8">
        <v>-30.3</v>
      </c>
      <c r="K26" s="25" t="s">
        <v>736</v>
      </c>
      <c r="L26" s="91" t="str">
        <f t="shared" si="3"/>
        <v>No</v>
      </c>
    </row>
    <row r="27" spans="1:12" x14ac:dyDescent="0.25">
      <c r="A27" s="122" t="s">
        <v>990</v>
      </c>
      <c r="B27" s="21" t="s">
        <v>213</v>
      </c>
      <c r="C27" s="22">
        <v>5999</v>
      </c>
      <c r="D27" s="7" t="str">
        <f t="shared" si="0"/>
        <v>N/A</v>
      </c>
      <c r="E27" s="22">
        <v>6401</v>
      </c>
      <c r="F27" s="7" t="str">
        <f t="shared" si="1"/>
        <v>N/A</v>
      </c>
      <c r="G27" s="22">
        <v>2982</v>
      </c>
      <c r="H27" s="7" t="str">
        <f t="shared" si="2"/>
        <v>N/A</v>
      </c>
      <c r="I27" s="8">
        <v>6.7009999999999996</v>
      </c>
      <c r="J27" s="8">
        <v>-53.4</v>
      </c>
      <c r="K27" s="25" t="s">
        <v>736</v>
      </c>
      <c r="L27" s="91" t="str">
        <f t="shared" si="3"/>
        <v>No</v>
      </c>
    </row>
    <row r="28" spans="1:12" x14ac:dyDescent="0.25">
      <c r="A28" s="140" t="s">
        <v>991</v>
      </c>
      <c r="B28" s="21" t="s">
        <v>213</v>
      </c>
      <c r="C28" s="22">
        <v>3580</v>
      </c>
      <c r="D28" s="7" t="str">
        <f t="shared" si="0"/>
        <v>N/A</v>
      </c>
      <c r="E28" s="22">
        <v>3676</v>
      </c>
      <c r="F28" s="7" t="str">
        <f t="shared" si="1"/>
        <v>N/A</v>
      </c>
      <c r="G28" s="22">
        <v>4866</v>
      </c>
      <c r="H28" s="7" t="str">
        <f t="shared" si="2"/>
        <v>N/A</v>
      </c>
      <c r="I28" s="8">
        <v>2.6819999999999999</v>
      </c>
      <c r="J28" s="8">
        <v>32.369999999999997</v>
      </c>
      <c r="K28" s="25" t="s">
        <v>736</v>
      </c>
      <c r="L28" s="91" t="str">
        <f t="shared" si="3"/>
        <v>No</v>
      </c>
    </row>
    <row r="29" spans="1:12" x14ac:dyDescent="0.25">
      <c r="A29" s="140" t="s">
        <v>992</v>
      </c>
      <c r="B29" s="21" t="s">
        <v>213</v>
      </c>
      <c r="C29" s="22">
        <v>0</v>
      </c>
      <c r="D29" s="7" t="str">
        <f t="shared" si="0"/>
        <v>N/A</v>
      </c>
      <c r="E29" s="22">
        <v>0</v>
      </c>
      <c r="F29" s="7" t="str">
        <f t="shared" si="1"/>
        <v>N/A</v>
      </c>
      <c r="G29" s="22">
        <v>0</v>
      </c>
      <c r="H29" s="7" t="str">
        <f t="shared" si="2"/>
        <v>N/A</v>
      </c>
      <c r="I29" s="8" t="s">
        <v>1747</v>
      </c>
      <c r="J29" s="8" t="s">
        <v>1747</v>
      </c>
      <c r="K29" s="25" t="s">
        <v>736</v>
      </c>
      <c r="L29" s="91" t="str">
        <f t="shared" si="3"/>
        <v>N/A</v>
      </c>
    </row>
    <row r="30" spans="1:12" x14ac:dyDescent="0.25">
      <c r="A30" s="140" t="s">
        <v>106</v>
      </c>
      <c r="B30" s="21" t="s">
        <v>213</v>
      </c>
      <c r="C30" s="22">
        <v>34020</v>
      </c>
      <c r="D30" s="7" t="str">
        <f t="shared" si="0"/>
        <v>N/A</v>
      </c>
      <c r="E30" s="22">
        <v>35567</v>
      </c>
      <c r="F30" s="7" t="str">
        <f t="shared" si="1"/>
        <v>N/A</v>
      </c>
      <c r="G30" s="22">
        <v>48019</v>
      </c>
      <c r="H30" s="7" t="str">
        <f t="shared" si="2"/>
        <v>N/A</v>
      </c>
      <c r="I30" s="8">
        <v>4.5469999999999997</v>
      </c>
      <c r="J30" s="8">
        <v>35.01</v>
      </c>
      <c r="K30" s="25" t="s">
        <v>736</v>
      </c>
      <c r="L30" s="91" t="str">
        <f t="shared" si="3"/>
        <v>No</v>
      </c>
    </row>
    <row r="31" spans="1:12" x14ac:dyDescent="0.25">
      <c r="A31" s="148" t="s">
        <v>993</v>
      </c>
      <c r="B31" s="21" t="s">
        <v>213</v>
      </c>
      <c r="C31" s="22">
        <v>20946</v>
      </c>
      <c r="D31" s="7" t="str">
        <f t="shared" si="0"/>
        <v>N/A</v>
      </c>
      <c r="E31" s="22">
        <v>22752</v>
      </c>
      <c r="F31" s="7" t="str">
        <f t="shared" si="1"/>
        <v>N/A</v>
      </c>
      <c r="G31" s="22">
        <v>27514</v>
      </c>
      <c r="H31" s="7" t="str">
        <f t="shared" si="2"/>
        <v>N/A</v>
      </c>
      <c r="I31" s="8">
        <v>8.6219999999999999</v>
      </c>
      <c r="J31" s="8">
        <v>20.93</v>
      </c>
      <c r="K31" s="25" t="s">
        <v>736</v>
      </c>
      <c r="L31" s="91" t="str">
        <f t="shared" si="3"/>
        <v>Yes</v>
      </c>
    </row>
    <row r="32" spans="1:12" x14ac:dyDescent="0.25">
      <c r="A32" s="148" t="s">
        <v>994</v>
      </c>
      <c r="B32" s="21" t="s">
        <v>213</v>
      </c>
      <c r="C32" s="22">
        <v>668</v>
      </c>
      <c r="D32" s="7" t="str">
        <f t="shared" si="0"/>
        <v>N/A</v>
      </c>
      <c r="E32" s="22">
        <v>679</v>
      </c>
      <c r="F32" s="7" t="str">
        <f t="shared" si="1"/>
        <v>N/A</v>
      </c>
      <c r="G32" s="22">
        <v>1523</v>
      </c>
      <c r="H32" s="7" t="str">
        <f t="shared" si="2"/>
        <v>N/A</v>
      </c>
      <c r="I32" s="8">
        <v>1.647</v>
      </c>
      <c r="J32" s="8">
        <v>124.3</v>
      </c>
      <c r="K32" s="25" t="s">
        <v>736</v>
      </c>
      <c r="L32" s="91" t="str">
        <f t="shared" si="3"/>
        <v>No</v>
      </c>
    </row>
    <row r="33" spans="1:12" x14ac:dyDescent="0.25">
      <c r="A33" s="148" t="s">
        <v>995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996</v>
      </c>
      <c r="B34" s="21" t="s">
        <v>213</v>
      </c>
      <c r="C34" s="22">
        <v>9502</v>
      </c>
      <c r="D34" s="7" t="str">
        <f t="shared" si="0"/>
        <v>N/A</v>
      </c>
      <c r="E34" s="22">
        <v>9008</v>
      </c>
      <c r="F34" s="7" t="str">
        <f t="shared" si="1"/>
        <v>N/A</v>
      </c>
      <c r="G34" s="22">
        <v>13551</v>
      </c>
      <c r="H34" s="7" t="str">
        <f t="shared" si="2"/>
        <v>N/A</v>
      </c>
      <c r="I34" s="8">
        <v>-5.2</v>
      </c>
      <c r="J34" s="8">
        <v>50.43</v>
      </c>
      <c r="K34" s="25" t="s">
        <v>736</v>
      </c>
      <c r="L34" s="91" t="str">
        <f t="shared" si="3"/>
        <v>No</v>
      </c>
    </row>
    <row r="35" spans="1:12" x14ac:dyDescent="0.25">
      <c r="A35" s="148" t="s">
        <v>997</v>
      </c>
      <c r="B35" s="21" t="s">
        <v>213</v>
      </c>
      <c r="C35" s="22">
        <v>2904</v>
      </c>
      <c r="D35" s="7" t="str">
        <f t="shared" si="0"/>
        <v>N/A</v>
      </c>
      <c r="E35" s="22">
        <v>3128</v>
      </c>
      <c r="F35" s="7" t="str">
        <f t="shared" si="1"/>
        <v>N/A</v>
      </c>
      <c r="G35" s="22">
        <v>5431</v>
      </c>
      <c r="H35" s="7" t="str">
        <f t="shared" si="2"/>
        <v>N/A</v>
      </c>
      <c r="I35" s="8">
        <v>7.7130000000000001</v>
      </c>
      <c r="J35" s="8">
        <v>73.63</v>
      </c>
      <c r="K35" s="25" t="s">
        <v>736</v>
      </c>
      <c r="L35" s="91" t="str">
        <f t="shared" si="3"/>
        <v>No</v>
      </c>
    </row>
    <row r="36" spans="1:12" x14ac:dyDescent="0.25">
      <c r="A36" s="148" t="s">
        <v>998</v>
      </c>
      <c r="B36" s="21" t="s">
        <v>213</v>
      </c>
      <c r="C36" s="22">
        <v>0</v>
      </c>
      <c r="D36" s="7" t="str">
        <f t="shared" si="0"/>
        <v>N/A</v>
      </c>
      <c r="E36" s="22">
        <v>0</v>
      </c>
      <c r="F36" s="7" t="str">
        <f t="shared" si="1"/>
        <v>N/A</v>
      </c>
      <c r="G36" s="22">
        <v>0</v>
      </c>
      <c r="H36" s="7" t="str">
        <f t="shared" si="2"/>
        <v>N/A</v>
      </c>
      <c r="I36" s="8" t="s">
        <v>1747</v>
      </c>
      <c r="J36" s="8" t="s">
        <v>1747</v>
      </c>
      <c r="K36" s="25" t="s">
        <v>736</v>
      </c>
      <c r="L36" s="91" t="str">
        <f t="shared" si="3"/>
        <v>N/A</v>
      </c>
    </row>
    <row r="37" spans="1:12" x14ac:dyDescent="0.25">
      <c r="A37" s="148" t="s">
        <v>122</v>
      </c>
      <c r="B37" s="21" t="s">
        <v>213</v>
      </c>
      <c r="C37" s="22">
        <v>110</v>
      </c>
      <c r="D37" s="7" t="str">
        <f t="shared" si="0"/>
        <v>N/A</v>
      </c>
      <c r="E37" s="22">
        <v>117</v>
      </c>
      <c r="F37" s="7" t="str">
        <f t="shared" si="1"/>
        <v>N/A</v>
      </c>
      <c r="G37" s="22">
        <v>961</v>
      </c>
      <c r="H37" s="7" t="str">
        <f t="shared" si="2"/>
        <v>N/A</v>
      </c>
      <c r="I37" s="8">
        <v>6.3639999999999999</v>
      </c>
      <c r="J37" s="8">
        <v>721.4</v>
      </c>
      <c r="K37" s="25" t="s">
        <v>736</v>
      </c>
      <c r="L37" s="91" t="str">
        <f t="shared" si="3"/>
        <v>No</v>
      </c>
    </row>
    <row r="38" spans="1:12" x14ac:dyDescent="0.25">
      <c r="A38" s="148" t="s">
        <v>84</v>
      </c>
      <c r="B38" s="21" t="s">
        <v>213</v>
      </c>
      <c r="C38" s="26">
        <v>978105072</v>
      </c>
      <c r="D38" s="7" t="str">
        <f t="shared" si="0"/>
        <v>N/A</v>
      </c>
      <c r="E38" s="26">
        <v>969987248</v>
      </c>
      <c r="F38" s="7" t="str">
        <f t="shared" si="1"/>
        <v>N/A</v>
      </c>
      <c r="G38" s="26">
        <v>942435305</v>
      </c>
      <c r="H38" s="7" t="str">
        <f t="shared" si="2"/>
        <v>N/A</v>
      </c>
      <c r="I38" s="8">
        <v>-0.83</v>
      </c>
      <c r="J38" s="8">
        <v>-2.84</v>
      </c>
      <c r="K38" s="25" t="s">
        <v>736</v>
      </c>
      <c r="L38" s="91" t="str">
        <f t="shared" si="3"/>
        <v>Yes</v>
      </c>
    </row>
    <row r="39" spans="1:12" x14ac:dyDescent="0.25">
      <c r="A39" s="148" t="s">
        <v>1287</v>
      </c>
      <c r="B39" s="21" t="s">
        <v>213</v>
      </c>
      <c r="C39" s="26">
        <v>7322.1870774999998</v>
      </c>
      <c r="D39" s="7" t="str">
        <f t="shared" si="0"/>
        <v>N/A</v>
      </c>
      <c r="E39" s="26">
        <v>7110.1445357000002</v>
      </c>
      <c r="F39" s="7" t="str">
        <f t="shared" si="1"/>
        <v>N/A</v>
      </c>
      <c r="G39" s="26">
        <v>6842.7284575000003</v>
      </c>
      <c r="H39" s="7" t="str">
        <f t="shared" si="2"/>
        <v>N/A</v>
      </c>
      <c r="I39" s="8">
        <v>-2.9</v>
      </c>
      <c r="J39" s="8">
        <v>-3.76</v>
      </c>
      <c r="K39" s="25" t="s">
        <v>736</v>
      </c>
      <c r="L39" s="91" t="str">
        <f t="shared" si="3"/>
        <v>Yes</v>
      </c>
    </row>
    <row r="40" spans="1:12" x14ac:dyDescent="0.25">
      <c r="A40" s="148" t="s">
        <v>1288</v>
      </c>
      <c r="B40" s="21" t="s">
        <v>213</v>
      </c>
      <c r="C40" s="26">
        <v>8419.9636035000003</v>
      </c>
      <c r="D40" s="7" t="str">
        <f>IF($B40="N/A","N/A",IF(C40&gt;10,"No",IF(C40&lt;-10,"No","Yes")))</f>
        <v>N/A</v>
      </c>
      <c r="E40" s="26">
        <v>8260.3425788000004</v>
      </c>
      <c r="F40" s="7" t="str">
        <f>IF($B40="N/A","N/A",IF(E40&gt;10,"No",IF(E40&lt;-10,"No","Yes")))</f>
        <v>N/A</v>
      </c>
      <c r="G40" s="26">
        <v>8010.3636571999996</v>
      </c>
      <c r="H40" s="7" t="str">
        <f>IF($B40="N/A","N/A",IF(G40&gt;10,"No",IF(G40&lt;-10,"No","Yes")))</f>
        <v>N/A</v>
      </c>
      <c r="I40" s="8">
        <v>-1.9</v>
      </c>
      <c r="J40" s="8">
        <v>-3.03</v>
      </c>
      <c r="K40" s="25" t="s">
        <v>736</v>
      </c>
      <c r="L40" s="91" t="str">
        <f>IF(J40="Div by 0", "N/A", IF(K40="N/A","N/A", IF(J40&gt;VALUE(MID(K40,1,2)), "No", IF(J40&lt;-1*VALUE(MID(K40,1,2)), "No", "Yes"))))</f>
        <v>Yes</v>
      </c>
    </row>
    <row r="41" spans="1:12" x14ac:dyDescent="0.25">
      <c r="A41" s="148" t="s">
        <v>107</v>
      </c>
      <c r="B41" s="21" t="s">
        <v>213</v>
      </c>
      <c r="C41" s="26">
        <v>0</v>
      </c>
      <c r="D41" s="7" t="str">
        <f t="shared" ref="D41:D44" si="4">IF($B41="N/A","N/A",IF(C41&gt;10,"No",IF(C41&lt;-10,"No","Yes")))</f>
        <v>N/A</v>
      </c>
      <c r="E41" s="26">
        <v>0</v>
      </c>
      <c r="F41" s="7" t="str">
        <f t="shared" ref="F41:F44" si="5">IF($B41="N/A","N/A",IF(E41&gt;10,"No",IF(E41&lt;-10,"No","Yes")))</f>
        <v>N/A</v>
      </c>
      <c r="G41" s="26">
        <v>0</v>
      </c>
      <c r="H41" s="7" t="str">
        <f t="shared" ref="H41:H44" si="6">IF($B41="N/A","N/A",IF(G41&gt;10,"No",IF(G41&lt;-10,"No","Yes")))</f>
        <v>N/A</v>
      </c>
      <c r="I41" s="8" t="s">
        <v>1747</v>
      </c>
      <c r="J41" s="8" t="s">
        <v>1747</v>
      </c>
      <c r="K41" s="25" t="s">
        <v>736</v>
      </c>
      <c r="L41" s="91" t="str">
        <f t="shared" ref="L41:L43" si="7">IF(J41="Div by 0", "N/A", IF(K41="N/A","N/A", IF(J41&gt;VALUE(MID(K41,1,2)), "No", IF(J41&lt;-1*VALUE(MID(K41,1,2)), "No", "Yes"))))</f>
        <v>N/A</v>
      </c>
    </row>
    <row r="42" spans="1:12" x14ac:dyDescent="0.25">
      <c r="A42" s="148" t="s">
        <v>158</v>
      </c>
      <c r="B42" s="25" t="s">
        <v>217</v>
      </c>
      <c r="C42" s="1">
        <v>0</v>
      </c>
      <c r="D42" s="7" t="str">
        <f>IF($B42="N/A","N/A",IF(C42&gt;0,"No",IF(C42&lt;0,"No","Yes")))</f>
        <v>Yes</v>
      </c>
      <c r="E42" s="1">
        <v>0</v>
      </c>
      <c r="F42" s="7" t="str">
        <f>IF($B42="N/A","N/A",IF(E42&gt;0,"No",IF(E42&lt;0,"No","Yes")))</f>
        <v>Yes</v>
      </c>
      <c r="G42" s="1">
        <v>0</v>
      </c>
      <c r="H42" s="7" t="str">
        <f>IF($B42="N/A","N/A",IF(G42&gt;0,"No",IF(G42&lt;0,"No","Yes")))</f>
        <v>Yes</v>
      </c>
      <c r="I42" s="8" t="s">
        <v>1747</v>
      </c>
      <c r="J42" s="8" t="s">
        <v>1747</v>
      </c>
      <c r="K42" s="25" t="s">
        <v>736</v>
      </c>
      <c r="L42" s="91" t="str">
        <f t="shared" si="7"/>
        <v>N/A</v>
      </c>
    </row>
    <row r="43" spans="1:12" x14ac:dyDescent="0.25">
      <c r="A43" s="148" t="s">
        <v>156</v>
      </c>
      <c r="B43" s="21" t="s">
        <v>213</v>
      </c>
      <c r="C43" s="26">
        <v>0</v>
      </c>
      <c r="D43" s="7" t="str">
        <f t="shared" si="4"/>
        <v>N/A</v>
      </c>
      <c r="E43" s="26">
        <v>0</v>
      </c>
      <c r="F43" s="7" t="str">
        <f t="shared" si="5"/>
        <v>N/A</v>
      </c>
      <c r="G43" s="26">
        <v>0</v>
      </c>
      <c r="H43" s="7" t="str">
        <f t="shared" si="6"/>
        <v>N/A</v>
      </c>
      <c r="I43" s="8" t="s">
        <v>1747</v>
      </c>
      <c r="J43" s="8" t="s">
        <v>1747</v>
      </c>
      <c r="K43" s="25" t="s">
        <v>736</v>
      </c>
      <c r="L43" s="91" t="str">
        <f t="shared" si="7"/>
        <v>N/A</v>
      </c>
    </row>
    <row r="44" spans="1:12" x14ac:dyDescent="0.25">
      <c r="A44" s="148" t="s">
        <v>1289</v>
      </c>
      <c r="B44" s="21" t="s">
        <v>213</v>
      </c>
      <c r="C44" s="26" t="s">
        <v>1747</v>
      </c>
      <c r="D44" s="7" t="str">
        <f t="shared" si="4"/>
        <v>N/A</v>
      </c>
      <c r="E44" s="26" t="s">
        <v>1747</v>
      </c>
      <c r="F44" s="7" t="str">
        <f t="shared" si="5"/>
        <v>N/A</v>
      </c>
      <c r="G44" s="26" t="s">
        <v>1747</v>
      </c>
      <c r="H44" s="7" t="str">
        <f t="shared" si="6"/>
        <v>N/A</v>
      </c>
      <c r="I44" s="8" t="s">
        <v>1747</v>
      </c>
      <c r="J44" s="8" t="s">
        <v>1747</v>
      </c>
      <c r="K44" s="25" t="s">
        <v>736</v>
      </c>
      <c r="L44" s="91" t="str">
        <f>IF(J44="Div by 0", "N/A", IF(OR(J44="N/A",K44="N/A"),"N/A", IF(J44&gt;VALUE(MID(K44,1,2)), "No", IF(J44&lt;-1*VALUE(MID(K44,1,2)), "No", "Yes"))))</f>
        <v>N/A</v>
      </c>
    </row>
    <row r="45" spans="1:12" x14ac:dyDescent="0.25">
      <c r="A45" s="148" t="s">
        <v>1290</v>
      </c>
      <c r="B45" s="21" t="s">
        <v>213</v>
      </c>
      <c r="C45" s="26">
        <v>30353.719131999998</v>
      </c>
      <c r="D45" s="7" t="str">
        <f t="shared" ref="D45:D71" si="8">IF($B45="N/A","N/A",IF(C45&gt;10,"No",IF(C45&lt;-10,"No","Yes")))</f>
        <v>N/A</v>
      </c>
      <c r="E45" s="26">
        <v>29767.08322</v>
      </c>
      <c r="F45" s="7" t="str">
        <f t="shared" ref="F45:F71" si="9">IF($B45="N/A","N/A",IF(E45&gt;10,"No",IF(E45&lt;-10,"No","Yes")))</f>
        <v>N/A</v>
      </c>
      <c r="G45" s="26">
        <v>23342.981255999999</v>
      </c>
      <c r="H45" s="7" t="str">
        <f t="shared" ref="H45:H71" si="10">IF($B45="N/A","N/A",IF(G45&gt;10,"No",IF(G45&lt;-10,"No","Yes")))</f>
        <v>N/A</v>
      </c>
      <c r="I45" s="8">
        <v>-1.93</v>
      </c>
      <c r="J45" s="8">
        <v>-21.6</v>
      </c>
      <c r="K45" s="25" t="s">
        <v>736</v>
      </c>
      <c r="L45" s="91" t="str">
        <f t="shared" ref="L45:L71" si="11">IF(J45="Div by 0", "N/A", IF(K45="N/A","N/A", IF(J45&gt;VALUE(MID(K45,1,2)), "No", IF(J45&lt;-1*VALUE(MID(K45,1,2)), "No", "Yes"))))</f>
        <v>Yes</v>
      </c>
    </row>
    <row r="46" spans="1:12" x14ac:dyDescent="0.25">
      <c r="A46" s="148" t="s">
        <v>1291</v>
      </c>
      <c r="B46" s="21" t="s">
        <v>213</v>
      </c>
      <c r="C46" s="26">
        <v>30265.971469</v>
      </c>
      <c r="D46" s="7" t="str">
        <f t="shared" si="8"/>
        <v>N/A</v>
      </c>
      <c r="E46" s="26">
        <v>29196.369844000001</v>
      </c>
      <c r="F46" s="7" t="str">
        <f t="shared" si="9"/>
        <v>N/A</v>
      </c>
      <c r="G46" s="26">
        <v>23109.391691000001</v>
      </c>
      <c r="H46" s="7" t="str">
        <f t="shared" si="10"/>
        <v>N/A</v>
      </c>
      <c r="I46" s="8">
        <v>-3.53</v>
      </c>
      <c r="J46" s="8">
        <v>-20.8</v>
      </c>
      <c r="K46" s="25" t="s">
        <v>736</v>
      </c>
      <c r="L46" s="91" t="str">
        <f t="shared" si="11"/>
        <v>Yes</v>
      </c>
    </row>
    <row r="47" spans="1:12" x14ac:dyDescent="0.25">
      <c r="A47" s="148" t="s">
        <v>1292</v>
      </c>
      <c r="B47" s="21" t="s">
        <v>213</v>
      </c>
      <c r="C47" s="26" t="s">
        <v>1747</v>
      </c>
      <c r="D47" s="7" t="str">
        <f t="shared" si="8"/>
        <v>N/A</v>
      </c>
      <c r="E47" s="26" t="s">
        <v>1747</v>
      </c>
      <c r="F47" s="7" t="str">
        <f t="shared" si="9"/>
        <v>N/A</v>
      </c>
      <c r="G47" s="26" t="s">
        <v>1747</v>
      </c>
      <c r="H47" s="7" t="str">
        <f t="shared" si="10"/>
        <v>N/A</v>
      </c>
      <c r="I47" s="8" t="s">
        <v>1747</v>
      </c>
      <c r="J47" s="8" t="s">
        <v>1747</v>
      </c>
      <c r="K47" s="25" t="s">
        <v>736</v>
      </c>
      <c r="L47" s="91" t="str">
        <f t="shared" si="11"/>
        <v>N/A</v>
      </c>
    </row>
    <row r="48" spans="1:12" x14ac:dyDescent="0.25">
      <c r="A48" s="148" t="s">
        <v>1293</v>
      </c>
      <c r="B48" s="21" t="s">
        <v>213</v>
      </c>
      <c r="C48" s="26" t="s">
        <v>1747</v>
      </c>
      <c r="D48" s="7" t="str">
        <f t="shared" si="8"/>
        <v>N/A</v>
      </c>
      <c r="E48" s="26" t="s">
        <v>1747</v>
      </c>
      <c r="F48" s="7" t="str">
        <f t="shared" si="9"/>
        <v>N/A</v>
      </c>
      <c r="G48" s="26">
        <v>18776.5</v>
      </c>
      <c r="H48" s="7" t="str">
        <f t="shared" si="10"/>
        <v>N/A</v>
      </c>
      <c r="I48" s="8" t="s">
        <v>1747</v>
      </c>
      <c r="J48" s="8" t="s">
        <v>1747</v>
      </c>
      <c r="K48" s="25" t="s">
        <v>736</v>
      </c>
      <c r="L48" s="91" t="str">
        <f t="shared" si="11"/>
        <v>N/A</v>
      </c>
    </row>
    <row r="49" spans="1:12" x14ac:dyDescent="0.25">
      <c r="A49" s="148" t="s">
        <v>1294</v>
      </c>
      <c r="B49" s="21" t="s">
        <v>213</v>
      </c>
      <c r="C49" s="26">
        <v>32062.361110999998</v>
      </c>
      <c r="D49" s="7" t="str">
        <f t="shared" si="8"/>
        <v>N/A</v>
      </c>
      <c r="E49" s="26">
        <v>43140.800000000003</v>
      </c>
      <c r="F49" s="7" t="str">
        <f t="shared" si="9"/>
        <v>N/A</v>
      </c>
      <c r="G49" s="26">
        <v>27885.425926</v>
      </c>
      <c r="H49" s="7" t="str">
        <f t="shared" si="10"/>
        <v>N/A</v>
      </c>
      <c r="I49" s="8">
        <v>34.549999999999997</v>
      </c>
      <c r="J49" s="8">
        <v>-35.4</v>
      </c>
      <c r="K49" s="25" t="s">
        <v>736</v>
      </c>
      <c r="L49" s="91" t="str">
        <f t="shared" si="11"/>
        <v>No</v>
      </c>
    </row>
    <row r="50" spans="1:12" x14ac:dyDescent="0.25">
      <c r="A50" s="148" t="s">
        <v>1295</v>
      </c>
      <c r="B50" s="21" t="s">
        <v>213</v>
      </c>
      <c r="C50" s="26" t="s">
        <v>1747</v>
      </c>
      <c r="D50" s="7" t="str">
        <f t="shared" si="8"/>
        <v>N/A</v>
      </c>
      <c r="E50" s="26" t="s">
        <v>1747</v>
      </c>
      <c r="F50" s="7" t="str">
        <f t="shared" si="9"/>
        <v>N/A</v>
      </c>
      <c r="G50" s="26" t="s">
        <v>1747</v>
      </c>
      <c r="H50" s="7" t="str">
        <f t="shared" si="10"/>
        <v>N/A</v>
      </c>
      <c r="I50" s="8" t="s">
        <v>1747</v>
      </c>
      <c r="J50" s="8" t="s">
        <v>1747</v>
      </c>
      <c r="K50" s="25" t="s">
        <v>736</v>
      </c>
      <c r="L50" s="91" t="str">
        <f t="shared" si="11"/>
        <v>N/A</v>
      </c>
    </row>
    <row r="51" spans="1:12" x14ac:dyDescent="0.25">
      <c r="A51" s="148" t="s">
        <v>1296</v>
      </c>
      <c r="B51" s="21" t="s">
        <v>213</v>
      </c>
      <c r="C51" s="26">
        <v>32824.224929000004</v>
      </c>
      <c r="D51" s="7" t="str">
        <f t="shared" si="8"/>
        <v>N/A</v>
      </c>
      <c r="E51" s="26">
        <v>30979.403879000001</v>
      </c>
      <c r="F51" s="7" t="str">
        <f t="shared" si="9"/>
        <v>N/A</v>
      </c>
      <c r="G51" s="26">
        <v>27471.694269</v>
      </c>
      <c r="H51" s="7" t="str">
        <f t="shared" si="10"/>
        <v>N/A</v>
      </c>
      <c r="I51" s="8">
        <v>-5.62</v>
      </c>
      <c r="J51" s="8">
        <v>-11.3</v>
      </c>
      <c r="K51" s="25" t="s">
        <v>736</v>
      </c>
      <c r="L51" s="91" t="str">
        <f t="shared" si="11"/>
        <v>Yes</v>
      </c>
    </row>
    <row r="52" spans="1:12" x14ac:dyDescent="0.25">
      <c r="A52" s="148" t="s">
        <v>1297</v>
      </c>
      <c r="B52" s="21" t="s">
        <v>213</v>
      </c>
      <c r="C52" s="26">
        <v>33460.822686</v>
      </c>
      <c r="D52" s="7" t="str">
        <f t="shared" si="8"/>
        <v>N/A</v>
      </c>
      <c r="E52" s="26">
        <v>31843.688169000001</v>
      </c>
      <c r="F52" s="7" t="str">
        <f t="shared" si="9"/>
        <v>N/A</v>
      </c>
      <c r="G52" s="26">
        <v>27801.655942000001</v>
      </c>
      <c r="H52" s="7" t="str">
        <f t="shared" si="10"/>
        <v>N/A</v>
      </c>
      <c r="I52" s="8">
        <v>-4.83</v>
      </c>
      <c r="J52" s="8">
        <v>-12.7</v>
      </c>
      <c r="K52" s="25" t="s">
        <v>736</v>
      </c>
      <c r="L52" s="91" t="str">
        <f t="shared" si="11"/>
        <v>Yes</v>
      </c>
    </row>
    <row r="53" spans="1:12" x14ac:dyDescent="0.25">
      <c r="A53" s="148" t="s">
        <v>1298</v>
      </c>
      <c r="B53" s="21" t="s">
        <v>213</v>
      </c>
      <c r="C53" s="26" t="s">
        <v>1747</v>
      </c>
      <c r="D53" s="7" t="str">
        <f t="shared" si="8"/>
        <v>N/A</v>
      </c>
      <c r="E53" s="26" t="s">
        <v>1747</v>
      </c>
      <c r="F53" s="7" t="str">
        <f t="shared" si="9"/>
        <v>N/A</v>
      </c>
      <c r="G53" s="26" t="s">
        <v>1747</v>
      </c>
      <c r="H53" s="7" t="str">
        <f t="shared" si="10"/>
        <v>N/A</v>
      </c>
      <c r="I53" s="8" t="s">
        <v>1747</v>
      </c>
      <c r="J53" s="8" t="s">
        <v>1747</v>
      </c>
      <c r="K53" s="25" t="s">
        <v>736</v>
      </c>
      <c r="L53" s="91" t="str">
        <f t="shared" si="11"/>
        <v>N/A</v>
      </c>
    </row>
    <row r="54" spans="1:12" x14ac:dyDescent="0.25">
      <c r="A54" s="148" t="s">
        <v>1299</v>
      </c>
      <c r="B54" s="21" t="s">
        <v>213</v>
      </c>
      <c r="C54" s="26">
        <v>22376.842857</v>
      </c>
      <c r="D54" s="7" t="str">
        <f t="shared" si="8"/>
        <v>N/A</v>
      </c>
      <c r="E54" s="26">
        <v>18764.493589999998</v>
      </c>
      <c r="F54" s="7" t="str">
        <f t="shared" si="9"/>
        <v>N/A</v>
      </c>
      <c r="G54" s="26">
        <v>19195.414773</v>
      </c>
      <c r="H54" s="7" t="str">
        <f t="shared" si="10"/>
        <v>N/A</v>
      </c>
      <c r="I54" s="8">
        <v>-16.100000000000001</v>
      </c>
      <c r="J54" s="8">
        <v>2.2959999999999998</v>
      </c>
      <c r="K54" s="25" t="s">
        <v>736</v>
      </c>
      <c r="L54" s="91" t="str">
        <f t="shared" si="11"/>
        <v>Yes</v>
      </c>
    </row>
    <row r="55" spans="1:12" x14ac:dyDescent="0.25">
      <c r="A55" s="148" t="s">
        <v>1676</v>
      </c>
      <c r="B55" s="21" t="s">
        <v>213</v>
      </c>
      <c r="C55" s="26">
        <v>29172.083799</v>
      </c>
      <c r="D55" s="7" t="str">
        <f t="shared" si="8"/>
        <v>N/A</v>
      </c>
      <c r="E55" s="26">
        <v>26262.679821000002</v>
      </c>
      <c r="F55" s="7" t="str">
        <f t="shared" si="9"/>
        <v>N/A</v>
      </c>
      <c r="G55" s="26">
        <v>26248.288352</v>
      </c>
      <c r="H55" s="7" t="str">
        <f t="shared" si="10"/>
        <v>N/A</v>
      </c>
      <c r="I55" s="8">
        <v>-9.9700000000000006</v>
      </c>
      <c r="J55" s="8">
        <v>-5.5E-2</v>
      </c>
      <c r="K55" s="25" t="s">
        <v>736</v>
      </c>
      <c r="L55" s="91" t="str">
        <f t="shared" si="11"/>
        <v>Yes</v>
      </c>
    </row>
    <row r="56" spans="1:12" x14ac:dyDescent="0.25">
      <c r="A56" s="148" t="s">
        <v>1300</v>
      </c>
      <c r="B56" s="21" t="s">
        <v>213</v>
      </c>
      <c r="C56" s="26" t="s">
        <v>1747</v>
      </c>
      <c r="D56" s="7" t="str">
        <f t="shared" si="8"/>
        <v>N/A</v>
      </c>
      <c r="E56" s="26" t="s">
        <v>1747</v>
      </c>
      <c r="F56" s="7" t="str">
        <f t="shared" si="9"/>
        <v>N/A</v>
      </c>
      <c r="G56" s="26" t="s">
        <v>1747</v>
      </c>
      <c r="H56" s="7" t="str">
        <f t="shared" si="10"/>
        <v>N/A</v>
      </c>
      <c r="I56" s="8" t="s">
        <v>1747</v>
      </c>
      <c r="J56" s="8" t="s">
        <v>1747</v>
      </c>
      <c r="K56" s="25" t="s">
        <v>736</v>
      </c>
      <c r="L56" s="91" t="str">
        <f t="shared" si="11"/>
        <v>N/A</v>
      </c>
    </row>
    <row r="57" spans="1:12" x14ac:dyDescent="0.25">
      <c r="A57" s="148" t="s">
        <v>1677</v>
      </c>
      <c r="B57" s="21" t="s">
        <v>213</v>
      </c>
      <c r="C57" s="26">
        <v>4449.3061799999996</v>
      </c>
      <c r="D57" s="7" t="str">
        <f t="shared" si="8"/>
        <v>N/A</v>
      </c>
      <c r="E57" s="26">
        <v>4423.5970255000002</v>
      </c>
      <c r="F57" s="7" t="str">
        <f t="shared" si="9"/>
        <v>N/A</v>
      </c>
      <c r="G57" s="26">
        <v>4273.0159641999999</v>
      </c>
      <c r="H57" s="7" t="str">
        <f t="shared" si="10"/>
        <v>N/A</v>
      </c>
      <c r="I57" s="8">
        <v>-0.57799999999999996</v>
      </c>
      <c r="J57" s="8">
        <v>-3.4</v>
      </c>
      <c r="K57" s="25" t="s">
        <v>736</v>
      </c>
      <c r="L57" s="91" t="str">
        <f t="shared" si="11"/>
        <v>Yes</v>
      </c>
    </row>
    <row r="58" spans="1:12" x14ac:dyDescent="0.25">
      <c r="A58" s="148" t="s">
        <v>1301</v>
      </c>
      <c r="B58" s="21" t="s">
        <v>213</v>
      </c>
      <c r="C58" s="26">
        <v>3330.4878987000002</v>
      </c>
      <c r="D58" s="7" t="str">
        <f t="shared" si="8"/>
        <v>N/A</v>
      </c>
      <c r="E58" s="26">
        <v>3398.5031509</v>
      </c>
      <c r="F58" s="7" t="str">
        <f t="shared" si="9"/>
        <v>N/A</v>
      </c>
      <c r="G58" s="26">
        <v>3030.3648151000002</v>
      </c>
      <c r="H58" s="7" t="str">
        <f t="shared" si="10"/>
        <v>N/A</v>
      </c>
      <c r="I58" s="8">
        <v>2.0419999999999998</v>
      </c>
      <c r="J58" s="8">
        <v>-10.8</v>
      </c>
      <c r="K58" s="25" t="s">
        <v>736</v>
      </c>
      <c r="L58" s="91" t="str">
        <f t="shared" si="11"/>
        <v>Yes</v>
      </c>
    </row>
    <row r="59" spans="1:12" ht="12" customHeight="1" x14ac:dyDescent="0.25">
      <c r="A59" s="148" t="s">
        <v>1678</v>
      </c>
      <c r="B59" s="21" t="s">
        <v>213</v>
      </c>
      <c r="C59" s="26">
        <v>2831.7355932</v>
      </c>
      <c r="D59" s="7" t="str">
        <f t="shared" si="8"/>
        <v>N/A</v>
      </c>
      <c r="E59" s="26">
        <v>2486.4736842000002</v>
      </c>
      <c r="F59" s="7" t="str">
        <f t="shared" si="9"/>
        <v>N/A</v>
      </c>
      <c r="G59" s="26">
        <v>3781.9945563000001</v>
      </c>
      <c r="H59" s="7" t="str">
        <f t="shared" si="10"/>
        <v>N/A</v>
      </c>
      <c r="I59" s="8">
        <v>-12.2</v>
      </c>
      <c r="J59" s="8">
        <v>52.1</v>
      </c>
      <c r="K59" s="25" t="s">
        <v>736</v>
      </c>
      <c r="L59" s="91" t="str">
        <f t="shared" si="11"/>
        <v>No</v>
      </c>
    </row>
    <row r="60" spans="1:12" x14ac:dyDescent="0.25">
      <c r="A60" s="148" t="s">
        <v>1679</v>
      </c>
      <c r="B60" s="21" t="s">
        <v>213</v>
      </c>
      <c r="C60" s="26" t="s">
        <v>1747</v>
      </c>
      <c r="D60" s="7" t="str">
        <f t="shared" si="8"/>
        <v>N/A</v>
      </c>
      <c r="E60" s="26" t="s">
        <v>1747</v>
      </c>
      <c r="F60" s="7" t="str">
        <f t="shared" si="9"/>
        <v>N/A</v>
      </c>
      <c r="G60" s="26" t="s">
        <v>1747</v>
      </c>
      <c r="H60" s="7" t="str">
        <f t="shared" si="10"/>
        <v>N/A</v>
      </c>
      <c r="I60" s="8" t="s">
        <v>1747</v>
      </c>
      <c r="J60" s="8" t="s">
        <v>1747</v>
      </c>
      <c r="K60" s="25" t="s">
        <v>736</v>
      </c>
      <c r="L60" s="91" t="str">
        <f t="shared" si="11"/>
        <v>N/A</v>
      </c>
    </row>
    <row r="61" spans="1:12" x14ac:dyDescent="0.25">
      <c r="A61" s="90" t="s">
        <v>1680</v>
      </c>
      <c r="B61" s="21" t="s">
        <v>213</v>
      </c>
      <c r="C61" s="26">
        <v>4202.4954762999996</v>
      </c>
      <c r="D61" s="7" t="str">
        <f t="shared" si="8"/>
        <v>N/A</v>
      </c>
      <c r="E61" s="26">
        <v>4202.9996645000001</v>
      </c>
      <c r="F61" s="7" t="str">
        <f t="shared" si="9"/>
        <v>N/A</v>
      </c>
      <c r="G61" s="26">
        <v>3981.9694580999999</v>
      </c>
      <c r="H61" s="7" t="str">
        <f t="shared" si="10"/>
        <v>N/A</v>
      </c>
      <c r="I61" s="8">
        <v>1.2E-2</v>
      </c>
      <c r="J61" s="8">
        <v>-5.26</v>
      </c>
      <c r="K61" s="25" t="s">
        <v>736</v>
      </c>
      <c r="L61" s="91" t="str">
        <f t="shared" si="11"/>
        <v>Yes</v>
      </c>
    </row>
    <row r="62" spans="1:12" x14ac:dyDescent="0.25">
      <c r="A62" s="90" t="s">
        <v>1681</v>
      </c>
      <c r="B62" s="21" t="s">
        <v>213</v>
      </c>
      <c r="C62" s="26">
        <v>6386.5955992999998</v>
      </c>
      <c r="D62" s="7" t="str">
        <f t="shared" si="8"/>
        <v>N/A</v>
      </c>
      <c r="E62" s="26">
        <v>6004.4189969999998</v>
      </c>
      <c r="F62" s="7" t="str">
        <f t="shared" si="9"/>
        <v>N/A</v>
      </c>
      <c r="G62" s="26">
        <v>2409.5271630000002</v>
      </c>
      <c r="H62" s="7" t="str">
        <f t="shared" si="10"/>
        <v>N/A</v>
      </c>
      <c r="I62" s="8">
        <v>-5.98</v>
      </c>
      <c r="J62" s="8">
        <v>-59.9</v>
      </c>
      <c r="K62" s="25" t="s">
        <v>736</v>
      </c>
      <c r="L62" s="91" t="str">
        <f t="shared" si="11"/>
        <v>No</v>
      </c>
    </row>
    <row r="63" spans="1:12" x14ac:dyDescent="0.25">
      <c r="A63" s="90" t="s">
        <v>1682</v>
      </c>
      <c r="B63" s="21" t="s">
        <v>213</v>
      </c>
      <c r="C63" s="26">
        <v>12354.51676</v>
      </c>
      <c r="D63" s="7" t="str">
        <f t="shared" si="8"/>
        <v>N/A</v>
      </c>
      <c r="E63" s="26">
        <v>12032.618879</v>
      </c>
      <c r="F63" s="7" t="str">
        <f t="shared" si="9"/>
        <v>N/A</v>
      </c>
      <c r="G63" s="26">
        <v>13792.574188000001</v>
      </c>
      <c r="H63" s="7" t="str">
        <f t="shared" si="10"/>
        <v>N/A</v>
      </c>
      <c r="I63" s="8">
        <v>-2.61</v>
      </c>
      <c r="J63" s="8">
        <v>14.63</v>
      </c>
      <c r="K63" s="25" t="s">
        <v>736</v>
      </c>
      <c r="L63" s="91" t="str">
        <f t="shared" si="11"/>
        <v>Yes</v>
      </c>
    </row>
    <row r="64" spans="1:12" x14ac:dyDescent="0.25">
      <c r="A64" s="90" t="s">
        <v>1683</v>
      </c>
      <c r="B64" s="21" t="s">
        <v>213</v>
      </c>
      <c r="C64" s="26" t="s">
        <v>1747</v>
      </c>
      <c r="D64" s="7" t="str">
        <f t="shared" si="8"/>
        <v>N/A</v>
      </c>
      <c r="E64" s="26" t="s">
        <v>1747</v>
      </c>
      <c r="F64" s="7" t="str">
        <f t="shared" si="9"/>
        <v>N/A</v>
      </c>
      <c r="G64" s="26" t="s">
        <v>1747</v>
      </c>
      <c r="H64" s="7" t="str">
        <f t="shared" si="10"/>
        <v>N/A</v>
      </c>
      <c r="I64" s="8" t="s">
        <v>1747</v>
      </c>
      <c r="J64" s="8" t="s">
        <v>1747</v>
      </c>
      <c r="K64" s="25" t="s">
        <v>736</v>
      </c>
      <c r="L64" s="91" t="str">
        <f t="shared" si="11"/>
        <v>N/A</v>
      </c>
    </row>
    <row r="65" spans="1:12" x14ac:dyDescent="0.25">
      <c r="A65" s="90" t="s">
        <v>1684</v>
      </c>
      <c r="B65" s="21" t="s">
        <v>213</v>
      </c>
      <c r="C65" s="26">
        <v>6094.8091123000004</v>
      </c>
      <c r="D65" s="7" t="str">
        <f t="shared" si="8"/>
        <v>N/A</v>
      </c>
      <c r="E65" s="26">
        <v>5968.2839149000001</v>
      </c>
      <c r="F65" s="7" t="str">
        <f t="shared" si="9"/>
        <v>N/A</v>
      </c>
      <c r="G65" s="26">
        <v>5799.6561985999997</v>
      </c>
      <c r="H65" s="7" t="str">
        <f t="shared" si="10"/>
        <v>N/A</v>
      </c>
      <c r="I65" s="8">
        <v>-2.08</v>
      </c>
      <c r="J65" s="8">
        <v>-2.83</v>
      </c>
      <c r="K65" s="25" t="s">
        <v>736</v>
      </c>
      <c r="L65" s="91" t="str">
        <f t="shared" si="11"/>
        <v>Yes</v>
      </c>
    </row>
    <row r="66" spans="1:12" x14ac:dyDescent="0.25">
      <c r="A66" s="90" t="s">
        <v>1685</v>
      </c>
      <c r="B66" s="21" t="s">
        <v>213</v>
      </c>
      <c r="C66" s="26">
        <v>6129.6919698000002</v>
      </c>
      <c r="D66" s="7" t="str">
        <f t="shared" si="8"/>
        <v>N/A</v>
      </c>
      <c r="E66" s="26">
        <v>6012.3517492999999</v>
      </c>
      <c r="F66" s="7" t="str">
        <f t="shared" si="9"/>
        <v>N/A</v>
      </c>
      <c r="G66" s="26">
        <v>5493.4900051000004</v>
      </c>
      <c r="H66" s="7" t="str">
        <f t="shared" si="10"/>
        <v>N/A</v>
      </c>
      <c r="I66" s="8">
        <v>-1.91</v>
      </c>
      <c r="J66" s="8">
        <v>-8.6300000000000008</v>
      </c>
      <c r="K66" s="25" t="s">
        <v>736</v>
      </c>
      <c r="L66" s="91" t="str">
        <f t="shared" si="11"/>
        <v>Yes</v>
      </c>
    </row>
    <row r="67" spans="1:12" x14ac:dyDescent="0.25">
      <c r="A67" s="90" t="s">
        <v>1686</v>
      </c>
      <c r="B67" s="21" t="s">
        <v>213</v>
      </c>
      <c r="C67" s="26">
        <v>5196.9835328999998</v>
      </c>
      <c r="D67" s="7" t="str">
        <f t="shared" si="8"/>
        <v>N/A</v>
      </c>
      <c r="E67" s="26">
        <v>5687.3181149000002</v>
      </c>
      <c r="F67" s="7" t="str">
        <f t="shared" si="9"/>
        <v>N/A</v>
      </c>
      <c r="G67" s="26">
        <v>5390.9671700999997</v>
      </c>
      <c r="H67" s="7" t="str">
        <f t="shared" si="10"/>
        <v>N/A</v>
      </c>
      <c r="I67" s="8">
        <v>9.4350000000000005</v>
      </c>
      <c r="J67" s="8">
        <v>-5.21</v>
      </c>
      <c r="K67" s="25" t="s">
        <v>736</v>
      </c>
      <c r="L67" s="91" t="str">
        <f t="shared" si="11"/>
        <v>Yes</v>
      </c>
    </row>
    <row r="68" spans="1:12" x14ac:dyDescent="0.25">
      <c r="A68" s="114" t="s">
        <v>1687</v>
      </c>
      <c r="B68" s="21" t="s">
        <v>213</v>
      </c>
      <c r="C68" s="26" t="s">
        <v>1747</v>
      </c>
      <c r="D68" s="7" t="str">
        <f t="shared" si="8"/>
        <v>N/A</v>
      </c>
      <c r="E68" s="26" t="s">
        <v>1747</v>
      </c>
      <c r="F68" s="7" t="str">
        <f t="shared" si="9"/>
        <v>N/A</v>
      </c>
      <c r="G68" s="26" t="s">
        <v>1747</v>
      </c>
      <c r="H68" s="7" t="str">
        <f t="shared" si="10"/>
        <v>N/A</v>
      </c>
      <c r="I68" s="8" t="s">
        <v>1747</v>
      </c>
      <c r="J68" s="8" t="s">
        <v>1747</v>
      </c>
      <c r="K68" s="25" t="s">
        <v>736</v>
      </c>
      <c r="L68" s="91" t="str">
        <f t="shared" si="11"/>
        <v>N/A</v>
      </c>
    </row>
    <row r="69" spans="1:12" x14ac:dyDescent="0.25">
      <c r="A69" s="114" t="s">
        <v>1688</v>
      </c>
      <c r="B69" s="21" t="s">
        <v>213</v>
      </c>
      <c r="C69" s="26">
        <v>6345.5139970999999</v>
      </c>
      <c r="D69" s="7" t="str">
        <f t="shared" si="8"/>
        <v>N/A</v>
      </c>
      <c r="E69" s="26">
        <v>6337.7243560999996</v>
      </c>
      <c r="F69" s="7" t="str">
        <f t="shared" si="9"/>
        <v>N/A</v>
      </c>
      <c r="G69" s="26">
        <v>6940.4159103000002</v>
      </c>
      <c r="H69" s="7" t="str">
        <f t="shared" si="10"/>
        <v>N/A</v>
      </c>
      <c r="I69" s="8">
        <v>-0.123</v>
      </c>
      <c r="J69" s="8">
        <v>9.51</v>
      </c>
      <c r="K69" s="25" t="s">
        <v>736</v>
      </c>
      <c r="L69" s="91" t="str">
        <f t="shared" si="11"/>
        <v>Yes</v>
      </c>
    </row>
    <row r="70" spans="1:12" x14ac:dyDescent="0.25">
      <c r="A70" s="148" t="s">
        <v>1689</v>
      </c>
      <c r="B70" s="21" t="s">
        <v>213</v>
      </c>
      <c r="C70" s="26">
        <v>5229.4142561999997</v>
      </c>
      <c r="D70" s="7" t="str">
        <f t="shared" si="8"/>
        <v>N/A</v>
      </c>
      <c r="E70" s="26">
        <v>4644.8264066000002</v>
      </c>
      <c r="F70" s="7" t="str">
        <f t="shared" si="9"/>
        <v>N/A</v>
      </c>
      <c r="G70" s="26">
        <v>4618.9998158999997</v>
      </c>
      <c r="H70" s="7" t="str">
        <f t="shared" si="10"/>
        <v>N/A</v>
      </c>
      <c r="I70" s="8">
        <v>-11.2</v>
      </c>
      <c r="J70" s="8">
        <v>-0.55600000000000005</v>
      </c>
      <c r="K70" s="25" t="s">
        <v>736</v>
      </c>
      <c r="L70" s="91" t="str">
        <f t="shared" si="11"/>
        <v>Yes</v>
      </c>
    </row>
    <row r="71" spans="1:12" x14ac:dyDescent="0.25">
      <c r="A71" s="148" t="s">
        <v>1690</v>
      </c>
      <c r="B71" s="21" t="s">
        <v>213</v>
      </c>
      <c r="C71" s="26" t="s">
        <v>1747</v>
      </c>
      <c r="D71" s="7" t="str">
        <f t="shared" si="8"/>
        <v>N/A</v>
      </c>
      <c r="E71" s="26" t="s">
        <v>1747</v>
      </c>
      <c r="F71" s="7" t="str">
        <f t="shared" si="9"/>
        <v>N/A</v>
      </c>
      <c r="G71" s="26" t="s">
        <v>1747</v>
      </c>
      <c r="H71" s="7" t="str">
        <f t="shared" si="10"/>
        <v>N/A</v>
      </c>
      <c r="I71" s="8" t="s">
        <v>1747</v>
      </c>
      <c r="J71" s="8" t="s">
        <v>1747</v>
      </c>
      <c r="K71" s="25" t="s">
        <v>736</v>
      </c>
      <c r="L71" s="91" t="str">
        <f t="shared" si="11"/>
        <v>N/A</v>
      </c>
    </row>
    <row r="72" spans="1:12" x14ac:dyDescent="0.25">
      <c r="A72" s="148" t="s">
        <v>1608</v>
      </c>
      <c r="B72" s="21" t="s">
        <v>213</v>
      </c>
      <c r="C72" s="26">
        <v>170601092</v>
      </c>
      <c r="D72" s="7" t="str">
        <f t="shared" ref="D72:D135" si="12">IF($B72="N/A","N/A",IF(C72&gt;10,"No",IF(C72&lt;-10,"No","Yes")))</f>
        <v>N/A</v>
      </c>
      <c r="E72" s="26">
        <v>165151674</v>
      </c>
      <c r="F72" s="7" t="str">
        <f t="shared" ref="F72:F135" si="13">IF($B72="N/A","N/A",IF(E72&gt;10,"No",IF(E72&lt;-10,"No","Yes")))</f>
        <v>N/A</v>
      </c>
      <c r="G72" s="26">
        <v>165393715</v>
      </c>
      <c r="H72" s="7" t="str">
        <f t="shared" ref="H72:H135" si="14">IF($B72="N/A","N/A",IF(G72&gt;10,"No",IF(G72&lt;-10,"No","Yes")))</f>
        <v>N/A</v>
      </c>
      <c r="I72" s="8">
        <v>-3.19</v>
      </c>
      <c r="J72" s="8">
        <v>0.14660000000000001</v>
      </c>
      <c r="K72" s="25" t="s">
        <v>736</v>
      </c>
      <c r="L72" s="91" t="str">
        <f t="shared" ref="L72:L132" si="15">IF(J72="Div by 0", "N/A", IF(K72="N/A","N/A", IF(J72&gt;VALUE(MID(K72,1,2)), "No", IF(J72&lt;-1*VALUE(MID(K72,1,2)), "No", "Yes"))))</f>
        <v>Yes</v>
      </c>
    </row>
    <row r="73" spans="1:12" x14ac:dyDescent="0.25">
      <c r="A73" s="148" t="s">
        <v>1609</v>
      </c>
      <c r="B73" s="21" t="s">
        <v>213</v>
      </c>
      <c r="C73" s="22">
        <v>13612</v>
      </c>
      <c r="D73" s="7" t="str">
        <f t="shared" si="12"/>
        <v>N/A</v>
      </c>
      <c r="E73" s="22">
        <v>13600</v>
      </c>
      <c r="F73" s="7" t="str">
        <f t="shared" si="13"/>
        <v>N/A</v>
      </c>
      <c r="G73" s="22">
        <v>12246</v>
      </c>
      <c r="H73" s="7" t="str">
        <f t="shared" si="14"/>
        <v>N/A</v>
      </c>
      <c r="I73" s="8">
        <v>-8.7999999999999995E-2</v>
      </c>
      <c r="J73" s="8">
        <v>-9.9600000000000009</v>
      </c>
      <c r="K73" s="25" t="s">
        <v>736</v>
      </c>
      <c r="L73" s="91" t="str">
        <f t="shared" si="15"/>
        <v>Yes</v>
      </c>
    </row>
    <row r="74" spans="1:12" x14ac:dyDescent="0.25">
      <c r="A74" s="148" t="s">
        <v>1302</v>
      </c>
      <c r="B74" s="21" t="s">
        <v>213</v>
      </c>
      <c r="C74" s="26">
        <v>12533.139289000001</v>
      </c>
      <c r="D74" s="7" t="str">
        <f t="shared" si="12"/>
        <v>N/A</v>
      </c>
      <c r="E74" s="26">
        <v>12143.505440999999</v>
      </c>
      <c r="F74" s="7" t="str">
        <f t="shared" si="13"/>
        <v>N/A</v>
      </c>
      <c r="G74" s="26">
        <v>13505.937857000001</v>
      </c>
      <c r="H74" s="7" t="str">
        <f t="shared" si="14"/>
        <v>N/A</v>
      </c>
      <c r="I74" s="8">
        <v>-3.11</v>
      </c>
      <c r="J74" s="8">
        <v>11.22</v>
      </c>
      <c r="K74" s="25" t="s">
        <v>736</v>
      </c>
      <c r="L74" s="91" t="str">
        <f t="shared" si="15"/>
        <v>Yes</v>
      </c>
    </row>
    <row r="75" spans="1:12" x14ac:dyDescent="0.25">
      <c r="A75" s="148" t="s">
        <v>1303</v>
      </c>
      <c r="B75" s="21" t="s">
        <v>213</v>
      </c>
      <c r="C75" s="22">
        <v>4.8700411401999997</v>
      </c>
      <c r="D75" s="7" t="str">
        <f t="shared" si="12"/>
        <v>N/A</v>
      </c>
      <c r="E75" s="22">
        <v>4.4616176470999998</v>
      </c>
      <c r="F75" s="7" t="str">
        <f t="shared" si="13"/>
        <v>N/A</v>
      </c>
      <c r="G75" s="22">
        <v>4.7756001960000001</v>
      </c>
      <c r="H75" s="7" t="str">
        <f t="shared" si="14"/>
        <v>N/A</v>
      </c>
      <c r="I75" s="8">
        <v>-8.39</v>
      </c>
      <c r="J75" s="8">
        <v>7.0369999999999999</v>
      </c>
      <c r="K75" s="25" t="s">
        <v>736</v>
      </c>
      <c r="L75" s="91" t="str">
        <f t="shared" si="15"/>
        <v>Yes</v>
      </c>
    </row>
    <row r="76" spans="1:12" ht="25" x14ac:dyDescent="0.25">
      <c r="A76" s="148" t="s">
        <v>546</v>
      </c>
      <c r="B76" s="21" t="s">
        <v>213</v>
      </c>
      <c r="C76" s="26">
        <v>0</v>
      </c>
      <c r="D76" s="7" t="str">
        <f t="shared" si="12"/>
        <v>N/A</v>
      </c>
      <c r="E76" s="26">
        <v>31053</v>
      </c>
      <c r="F76" s="7" t="str">
        <f t="shared" si="13"/>
        <v>N/A</v>
      </c>
      <c r="G76" s="26">
        <v>49288</v>
      </c>
      <c r="H76" s="7" t="str">
        <f t="shared" si="14"/>
        <v>N/A</v>
      </c>
      <c r="I76" s="8" t="s">
        <v>1747</v>
      </c>
      <c r="J76" s="8">
        <v>58.72</v>
      </c>
      <c r="K76" s="25" t="s">
        <v>736</v>
      </c>
      <c r="L76" s="91" t="str">
        <f t="shared" si="15"/>
        <v>No</v>
      </c>
    </row>
    <row r="77" spans="1:12" x14ac:dyDescent="0.25">
      <c r="A77" s="148" t="s">
        <v>547</v>
      </c>
      <c r="B77" s="21" t="s">
        <v>213</v>
      </c>
      <c r="C77" s="22">
        <v>0</v>
      </c>
      <c r="D77" s="7" t="str">
        <f t="shared" si="12"/>
        <v>N/A</v>
      </c>
      <c r="E77" s="22">
        <v>11</v>
      </c>
      <c r="F77" s="7" t="str">
        <f t="shared" si="13"/>
        <v>N/A</v>
      </c>
      <c r="G77" s="22">
        <v>11</v>
      </c>
      <c r="H77" s="7" t="str">
        <f t="shared" si="14"/>
        <v>N/A</v>
      </c>
      <c r="I77" s="8" t="s">
        <v>1747</v>
      </c>
      <c r="J77" s="8">
        <v>-66.7</v>
      </c>
      <c r="K77" s="25" t="s">
        <v>736</v>
      </c>
      <c r="L77" s="91" t="str">
        <f t="shared" si="15"/>
        <v>No</v>
      </c>
    </row>
    <row r="78" spans="1:12" x14ac:dyDescent="0.25">
      <c r="A78" s="148" t="s">
        <v>1304</v>
      </c>
      <c r="B78" s="21" t="s">
        <v>213</v>
      </c>
      <c r="C78" s="26" t="s">
        <v>1747</v>
      </c>
      <c r="D78" s="7" t="str">
        <f t="shared" si="12"/>
        <v>N/A</v>
      </c>
      <c r="E78" s="26">
        <v>10351</v>
      </c>
      <c r="F78" s="7" t="str">
        <f t="shared" si="13"/>
        <v>N/A</v>
      </c>
      <c r="G78" s="26">
        <v>49288</v>
      </c>
      <c r="H78" s="7" t="str">
        <f t="shared" si="14"/>
        <v>N/A</v>
      </c>
      <c r="I78" s="8" t="s">
        <v>1747</v>
      </c>
      <c r="J78" s="8">
        <v>376.2</v>
      </c>
      <c r="K78" s="25" t="s">
        <v>736</v>
      </c>
      <c r="L78" s="91" t="str">
        <f t="shared" si="15"/>
        <v>No</v>
      </c>
    </row>
    <row r="79" spans="1:12" ht="25" x14ac:dyDescent="0.25">
      <c r="A79" s="148" t="s">
        <v>548</v>
      </c>
      <c r="B79" s="21" t="s">
        <v>213</v>
      </c>
      <c r="C79" s="26">
        <v>54845457</v>
      </c>
      <c r="D79" s="7" t="str">
        <f t="shared" si="12"/>
        <v>N/A</v>
      </c>
      <c r="E79" s="26">
        <v>54695861</v>
      </c>
      <c r="F79" s="7" t="str">
        <f t="shared" si="13"/>
        <v>N/A</v>
      </c>
      <c r="G79" s="26">
        <v>50418284</v>
      </c>
      <c r="H79" s="7" t="str">
        <f t="shared" si="14"/>
        <v>N/A</v>
      </c>
      <c r="I79" s="8">
        <v>-0.27300000000000002</v>
      </c>
      <c r="J79" s="8">
        <v>-7.82</v>
      </c>
      <c r="K79" s="25" t="s">
        <v>736</v>
      </c>
      <c r="L79" s="91" t="str">
        <f t="shared" si="15"/>
        <v>Yes</v>
      </c>
    </row>
    <row r="80" spans="1:12" x14ac:dyDescent="0.25">
      <c r="A80" s="148" t="s">
        <v>549</v>
      </c>
      <c r="B80" s="21" t="s">
        <v>213</v>
      </c>
      <c r="C80" s="22">
        <v>1181</v>
      </c>
      <c r="D80" s="7" t="str">
        <f t="shared" si="12"/>
        <v>N/A</v>
      </c>
      <c r="E80" s="22">
        <v>1165</v>
      </c>
      <c r="F80" s="7" t="str">
        <f t="shared" si="13"/>
        <v>N/A</v>
      </c>
      <c r="G80" s="22">
        <v>1091</v>
      </c>
      <c r="H80" s="7" t="str">
        <f t="shared" si="14"/>
        <v>N/A</v>
      </c>
      <c r="I80" s="8">
        <v>-1.35</v>
      </c>
      <c r="J80" s="8">
        <v>-6.35</v>
      </c>
      <c r="K80" s="25" t="s">
        <v>736</v>
      </c>
      <c r="L80" s="91" t="str">
        <f t="shared" si="15"/>
        <v>Yes</v>
      </c>
    </row>
    <row r="81" spans="1:12" ht="25" x14ac:dyDescent="0.25">
      <c r="A81" s="148" t="s">
        <v>1305</v>
      </c>
      <c r="B81" s="21" t="s">
        <v>213</v>
      </c>
      <c r="C81" s="26">
        <v>46439.845047000003</v>
      </c>
      <c r="D81" s="7" t="str">
        <f t="shared" si="12"/>
        <v>N/A</v>
      </c>
      <c r="E81" s="26">
        <v>46949.23691</v>
      </c>
      <c r="F81" s="7" t="str">
        <f t="shared" si="13"/>
        <v>N/A</v>
      </c>
      <c r="G81" s="26">
        <v>46212.909258</v>
      </c>
      <c r="H81" s="7" t="str">
        <f t="shared" si="14"/>
        <v>N/A</v>
      </c>
      <c r="I81" s="8">
        <v>1.097</v>
      </c>
      <c r="J81" s="8">
        <v>-1.57</v>
      </c>
      <c r="K81" s="25" t="s">
        <v>736</v>
      </c>
      <c r="L81" s="91" t="str">
        <f t="shared" si="15"/>
        <v>Yes</v>
      </c>
    </row>
    <row r="82" spans="1:12" x14ac:dyDescent="0.25">
      <c r="A82" s="148" t="s">
        <v>550</v>
      </c>
      <c r="B82" s="21" t="s">
        <v>213</v>
      </c>
      <c r="C82" s="26">
        <v>2464843</v>
      </c>
      <c r="D82" s="7" t="str">
        <f t="shared" si="12"/>
        <v>N/A</v>
      </c>
      <c r="E82" s="26">
        <v>2788672</v>
      </c>
      <c r="F82" s="7" t="str">
        <f t="shared" si="13"/>
        <v>N/A</v>
      </c>
      <c r="G82" s="26">
        <v>2659312</v>
      </c>
      <c r="H82" s="7" t="str">
        <f t="shared" si="14"/>
        <v>N/A</v>
      </c>
      <c r="I82" s="8">
        <v>13.14</v>
      </c>
      <c r="J82" s="8">
        <v>-4.6399999999999997</v>
      </c>
      <c r="K82" s="25" t="s">
        <v>736</v>
      </c>
      <c r="L82" s="91" t="str">
        <f t="shared" si="15"/>
        <v>Yes</v>
      </c>
    </row>
    <row r="83" spans="1:12" x14ac:dyDescent="0.25">
      <c r="A83" s="148" t="s">
        <v>551</v>
      </c>
      <c r="B83" s="21" t="s">
        <v>213</v>
      </c>
      <c r="C83" s="22">
        <v>15</v>
      </c>
      <c r="D83" s="7" t="str">
        <f t="shared" si="12"/>
        <v>N/A</v>
      </c>
      <c r="E83" s="22">
        <v>18</v>
      </c>
      <c r="F83" s="7" t="str">
        <f t="shared" si="13"/>
        <v>N/A</v>
      </c>
      <c r="G83" s="22">
        <v>17</v>
      </c>
      <c r="H83" s="7" t="str">
        <f t="shared" si="14"/>
        <v>N/A</v>
      </c>
      <c r="I83" s="8">
        <v>20</v>
      </c>
      <c r="J83" s="8">
        <v>-5.56</v>
      </c>
      <c r="K83" s="25" t="s">
        <v>736</v>
      </c>
      <c r="L83" s="91" t="str">
        <f t="shared" si="15"/>
        <v>Yes</v>
      </c>
    </row>
    <row r="84" spans="1:12" x14ac:dyDescent="0.25">
      <c r="A84" s="148" t="s">
        <v>1306</v>
      </c>
      <c r="B84" s="21" t="s">
        <v>213</v>
      </c>
      <c r="C84" s="26">
        <v>164322.86666999999</v>
      </c>
      <c r="D84" s="7" t="str">
        <f t="shared" si="12"/>
        <v>N/A</v>
      </c>
      <c r="E84" s="26">
        <v>154926.22222</v>
      </c>
      <c r="F84" s="7" t="str">
        <f t="shared" si="13"/>
        <v>N/A</v>
      </c>
      <c r="G84" s="26">
        <v>156430.11765</v>
      </c>
      <c r="H84" s="7" t="str">
        <f t="shared" si="14"/>
        <v>N/A</v>
      </c>
      <c r="I84" s="8">
        <v>-5.72</v>
      </c>
      <c r="J84" s="8">
        <v>0.97070000000000001</v>
      </c>
      <c r="K84" s="25" t="s">
        <v>736</v>
      </c>
      <c r="L84" s="91" t="str">
        <f t="shared" si="15"/>
        <v>Yes</v>
      </c>
    </row>
    <row r="85" spans="1:12" x14ac:dyDescent="0.25">
      <c r="A85" s="148" t="s">
        <v>552</v>
      </c>
      <c r="B85" s="21" t="s">
        <v>213</v>
      </c>
      <c r="C85" s="26">
        <v>13109043</v>
      </c>
      <c r="D85" s="7" t="str">
        <f t="shared" si="12"/>
        <v>N/A</v>
      </c>
      <c r="E85" s="26">
        <v>12986170</v>
      </c>
      <c r="F85" s="7" t="str">
        <f t="shared" si="13"/>
        <v>N/A</v>
      </c>
      <c r="G85" s="26">
        <v>13986951</v>
      </c>
      <c r="H85" s="7" t="str">
        <f t="shared" si="14"/>
        <v>N/A</v>
      </c>
      <c r="I85" s="8">
        <v>-0.93700000000000006</v>
      </c>
      <c r="J85" s="8">
        <v>7.7069999999999999</v>
      </c>
      <c r="K85" s="25" t="s">
        <v>736</v>
      </c>
      <c r="L85" s="91" t="str">
        <f t="shared" si="15"/>
        <v>Yes</v>
      </c>
    </row>
    <row r="86" spans="1:12" x14ac:dyDescent="0.25">
      <c r="A86" s="148" t="s">
        <v>553</v>
      </c>
      <c r="B86" s="21" t="s">
        <v>213</v>
      </c>
      <c r="C86" s="22">
        <v>171</v>
      </c>
      <c r="D86" s="7" t="str">
        <f t="shared" si="12"/>
        <v>N/A</v>
      </c>
      <c r="E86" s="22">
        <v>161</v>
      </c>
      <c r="F86" s="7" t="str">
        <f t="shared" si="13"/>
        <v>N/A</v>
      </c>
      <c r="G86" s="22">
        <v>145</v>
      </c>
      <c r="H86" s="7" t="str">
        <f t="shared" si="14"/>
        <v>N/A</v>
      </c>
      <c r="I86" s="8">
        <v>-5.85</v>
      </c>
      <c r="J86" s="8">
        <v>-9.94</v>
      </c>
      <c r="K86" s="25" t="s">
        <v>736</v>
      </c>
      <c r="L86" s="91" t="str">
        <f t="shared" si="15"/>
        <v>Yes</v>
      </c>
    </row>
    <row r="87" spans="1:12" x14ac:dyDescent="0.25">
      <c r="A87" s="148" t="s">
        <v>1307</v>
      </c>
      <c r="B87" s="21" t="s">
        <v>213</v>
      </c>
      <c r="C87" s="26">
        <v>76661.070175000001</v>
      </c>
      <c r="D87" s="7" t="str">
        <f t="shared" si="12"/>
        <v>N/A</v>
      </c>
      <c r="E87" s="26">
        <v>80659.440994000004</v>
      </c>
      <c r="F87" s="7" t="str">
        <f t="shared" si="13"/>
        <v>N/A</v>
      </c>
      <c r="G87" s="26">
        <v>96461.731033999997</v>
      </c>
      <c r="H87" s="7" t="str">
        <f t="shared" si="14"/>
        <v>N/A</v>
      </c>
      <c r="I87" s="8">
        <v>5.2160000000000002</v>
      </c>
      <c r="J87" s="8">
        <v>19.59</v>
      </c>
      <c r="K87" s="25" t="s">
        <v>736</v>
      </c>
      <c r="L87" s="91" t="str">
        <f t="shared" si="15"/>
        <v>Yes</v>
      </c>
    </row>
    <row r="88" spans="1:12" ht="25" x14ac:dyDescent="0.25">
      <c r="A88" s="148" t="s">
        <v>554</v>
      </c>
      <c r="B88" s="21" t="s">
        <v>213</v>
      </c>
      <c r="C88" s="26">
        <v>86415608</v>
      </c>
      <c r="D88" s="7" t="str">
        <f t="shared" si="12"/>
        <v>N/A</v>
      </c>
      <c r="E88" s="26">
        <v>88655550</v>
      </c>
      <c r="F88" s="7" t="str">
        <f t="shared" si="13"/>
        <v>N/A</v>
      </c>
      <c r="G88" s="26">
        <v>86229466</v>
      </c>
      <c r="H88" s="7" t="str">
        <f t="shared" si="14"/>
        <v>N/A</v>
      </c>
      <c r="I88" s="8">
        <v>2.5920000000000001</v>
      </c>
      <c r="J88" s="8">
        <v>-2.74</v>
      </c>
      <c r="K88" s="25" t="s">
        <v>736</v>
      </c>
      <c r="L88" s="91" t="str">
        <f t="shared" si="15"/>
        <v>Yes</v>
      </c>
    </row>
    <row r="89" spans="1:12" x14ac:dyDescent="0.25">
      <c r="A89" s="148" t="s">
        <v>555</v>
      </c>
      <c r="B89" s="21" t="s">
        <v>213</v>
      </c>
      <c r="C89" s="22">
        <v>83184</v>
      </c>
      <c r="D89" s="7" t="str">
        <f t="shared" si="12"/>
        <v>N/A</v>
      </c>
      <c r="E89" s="22">
        <v>84298</v>
      </c>
      <c r="F89" s="7" t="str">
        <f t="shared" si="13"/>
        <v>N/A</v>
      </c>
      <c r="G89" s="22">
        <v>81357</v>
      </c>
      <c r="H89" s="7" t="str">
        <f t="shared" si="14"/>
        <v>N/A</v>
      </c>
      <c r="I89" s="8">
        <v>1.339</v>
      </c>
      <c r="J89" s="8">
        <v>-3.49</v>
      </c>
      <c r="K89" s="25" t="s">
        <v>736</v>
      </c>
      <c r="L89" s="91" t="str">
        <f t="shared" si="15"/>
        <v>Yes</v>
      </c>
    </row>
    <row r="90" spans="1:12" x14ac:dyDescent="0.25">
      <c r="A90" s="148" t="s">
        <v>1308</v>
      </c>
      <c r="B90" s="21" t="s">
        <v>213</v>
      </c>
      <c r="C90" s="26">
        <v>1038.8489133</v>
      </c>
      <c r="D90" s="7" t="str">
        <f t="shared" si="12"/>
        <v>N/A</v>
      </c>
      <c r="E90" s="26">
        <v>1051.692211</v>
      </c>
      <c r="F90" s="7" t="str">
        <f t="shared" si="13"/>
        <v>N/A</v>
      </c>
      <c r="G90" s="26">
        <v>1059.8899418999999</v>
      </c>
      <c r="H90" s="7" t="str">
        <f t="shared" si="14"/>
        <v>N/A</v>
      </c>
      <c r="I90" s="8">
        <v>1.236</v>
      </c>
      <c r="J90" s="8">
        <v>0.77949999999999997</v>
      </c>
      <c r="K90" s="25" t="s">
        <v>736</v>
      </c>
      <c r="L90" s="91" t="str">
        <f t="shared" si="15"/>
        <v>Yes</v>
      </c>
    </row>
    <row r="91" spans="1:12" x14ac:dyDescent="0.25">
      <c r="A91" s="148" t="s">
        <v>556</v>
      </c>
      <c r="B91" s="21" t="s">
        <v>213</v>
      </c>
      <c r="C91" s="26">
        <v>49500380</v>
      </c>
      <c r="D91" s="7" t="str">
        <f t="shared" si="12"/>
        <v>N/A</v>
      </c>
      <c r="E91" s="26">
        <v>50542523</v>
      </c>
      <c r="F91" s="7" t="str">
        <f t="shared" si="13"/>
        <v>N/A</v>
      </c>
      <c r="G91" s="26">
        <v>41084299</v>
      </c>
      <c r="H91" s="7" t="str">
        <f t="shared" si="14"/>
        <v>N/A</v>
      </c>
      <c r="I91" s="8">
        <v>2.105</v>
      </c>
      <c r="J91" s="8">
        <v>-18.7</v>
      </c>
      <c r="K91" s="25" t="s">
        <v>736</v>
      </c>
      <c r="L91" s="91" t="str">
        <f t="shared" si="15"/>
        <v>Yes</v>
      </c>
    </row>
    <row r="92" spans="1:12" x14ac:dyDescent="0.25">
      <c r="A92" s="148" t="s">
        <v>557</v>
      </c>
      <c r="B92" s="21" t="s">
        <v>213</v>
      </c>
      <c r="C92" s="22">
        <v>54614</v>
      </c>
      <c r="D92" s="7" t="str">
        <f t="shared" si="12"/>
        <v>N/A</v>
      </c>
      <c r="E92" s="22">
        <v>55354</v>
      </c>
      <c r="F92" s="7" t="str">
        <f t="shared" si="13"/>
        <v>N/A</v>
      </c>
      <c r="G92" s="22">
        <v>49190</v>
      </c>
      <c r="H92" s="7" t="str">
        <f t="shared" si="14"/>
        <v>N/A</v>
      </c>
      <c r="I92" s="8">
        <v>1.355</v>
      </c>
      <c r="J92" s="8">
        <v>-11.1</v>
      </c>
      <c r="K92" s="25" t="s">
        <v>736</v>
      </c>
      <c r="L92" s="91" t="str">
        <f t="shared" si="15"/>
        <v>Yes</v>
      </c>
    </row>
    <row r="93" spans="1:12" x14ac:dyDescent="0.25">
      <c r="A93" s="148" t="s">
        <v>1309</v>
      </c>
      <c r="B93" s="21" t="s">
        <v>213</v>
      </c>
      <c r="C93" s="26">
        <v>906.36796426000001</v>
      </c>
      <c r="D93" s="7" t="str">
        <f t="shared" si="12"/>
        <v>N/A</v>
      </c>
      <c r="E93" s="26">
        <v>913.07806120999999</v>
      </c>
      <c r="F93" s="7" t="str">
        <f t="shared" si="13"/>
        <v>N/A</v>
      </c>
      <c r="G93" s="26">
        <v>835.21648708999999</v>
      </c>
      <c r="H93" s="7" t="str">
        <f t="shared" si="14"/>
        <v>N/A</v>
      </c>
      <c r="I93" s="8">
        <v>0.74029999999999996</v>
      </c>
      <c r="J93" s="8">
        <v>-8.5299999999999994</v>
      </c>
      <c r="K93" s="25" t="s">
        <v>736</v>
      </c>
      <c r="L93" s="91" t="str">
        <f t="shared" si="15"/>
        <v>Yes</v>
      </c>
    </row>
    <row r="94" spans="1:12" ht="25" x14ac:dyDescent="0.25">
      <c r="A94" s="148" t="s">
        <v>558</v>
      </c>
      <c r="B94" s="21" t="s">
        <v>213</v>
      </c>
      <c r="C94" s="26">
        <v>5171241</v>
      </c>
      <c r="D94" s="7" t="str">
        <f t="shared" si="12"/>
        <v>N/A</v>
      </c>
      <c r="E94" s="26">
        <v>5364586</v>
      </c>
      <c r="F94" s="7" t="str">
        <f t="shared" si="13"/>
        <v>N/A</v>
      </c>
      <c r="G94" s="26">
        <v>3628341</v>
      </c>
      <c r="H94" s="7" t="str">
        <f t="shared" si="14"/>
        <v>N/A</v>
      </c>
      <c r="I94" s="8">
        <v>3.7389999999999999</v>
      </c>
      <c r="J94" s="8">
        <v>-32.4</v>
      </c>
      <c r="K94" s="25" t="s">
        <v>736</v>
      </c>
      <c r="L94" s="91" t="str">
        <f t="shared" si="15"/>
        <v>No</v>
      </c>
    </row>
    <row r="95" spans="1:12" x14ac:dyDescent="0.25">
      <c r="A95" s="148" t="s">
        <v>559</v>
      </c>
      <c r="B95" s="21" t="s">
        <v>213</v>
      </c>
      <c r="C95" s="22">
        <v>15196</v>
      </c>
      <c r="D95" s="7" t="str">
        <f t="shared" si="12"/>
        <v>N/A</v>
      </c>
      <c r="E95" s="22">
        <v>14500</v>
      </c>
      <c r="F95" s="7" t="str">
        <f t="shared" si="13"/>
        <v>N/A</v>
      </c>
      <c r="G95" s="22">
        <v>11152</v>
      </c>
      <c r="H95" s="7" t="str">
        <f t="shared" si="14"/>
        <v>N/A</v>
      </c>
      <c r="I95" s="8">
        <v>-4.58</v>
      </c>
      <c r="J95" s="8">
        <v>-23.1</v>
      </c>
      <c r="K95" s="25" t="s">
        <v>736</v>
      </c>
      <c r="L95" s="91" t="str">
        <f t="shared" si="15"/>
        <v>Yes</v>
      </c>
    </row>
    <row r="96" spans="1:12" ht="25" x14ac:dyDescent="0.25">
      <c r="A96" s="148" t="s">
        <v>1310</v>
      </c>
      <c r="B96" s="21" t="s">
        <v>213</v>
      </c>
      <c r="C96" s="26">
        <v>340.30277704999997</v>
      </c>
      <c r="D96" s="7" t="str">
        <f t="shared" si="12"/>
        <v>N/A</v>
      </c>
      <c r="E96" s="26">
        <v>369.97144828</v>
      </c>
      <c r="F96" s="7" t="str">
        <f t="shared" si="13"/>
        <v>N/A</v>
      </c>
      <c r="G96" s="26">
        <v>325.35338953000002</v>
      </c>
      <c r="H96" s="7" t="str">
        <f t="shared" si="14"/>
        <v>N/A</v>
      </c>
      <c r="I96" s="8">
        <v>8.718</v>
      </c>
      <c r="J96" s="8">
        <v>-12.1</v>
      </c>
      <c r="K96" s="25" t="s">
        <v>736</v>
      </c>
      <c r="L96" s="91" t="str">
        <f t="shared" si="15"/>
        <v>Yes</v>
      </c>
    </row>
    <row r="97" spans="1:12" ht="25" x14ac:dyDescent="0.25">
      <c r="A97" s="148" t="s">
        <v>560</v>
      </c>
      <c r="B97" s="21" t="s">
        <v>213</v>
      </c>
      <c r="C97" s="26">
        <v>73242628</v>
      </c>
      <c r="D97" s="7" t="str">
        <f t="shared" si="12"/>
        <v>N/A</v>
      </c>
      <c r="E97" s="26">
        <v>64474720</v>
      </c>
      <c r="F97" s="7" t="str">
        <f t="shared" si="13"/>
        <v>N/A</v>
      </c>
      <c r="G97" s="26">
        <v>62665573</v>
      </c>
      <c r="H97" s="7" t="str">
        <f t="shared" si="14"/>
        <v>N/A</v>
      </c>
      <c r="I97" s="8">
        <v>-12</v>
      </c>
      <c r="J97" s="8">
        <v>-2.81</v>
      </c>
      <c r="K97" s="25" t="s">
        <v>736</v>
      </c>
      <c r="L97" s="91" t="str">
        <f t="shared" si="15"/>
        <v>Yes</v>
      </c>
    </row>
    <row r="98" spans="1:12" x14ac:dyDescent="0.25">
      <c r="A98" s="148" t="s">
        <v>561</v>
      </c>
      <c r="B98" s="21" t="s">
        <v>213</v>
      </c>
      <c r="C98" s="22">
        <v>42791</v>
      </c>
      <c r="D98" s="7" t="str">
        <f t="shared" si="12"/>
        <v>N/A</v>
      </c>
      <c r="E98" s="22">
        <v>41648</v>
      </c>
      <c r="F98" s="7" t="str">
        <f t="shared" si="13"/>
        <v>N/A</v>
      </c>
      <c r="G98" s="22">
        <v>42691</v>
      </c>
      <c r="H98" s="7" t="str">
        <f t="shared" si="14"/>
        <v>N/A</v>
      </c>
      <c r="I98" s="8">
        <v>-2.67</v>
      </c>
      <c r="J98" s="8">
        <v>2.504</v>
      </c>
      <c r="K98" s="25" t="s">
        <v>736</v>
      </c>
      <c r="L98" s="91" t="str">
        <f t="shared" si="15"/>
        <v>Yes</v>
      </c>
    </row>
    <row r="99" spans="1:12" x14ac:dyDescent="0.25">
      <c r="A99" s="148" t="s">
        <v>1311</v>
      </c>
      <c r="B99" s="21" t="s">
        <v>213</v>
      </c>
      <c r="C99" s="26">
        <v>1711.6362787</v>
      </c>
      <c r="D99" s="7" t="str">
        <f t="shared" si="12"/>
        <v>N/A</v>
      </c>
      <c r="E99" s="26">
        <v>1548.0868229</v>
      </c>
      <c r="F99" s="7" t="str">
        <f t="shared" si="13"/>
        <v>N/A</v>
      </c>
      <c r="G99" s="26">
        <v>1467.8872128</v>
      </c>
      <c r="H99" s="7" t="str">
        <f t="shared" si="14"/>
        <v>N/A</v>
      </c>
      <c r="I99" s="8">
        <v>-9.56</v>
      </c>
      <c r="J99" s="8">
        <v>-5.18</v>
      </c>
      <c r="K99" s="25" t="s">
        <v>736</v>
      </c>
      <c r="L99" s="91" t="str">
        <f t="shared" si="15"/>
        <v>Yes</v>
      </c>
    </row>
    <row r="100" spans="1:12" x14ac:dyDescent="0.25">
      <c r="A100" s="148" t="s">
        <v>562</v>
      </c>
      <c r="B100" s="21" t="s">
        <v>213</v>
      </c>
      <c r="C100" s="26">
        <v>106579433</v>
      </c>
      <c r="D100" s="7" t="str">
        <f t="shared" si="12"/>
        <v>N/A</v>
      </c>
      <c r="E100" s="26">
        <v>60526517</v>
      </c>
      <c r="F100" s="7" t="str">
        <f t="shared" si="13"/>
        <v>N/A</v>
      </c>
      <c r="G100" s="26">
        <v>67247668</v>
      </c>
      <c r="H100" s="7" t="str">
        <f t="shared" si="14"/>
        <v>N/A</v>
      </c>
      <c r="I100" s="8">
        <v>-43.2</v>
      </c>
      <c r="J100" s="8">
        <v>11.1</v>
      </c>
      <c r="K100" s="25" t="s">
        <v>736</v>
      </c>
      <c r="L100" s="91" t="str">
        <f t="shared" si="15"/>
        <v>Yes</v>
      </c>
    </row>
    <row r="101" spans="1:12" x14ac:dyDescent="0.25">
      <c r="A101" s="148" t="s">
        <v>563</v>
      </c>
      <c r="B101" s="21" t="s">
        <v>213</v>
      </c>
      <c r="C101" s="22">
        <v>39100</v>
      </c>
      <c r="D101" s="7" t="str">
        <f t="shared" si="12"/>
        <v>N/A</v>
      </c>
      <c r="E101" s="22">
        <v>40055</v>
      </c>
      <c r="F101" s="7" t="str">
        <f t="shared" si="13"/>
        <v>N/A</v>
      </c>
      <c r="G101" s="22">
        <v>57718</v>
      </c>
      <c r="H101" s="7" t="str">
        <f t="shared" si="14"/>
        <v>N/A</v>
      </c>
      <c r="I101" s="8">
        <v>2.4420000000000002</v>
      </c>
      <c r="J101" s="8">
        <v>44.1</v>
      </c>
      <c r="K101" s="25" t="s">
        <v>736</v>
      </c>
      <c r="L101" s="91" t="str">
        <f t="shared" si="15"/>
        <v>No</v>
      </c>
    </row>
    <row r="102" spans="1:12" x14ac:dyDescent="0.25">
      <c r="A102" s="148" t="s">
        <v>1312</v>
      </c>
      <c r="B102" s="21" t="s">
        <v>213</v>
      </c>
      <c r="C102" s="26">
        <v>2725.8167008</v>
      </c>
      <c r="D102" s="7" t="str">
        <f t="shared" si="12"/>
        <v>N/A</v>
      </c>
      <c r="E102" s="26">
        <v>1511.0851829000001</v>
      </c>
      <c r="F102" s="7" t="str">
        <f t="shared" si="13"/>
        <v>N/A</v>
      </c>
      <c r="G102" s="26">
        <v>1165.1073842000001</v>
      </c>
      <c r="H102" s="7" t="str">
        <f t="shared" si="14"/>
        <v>N/A</v>
      </c>
      <c r="I102" s="8">
        <v>-44.6</v>
      </c>
      <c r="J102" s="8">
        <v>-22.9</v>
      </c>
      <c r="K102" s="25" t="s">
        <v>736</v>
      </c>
      <c r="L102" s="91" t="str">
        <f t="shared" si="15"/>
        <v>Yes</v>
      </c>
    </row>
    <row r="103" spans="1:12" ht="25" x14ac:dyDescent="0.25">
      <c r="A103" s="148" t="s">
        <v>564</v>
      </c>
      <c r="B103" s="21" t="s">
        <v>213</v>
      </c>
      <c r="C103" s="26">
        <v>1055823</v>
      </c>
      <c r="D103" s="7" t="str">
        <f t="shared" si="12"/>
        <v>N/A</v>
      </c>
      <c r="E103" s="26">
        <v>950898</v>
      </c>
      <c r="F103" s="7" t="str">
        <f t="shared" si="13"/>
        <v>N/A</v>
      </c>
      <c r="G103" s="26">
        <v>496179</v>
      </c>
      <c r="H103" s="7" t="str">
        <f t="shared" si="14"/>
        <v>N/A</v>
      </c>
      <c r="I103" s="8">
        <v>-9.94</v>
      </c>
      <c r="J103" s="8">
        <v>-47.8</v>
      </c>
      <c r="K103" s="25" t="s">
        <v>736</v>
      </c>
      <c r="L103" s="91" t="str">
        <f t="shared" si="15"/>
        <v>No</v>
      </c>
    </row>
    <row r="104" spans="1:12" x14ac:dyDescent="0.25">
      <c r="A104" s="148" t="s">
        <v>565</v>
      </c>
      <c r="B104" s="21" t="s">
        <v>213</v>
      </c>
      <c r="C104" s="22">
        <v>273</v>
      </c>
      <c r="D104" s="7" t="str">
        <f t="shared" si="12"/>
        <v>N/A</v>
      </c>
      <c r="E104" s="22">
        <v>272</v>
      </c>
      <c r="F104" s="7" t="str">
        <f t="shared" si="13"/>
        <v>N/A</v>
      </c>
      <c r="G104" s="22">
        <v>202</v>
      </c>
      <c r="H104" s="7" t="str">
        <f t="shared" si="14"/>
        <v>N/A</v>
      </c>
      <c r="I104" s="8">
        <v>-0.36599999999999999</v>
      </c>
      <c r="J104" s="8">
        <v>-25.7</v>
      </c>
      <c r="K104" s="25" t="s">
        <v>736</v>
      </c>
      <c r="L104" s="91" t="str">
        <f t="shared" si="15"/>
        <v>Yes</v>
      </c>
    </row>
    <row r="105" spans="1:12" x14ac:dyDescent="0.25">
      <c r="A105" s="148" t="s">
        <v>1313</v>
      </c>
      <c r="B105" s="21" t="s">
        <v>213</v>
      </c>
      <c r="C105" s="26">
        <v>3867.4835165</v>
      </c>
      <c r="D105" s="7" t="str">
        <f t="shared" si="12"/>
        <v>N/A</v>
      </c>
      <c r="E105" s="26">
        <v>3495.9485294000001</v>
      </c>
      <c r="F105" s="7" t="str">
        <f t="shared" si="13"/>
        <v>N/A</v>
      </c>
      <c r="G105" s="26">
        <v>2456.3316832</v>
      </c>
      <c r="H105" s="7" t="str">
        <f t="shared" si="14"/>
        <v>N/A</v>
      </c>
      <c r="I105" s="8">
        <v>-9.61</v>
      </c>
      <c r="J105" s="8">
        <v>-29.7</v>
      </c>
      <c r="K105" s="25" t="s">
        <v>736</v>
      </c>
      <c r="L105" s="91" t="str">
        <f t="shared" si="15"/>
        <v>Yes</v>
      </c>
    </row>
    <row r="106" spans="1:12" x14ac:dyDescent="0.25">
      <c r="A106" s="148" t="s">
        <v>566</v>
      </c>
      <c r="B106" s="21" t="s">
        <v>213</v>
      </c>
      <c r="C106" s="26">
        <v>46636869</v>
      </c>
      <c r="D106" s="7" t="str">
        <f t="shared" si="12"/>
        <v>N/A</v>
      </c>
      <c r="E106" s="26">
        <v>49873550</v>
      </c>
      <c r="F106" s="7" t="str">
        <f t="shared" si="13"/>
        <v>N/A</v>
      </c>
      <c r="G106" s="26">
        <v>49073814</v>
      </c>
      <c r="H106" s="7" t="str">
        <f t="shared" si="14"/>
        <v>N/A</v>
      </c>
      <c r="I106" s="8">
        <v>6.94</v>
      </c>
      <c r="J106" s="8">
        <v>-1.6</v>
      </c>
      <c r="K106" s="25" t="s">
        <v>736</v>
      </c>
      <c r="L106" s="91" t="str">
        <f t="shared" si="15"/>
        <v>Yes</v>
      </c>
    </row>
    <row r="107" spans="1:12" x14ac:dyDescent="0.25">
      <c r="A107" s="148" t="s">
        <v>567</v>
      </c>
      <c r="B107" s="21" t="s">
        <v>213</v>
      </c>
      <c r="C107" s="22">
        <v>61102</v>
      </c>
      <c r="D107" s="7" t="str">
        <f t="shared" si="12"/>
        <v>N/A</v>
      </c>
      <c r="E107" s="22">
        <v>62738</v>
      </c>
      <c r="F107" s="7" t="str">
        <f t="shared" si="13"/>
        <v>N/A</v>
      </c>
      <c r="G107" s="22">
        <v>60349</v>
      </c>
      <c r="H107" s="7" t="str">
        <f t="shared" si="14"/>
        <v>N/A</v>
      </c>
      <c r="I107" s="8">
        <v>2.677</v>
      </c>
      <c r="J107" s="8">
        <v>-3.81</v>
      </c>
      <c r="K107" s="25" t="s">
        <v>736</v>
      </c>
      <c r="L107" s="91" t="str">
        <f t="shared" si="15"/>
        <v>Yes</v>
      </c>
    </row>
    <row r="108" spans="1:12" x14ac:dyDescent="0.25">
      <c r="A108" s="148" t="s">
        <v>1314</v>
      </c>
      <c r="B108" s="21" t="s">
        <v>213</v>
      </c>
      <c r="C108" s="26">
        <v>763.26256095999997</v>
      </c>
      <c r="D108" s="7" t="str">
        <f t="shared" si="12"/>
        <v>N/A</v>
      </c>
      <c r="E108" s="26">
        <v>794.94963180000002</v>
      </c>
      <c r="F108" s="7" t="str">
        <f t="shared" si="13"/>
        <v>N/A</v>
      </c>
      <c r="G108" s="26">
        <v>813.16697873999999</v>
      </c>
      <c r="H108" s="7" t="str">
        <f t="shared" si="14"/>
        <v>N/A</v>
      </c>
      <c r="I108" s="8">
        <v>4.1520000000000001</v>
      </c>
      <c r="J108" s="8">
        <v>2.2919999999999998</v>
      </c>
      <c r="K108" s="25" t="s">
        <v>736</v>
      </c>
      <c r="L108" s="91" t="str">
        <f t="shared" si="15"/>
        <v>Yes</v>
      </c>
    </row>
    <row r="109" spans="1:12" x14ac:dyDescent="0.25">
      <c r="A109" s="148" t="s">
        <v>568</v>
      </c>
      <c r="B109" s="21" t="s">
        <v>213</v>
      </c>
      <c r="C109" s="26">
        <v>81781372</v>
      </c>
      <c r="D109" s="7" t="str">
        <f t="shared" si="12"/>
        <v>N/A</v>
      </c>
      <c r="E109" s="26">
        <v>66702857</v>
      </c>
      <c r="F109" s="7" t="str">
        <f t="shared" si="13"/>
        <v>N/A</v>
      </c>
      <c r="G109" s="26">
        <v>62939185</v>
      </c>
      <c r="H109" s="7" t="str">
        <f t="shared" si="14"/>
        <v>N/A</v>
      </c>
      <c r="I109" s="8">
        <v>-18.399999999999999</v>
      </c>
      <c r="J109" s="8">
        <v>-5.64</v>
      </c>
      <c r="K109" s="25" t="s">
        <v>736</v>
      </c>
      <c r="L109" s="91" t="str">
        <f t="shared" si="15"/>
        <v>Yes</v>
      </c>
    </row>
    <row r="110" spans="1:12" x14ac:dyDescent="0.25">
      <c r="A110" s="148" t="s">
        <v>569</v>
      </c>
      <c r="B110" s="21" t="s">
        <v>213</v>
      </c>
      <c r="C110" s="22">
        <v>72723</v>
      </c>
      <c r="D110" s="7" t="str">
        <f t="shared" si="12"/>
        <v>N/A</v>
      </c>
      <c r="E110" s="22">
        <v>74024</v>
      </c>
      <c r="F110" s="7" t="str">
        <f t="shared" si="13"/>
        <v>N/A</v>
      </c>
      <c r="G110" s="22">
        <v>72736</v>
      </c>
      <c r="H110" s="7" t="str">
        <f t="shared" si="14"/>
        <v>N/A</v>
      </c>
      <c r="I110" s="8">
        <v>1.7889999999999999</v>
      </c>
      <c r="J110" s="8">
        <v>-1.74</v>
      </c>
      <c r="K110" s="25" t="s">
        <v>736</v>
      </c>
      <c r="L110" s="91" t="str">
        <f t="shared" si="15"/>
        <v>Yes</v>
      </c>
    </row>
    <row r="111" spans="1:12" x14ac:dyDescent="0.25">
      <c r="A111" s="148" t="s">
        <v>1315</v>
      </c>
      <c r="B111" s="21" t="s">
        <v>213</v>
      </c>
      <c r="C111" s="26">
        <v>1124.5599328999999</v>
      </c>
      <c r="D111" s="7" t="str">
        <f t="shared" si="12"/>
        <v>N/A</v>
      </c>
      <c r="E111" s="26">
        <v>901.09771154999999</v>
      </c>
      <c r="F111" s="7" t="str">
        <f t="shared" si="13"/>
        <v>N/A</v>
      </c>
      <c r="G111" s="26">
        <v>865.30995656000005</v>
      </c>
      <c r="H111" s="7" t="str">
        <f t="shared" si="14"/>
        <v>N/A</v>
      </c>
      <c r="I111" s="8">
        <v>-19.899999999999999</v>
      </c>
      <c r="J111" s="8">
        <v>-3.97</v>
      </c>
      <c r="K111" s="25" t="s">
        <v>736</v>
      </c>
      <c r="L111" s="91" t="str">
        <f t="shared" si="15"/>
        <v>Yes</v>
      </c>
    </row>
    <row r="112" spans="1:12" ht="25" x14ac:dyDescent="0.25">
      <c r="A112" s="148" t="s">
        <v>570</v>
      </c>
      <c r="B112" s="21" t="s">
        <v>213</v>
      </c>
      <c r="C112" s="26">
        <v>39992856</v>
      </c>
      <c r="D112" s="7" t="str">
        <f t="shared" si="12"/>
        <v>N/A</v>
      </c>
      <c r="E112" s="26">
        <v>18465037</v>
      </c>
      <c r="F112" s="7" t="str">
        <f t="shared" si="13"/>
        <v>N/A</v>
      </c>
      <c r="G112" s="26">
        <v>19905619</v>
      </c>
      <c r="H112" s="7" t="str">
        <f t="shared" si="14"/>
        <v>N/A</v>
      </c>
      <c r="I112" s="8">
        <v>-53.8</v>
      </c>
      <c r="J112" s="8">
        <v>7.8019999999999996</v>
      </c>
      <c r="K112" s="25" t="s">
        <v>736</v>
      </c>
      <c r="L112" s="91" t="str">
        <f t="shared" si="15"/>
        <v>Yes</v>
      </c>
    </row>
    <row r="113" spans="1:12" x14ac:dyDescent="0.25">
      <c r="A113" s="148" t="s">
        <v>571</v>
      </c>
      <c r="B113" s="21" t="s">
        <v>213</v>
      </c>
      <c r="C113" s="22">
        <v>16056</v>
      </c>
      <c r="D113" s="7" t="str">
        <f t="shared" si="12"/>
        <v>N/A</v>
      </c>
      <c r="E113" s="22">
        <v>17826</v>
      </c>
      <c r="F113" s="7" t="str">
        <f t="shared" si="13"/>
        <v>N/A</v>
      </c>
      <c r="G113" s="22">
        <v>21248</v>
      </c>
      <c r="H113" s="7" t="str">
        <f t="shared" si="14"/>
        <v>N/A</v>
      </c>
      <c r="I113" s="8">
        <v>11.02</v>
      </c>
      <c r="J113" s="8">
        <v>19.2</v>
      </c>
      <c r="K113" s="25" t="s">
        <v>736</v>
      </c>
      <c r="L113" s="91" t="str">
        <f t="shared" si="15"/>
        <v>Yes</v>
      </c>
    </row>
    <row r="114" spans="1:12" ht="25" x14ac:dyDescent="0.25">
      <c r="A114" s="148" t="s">
        <v>1316</v>
      </c>
      <c r="B114" s="21" t="s">
        <v>213</v>
      </c>
      <c r="C114" s="26">
        <v>2490.8355754999998</v>
      </c>
      <c r="D114" s="7" t="str">
        <f t="shared" si="12"/>
        <v>N/A</v>
      </c>
      <c r="E114" s="26">
        <v>1035.8485919</v>
      </c>
      <c r="F114" s="7" t="str">
        <f t="shared" si="13"/>
        <v>N/A</v>
      </c>
      <c r="G114" s="26">
        <v>936.82318336000003</v>
      </c>
      <c r="H114" s="7" t="str">
        <f t="shared" si="14"/>
        <v>N/A</v>
      </c>
      <c r="I114" s="8">
        <v>-58.4</v>
      </c>
      <c r="J114" s="8">
        <v>-9.56</v>
      </c>
      <c r="K114" s="25" t="s">
        <v>736</v>
      </c>
      <c r="L114" s="91" t="str">
        <f t="shared" si="15"/>
        <v>Yes</v>
      </c>
    </row>
    <row r="115" spans="1:12" ht="25" x14ac:dyDescent="0.25">
      <c r="A115" s="148" t="s">
        <v>572</v>
      </c>
      <c r="B115" s="21" t="s">
        <v>213</v>
      </c>
      <c r="C115" s="26">
        <v>56545013</v>
      </c>
      <c r="D115" s="7" t="str">
        <f t="shared" si="12"/>
        <v>N/A</v>
      </c>
      <c r="E115" s="26">
        <v>60389769</v>
      </c>
      <c r="F115" s="7" t="str">
        <f t="shared" si="13"/>
        <v>N/A</v>
      </c>
      <c r="G115" s="26">
        <v>55453935</v>
      </c>
      <c r="H115" s="7" t="str">
        <f t="shared" si="14"/>
        <v>N/A</v>
      </c>
      <c r="I115" s="8">
        <v>6.7990000000000004</v>
      </c>
      <c r="J115" s="8">
        <v>-8.17</v>
      </c>
      <c r="K115" s="25" t="s">
        <v>736</v>
      </c>
      <c r="L115" s="91" t="str">
        <f t="shared" si="15"/>
        <v>Yes</v>
      </c>
    </row>
    <row r="116" spans="1:12" x14ac:dyDescent="0.25">
      <c r="A116" s="90" t="s">
        <v>573</v>
      </c>
      <c r="B116" s="21" t="s">
        <v>213</v>
      </c>
      <c r="C116" s="22">
        <v>21177</v>
      </c>
      <c r="D116" s="7" t="str">
        <f t="shared" si="12"/>
        <v>N/A</v>
      </c>
      <c r="E116" s="22">
        <v>21787</v>
      </c>
      <c r="F116" s="7" t="str">
        <f t="shared" si="13"/>
        <v>N/A</v>
      </c>
      <c r="G116" s="22">
        <v>20863</v>
      </c>
      <c r="H116" s="7" t="str">
        <f t="shared" si="14"/>
        <v>N/A</v>
      </c>
      <c r="I116" s="8">
        <v>2.88</v>
      </c>
      <c r="J116" s="8">
        <v>-4.24</v>
      </c>
      <c r="K116" s="25" t="s">
        <v>736</v>
      </c>
      <c r="L116" s="91" t="str">
        <f t="shared" si="15"/>
        <v>Yes</v>
      </c>
    </row>
    <row r="117" spans="1:12" ht="25" x14ac:dyDescent="0.25">
      <c r="A117" s="90" t="s">
        <v>1317</v>
      </c>
      <c r="B117" s="21" t="s">
        <v>213</v>
      </c>
      <c r="C117" s="26">
        <v>2670.1144165999999</v>
      </c>
      <c r="D117" s="7" t="str">
        <f t="shared" si="12"/>
        <v>N/A</v>
      </c>
      <c r="E117" s="26">
        <v>2771.8258135999999</v>
      </c>
      <c r="F117" s="7" t="str">
        <f t="shared" si="13"/>
        <v>N/A</v>
      </c>
      <c r="G117" s="26">
        <v>2658.0038825000001</v>
      </c>
      <c r="H117" s="7" t="str">
        <f t="shared" si="14"/>
        <v>N/A</v>
      </c>
      <c r="I117" s="8">
        <v>3.8090000000000002</v>
      </c>
      <c r="J117" s="8">
        <v>-4.1100000000000003</v>
      </c>
      <c r="K117" s="25" t="s">
        <v>736</v>
      </c>
      <c r="L117" s="91" t="str">
        <f t="shared" si="15"/>
        <v>Yes</v>
      </c>
    </row>
    <row r="118" spans="1:12" ht="25" x14ac:dyDescent="0.25">
      <c r="A118" s="122" t="s">
        <v>574</v>
      </c>
      <c r="B118" s="21" t="s">
        <v>213</v>
      </c>
      <c r="C118" s="26">
        <v>41996349</v>
      </c>
      <c r="D118" s="7" t="str">
        <f t="shared" si="12"/>
        <v>N/A</v>
      </c>
      <c r="E118" s="26">
        <v>47503558</v>
      </c>
      <c r="F118" s="7" t="str">
        <f t="shared" si="13"/>
        <v>N/A</v>
      </c>
      <c r="G118" s="26">
        <v>33231372</v>
      </c>
      <c r="H118" s="7" t="str">
        <f t="shared" si="14"/>
        <v>N/A</v>
      </c>
      <c r="I118" s="8">
        <v>13.11</v>
      </c>
      <c r="J118" s="8">
        <v>-30</v>
      </c>
      <c r="K118" s="25" t="s">
        <v>736</v>
      </c>
      <c r="L118" s="91" t="str">
        <f t="shared" si="15"/>
        <v>Yes</v>
      </c>
    </row>
    <row r="119" spans="1:12" x14ac:dyDescent="0.25">
      <c r="A119" s="122" t="s">
        <v>575</v>
      </c>
      <c r="B119" s="21" t="s">
        <v>213</v>
      </c>
      <c r="C119" s="22">
        <v>2072</v>
      </c>
      <c r="D119" s="7" t="str">
        <f t="shared" si="12"/>
        <v>N/A</v>
      </c>
      <c r="E119" s="22">
        <v>2272</v>
      </c>
      <c r="F119" s="7" t="str">
        <f t="shared" si="13"/>
        <v>N/A</v>
      </c>
      <c r="G119" s="22">
        <v>1948</v>
      </c>
      <c r="H119" s="7" t="str">
        <f t="shared" si="14"/>
        <v>N/A</v>
      </c>
      <c r="I119" s="8">
        <v>9.6530000000000005</v>
      </c>
      <c r="J119" s="8">
        <v>-14.3</v>
      </c>
      <c r="K119" s="25" t="s">
        <v>736</v>
      </c>
      <c r="L119" s="91" t="str">
        <f t="shared" si="15"/>
        <v>Yes</v>
      </c>
    </row>
    <row r="120" spans="1:12" ht="25" x14ac:dyDescent="0.25">
      <c r="A120" s="122" t="s">
        <v>1318</v>
      </c>
      <c r="B120" s="21" t="s">
        <v>213</v>
      </c>
      <c r="C120" s="26">
        <v>20268.508204999998</v>
      </c>
      <c r="D120" s="7" t="str">
        <f t="shared" si="12"/>
        <v>N/A</v>
      </c>
      <c r="E120" s="26">
        <v>20908.256162000001</v>
      </c>
      <c r="F120" s="7" t="str">
        <f t="shared" si="13"/>
        <v>N/A</v>
      </c>
      <c r="G120" s="26">
        <v>17059.225872999999</v>
      </c>
      <c r="H120" s="7" t="str">
        <f t="shared" si="14"/>
        <v>N/A</v>
      </c>
      <c r="I120" s="8">
        <v>3.1560000000000001</v>
      </c>
      <c r="J120" s="8">
        <v>-18.399999999999999</v>
      </c>
      <c r="K120" s="25" t="s">
        <v>736</v>
      </c>
      <c r="L120" s="91" t="str">
        <f t="shared" si="15"/>
        <v>Yes</v>
      </c>
    </row>
    <row r="121" spans="1:12" ht="25" x14ac:dyDescent="0.25">
      <c r="A121" s="122" t="s">
        <v>576</v>
      </c>
      <c r="B121" s="21" t="s">
        <v>213</v>
      </c>
      <c r="C121" s="26">
        <v>5973257</v>
      </c>
      <c r="D121" s="7" t="str">
        <f t="shared" si="12"/>
        <v>N/A</v>
      </c>
      <c r="E121" s="26">
        <v>6458760</v>
      </c>
      <c r="F121" s="7" t="str">
        <f t="shared" si="13"/>
        <v>N/A</v>
      </c>
      <c r="G121" s="26">
        <v>4479803</v>
      </c>
      <c r="H121" s="7" t="str">
        <f t="shared" si="14"/>
        <v>N/A</v>
      </c>
      <c r="I121" s="8">
        <v>8.1280000000000001</v>
      </c>
      <c r="J121" s="8">
        <v>-30.6</v>
      </c>
      <c r="K121" s="25" t="s">
        <v>736</v>
      </c>
      <c r="L121" s="91" t="str">
        <f t="shared" si="15"/>
        <v>No</v>
      </c>
    </row>
    <row r="122" spans="1:12" x14ac:dyDescent="0.25">
      <c r="A122" s="122" t="s">
        <v>577</v>
      </c>
      <c r="B122" s="21" t="s">
        <v>213</v>
      </c>
      <c r="C122" s="22">
        <v>3591</v>
      </c>
      <c r="D122" s="7" t="str">
        <f t="shared" si="12"/>
        <v>N/A</v>
      </c>
      <c r="E122" s="22">
        <v>3736</v>
      </c>
      <c r="F122" s="7" t="str">
        <f t="shared" si="13"/>
        <v>N/A</v>
      </c>
      <c r="G122" s="22">
        <v>3272</v>
      </c>
      <c r="H122" s="7" t="str">
        <f t="shared" si="14"/>
        <v>N/A</v>
      </c>
      <c r="I122" s="8">
        <v>4.0380000000000003</v>
      </c>
      <c r="J122" s="8">
        <v>-12.4</v>
      </c>
      <c r="K122" s="25" t="s">
        <v>736</v>
      </c>
      <c r="L122" s="91" t="str">
        <f t="shared" si="15"/>
        <v>Yes</v>
      </c>
    </row>
    <row r="123" spans="1:12" ht="25" x14ac:dyDescent="0.25">
      <c r="A123" s="122" t="s">
        <v>1319</v>
      </c>
      <c r="B123" s="21" t="s">
        <v>213</v>
      </c>
      <c r="C123" s="26">
        <v>1663.3965469</v>
      </c>
      <c r="D123" s="7" t="str">
        <f t="shared" si="12"/>
        <v>N/A</v>
      </c>
      <c r="E123" s="26">
        <v>1728.7901499</v>
      </c>
      <c r="F123" s="7" t="str">
        <f t="shared" si="13"/>
        <v>N/A</v>
      </c>
      <c r="G123" s="26">
        <v>1369.1329462000001</v>
      </c>
      <c r="H123" s="7" t="str">
        <f t="shared" si="14"/>
        <v>N/A</v>
      </c>
      <c r="I123" s="8">
        <v>3.931</v>
      </c>
      <c r="J123" s="8">
        <v>-20.8</v>
      </c>
      <c r="K123" s="25" t="s">
        <v>736</v>
      </c>
      <c r="L123" s="91" t="str">
        <f t="shared" si="15"/>
        <v>Yes</v>
      </c>
    </row>
    <row r="124" spans="1:12" ht="25" x14ac:dyDescent="0.25">
      <c r="A124" s="122" t="s">
        <v>578</v>
      </c>
      <c r="B124" s="21" t="s">
        <v>213</v>
      </c>
      <c r="C124" s="26">
        <v>121583</v>
      </c>
      <c r="D124" s="7" t="str">
        <f t="shared" si="12"/>
        <v>N/A</v>
      </c>
      <c r="E124" s="26">
        <v>108076</v>
      </c>
      <c r="F124" s="7" t="str">
        <f t="shared" si="13"/>
        <v>N/A</v>
      </c>
      <c r="G124" s="26">
        <v>6254300</v>
      </c>
      <c r="H124" s="7" t="str">
        <f t="shared" si="14"/>
        <v>N/A</v>
      </c>
      <c r="I124" s="8">
        <v>-11.1</v>
      </c>
      <c r="J124" s="8">
        <v>5687</v>
      </c>
      <c r="K124" s="25" t="s">
        <v>736</v>
      </c>
      <c r="L124" s="91" t="str">
        <f t="shared" si="15"/>
        <v>No</v>
      </c>
    </row>
    <row r="125" spans="1:12" x14ac:dyDescent="0.25">
      <c r="A125" s="114" t="s">
        <v>579</v>
      </c>
      <c r="B125" s="21" t="s">
        <v>213</v>
      </c>
      <c r="C125" s="22">
        <v>116</v>
      </c>
      <c r="D125" s="7" t="str">
        <f t="shared" si="12"/>
        <v>N/A</v>
      </c>
      <c r="E125" s="22">
        <v>113</v>
      </c>
      <c r="F125" s="7" t="str">
        <f t="shared" si="13"/>
        <v>N/A</v>
      </c>
      <c r="G125" s="22">
        <v>6634</v>
      </c>
      <c r="H125" s="7" t="str">
        <f t="shared" si="14"/>
        <v>N/A</v>
      </c>
      <c r="I125" s="8">
        <v>-2.59</v>
      </c>
      <c r="J125" s="8">
        <v>5771</v>
      </c>
      <c r="K125" s="25" t="s">
        <v>736</v>
      </c>
      <c r="L125" s="91" t="str">
        <f t="shared" si="15"/>
        <v>No</v>
      </c>
    </row>
    <row r="126" spans="1:12" ht="25" x14ac:dyDescent="0.25">
      <c r="A126" s="114" t="s">
        <v>1320</v>
      </c>
      <c r="B126" s="21" t="s">
        <v>213</v>
      </c>
      <c r="C126" s="26">
        <v>1048.1293103</v>
      </c>
      <c r="D126" s="7" t="str">
        <f t="shared" si="12"/>
        <v>N/A</v>
      </c>
      <c r="E126" s="26">
        <v>956.42477875999998</v>
      </c>
      <c r="F126" s="7" t="str">
        <f t="shared" si="13"/>
        <v>N/A</v>
      </c>
      <c r="G126" s="26">
        <v>942.76454627999999</v>
      </c>
      <c r="H126" s="7" t="str">
        <f t="shared" si="14"/>
        <v>N/A</v>
      </c>
      <c r="I126" s="8">
        <v>-8.75</v>
      </c>
      <c r="J126" s="8">
        <v>-1.43</v>
      </c>
      <c r="K126" s="25" t="s">
        <v>736</v>
      </c>
      <c r="L126" s="91" t="str">
        <f t="shared" si="15"/>
        <v>Yes</v>
      </c>
    </row>
    <row r="127" spans="1:12" ht="25" x14ac:dyDescent="0.25">
      <c r="A127" s="114" t="s">
        <v>580</v>
      </c>
      <c r="B127" s="21" t="s">
        <v>213</v>
      </c>
      <c r="C127" s="26">
        <v>4894758</v>
      </c>
      <c r="D127" s="7" t="str">
        <f t="shared" si="12"/>
        <v>N/A</v>
      </c>
      <c r="E127" s="26">
        <v>4999686</v>
      </c>
      <c r="F127" s="7" t="str">
        <f t="shared" si="13"/>
        <v>N/A</v>
      </c>
      <c r="G127" s="26">
        <v>5254860</v>
      </c>
      <c r="H127" s="7" t="str">
        <f t="shared" si="14"/>
        <v>N/A</v>
      </c>
      <c r="I127" s="8">
        <v>2.1440000000000001</v>
      </c>
      <c r="J127" s="8">
        <v>5.1040000000000001</v>
      </c>
      <c r="K127" s="25" t="s">
        <v>736</v>
      </c>
      <c r="L127" s="91" t="str">
        <f t="shared" si="15"/>
        <v>Yes</v>
      </c>
    </row>
    <row r="128" spans="1:12" x14ac:dyDescent="0.25">
      <c r="A128" s="114" t="s">
        <v>581</v>
      </c>
      <c r="B128" s="21" t="s">
        <v>213</v>
      </c>
      <c r="C128" s="22">
        <v>2271</v>
      </c>
      <c r="D128" s="7" t="str">
        <f t="shared" si="12"/>
        <v>N/A</v>
      </c>
      <c r="E128" s="22">
        <v>2114</v>
      </c>
      <c r="F128" s="7" t="str">
        <f t="shared" si="13"/>
        <v>N/A</v>
      </c>
      <c r="G128" s="22">
        <v>1913</v>
      </c>
      <c r="H128" s="7" t="str">
        <f t="shared" si="14"/>
        <v>N/A</v>
      </c>
      <c r="I128" s="8">
        <v>-6.91</v>
      </c>
      <c r="J128" s="8">
        <v>-9.51</v>
      </c>
      <c r="K128" s="25" t="s">
        <v>736</v>
      </c>
      <c r="L128" s="91" t="str">
        <f t="shared" si="15"/>
        <v>Yes</v>
      </c>
    </row>
    <row r="129" spans="1:12" ht="25" x14ac:dyDescent="0.25">
      <c r="A129" s="114" t="s">
        <v>1321</v>
      </c>
      <c r="B129" s="21" t="s">
        <v>213</v>
      </c>
      <c r="C129" s="26">
        <v>2155.3315720000001</v>
      </c>
      <c r="D129" s="7" t="str">
        <f t="shared" si="12"/>
        <v>N/A</v>
      </c>
      <c r="E129" s="26">
        <v>2365.0359508000001</v>
      </c>
      <c r="F129" s="7" t="str">
        <f t="shared" si="13"/>
        <v>N/A</v>
      </c>
      <c r="G129" s="26">
        <v>2746.9210664000002</v>
      </c>
      <c r="H129" s="7" t="str">
        <f t="shared" si="14"/>
        <v>N/A</v>
      </c>
      <c r="I129" s="8">
        <v>9.73</v>
      </c>
      <c r="J129" s="8">
        <v>16.149999999999999</v>
      </c>
      <c r="K129" s="25" t="s">
        <v>736</v>
      </c>
      <c r="L129" s="91" t="str">
        <f t="shared" si="15"/>
        <v>Yes</v>
      </c>
    </row>
    <row r="130" spans="1:12" x14ac:dyDescent="0.25">
      <c r="A130" s="114" t="s">
        <v>582</v>
      </c>
      <c r="B130" s="21" t="s">
        <v>213</v>
      </c>
      <c r="C130" s="26">
        <v>225284</v>
      </c>
      <c r="D130" s="7" t="str">
        <f t="shared" si="12"/>
        <v>N/A</v>
      </c>
      <c r="E130" s="26">
        <v>374472</v>
      </c>
      <c r="F130" s="7" t="str">
        <f t="shared" si="13"/>
        <v>N/A</v>
      </c>
      <c r="G130" s="26">
        <v>212888</v>
      </c>
      <c r="H130" s="7" t="str">
        <f t="shared" si="14"/>
        <v>N/A</v>
      </c>
      <c r="I130" s="8">
        <v>66.22</v>
      </c>
      <c r="J130" s="8">
        <v>-43.1</v>
      </c>
      <c r="K130" s="25" t="s">
        <v>736</v>
      </c>
      <c r="L130" s="91" t="str">
        <f t="shared" si="15"/>
        <v>No</v>
      </c>
    </row>
    <row r="131" spans="1:12" x14ac:dyDescent="0.25">
      <c r="A131" s="114" t="s">
        <v>583</v>
      </c>
      <c r="B131" s="21" t="s">
        <v>213</v>
      </c>
      <c r="C131" s="22">
        <v>36</v>
      </c>
      <c r="D131" s="7" t="str">
        <f t="shared" si="12"/>
        <v>N/A</v>
      </c>
      <c r="E131" s="22">
        <v>44</v>
      </c>
      <c r="F131" s="7" t="str">
        <f t="shared" si="13"/>
        <v>N/A</v>
      </c>
      <c r="G131" s="22">
        <v>38</v>
      </c>
      <c r="H131" s="7" t="str">
        <f t="shared" si="14"/>
        <v>N/A</v>
      </c>
      <c r="I131" s="8">
        <v>22.22</v>
      </c>
      <c r="J131" s="8">
        <v>-13.6</v>
      </c>
      <c r="K131" s="25" t="s">
        <v>736</v>
      </c>
      <c r="L131" s="91" t="str">
        <f t="shared" si="15"/>
        <v>Yes</v>
      </c>
    </row>
    <row r="132" spans="1:12" x14ac:dyDescent="0.25">
      <c r="A132" s="114" t="s">
        <v>1322</v>
      </c>
      <c r="B132" s="21" t="s">
        <v>213</v>
      </c>
      <c r="C132" s="26">
        <v>6257.8888889</v>
      </c>
      <c r="D132" s="7" t="str">
        <f t="shared" si="12"/>
        <v>N/A</v>
      </c>
      <c r="E132" s="26">
        <v>8510.7272727</v>
      </c>
      <c r="F132" s="7" t="str">
        <f t="shared" si="13"/>
        <v>N/A</v>
      </c>
      <c r="G132" s="26">
        <v>5602.3157895000004</v>
      </c>
      <c r="H132" s="7" t="str">
        <f t="shared" si="14"/>
        <v>N/A</v>
      </c>
      <c r="I132" s="8">
        <v>36</v>
      </c>
      <c r="J132" s="8">
        <v>-34.200000000000003</v>
      </c>
      <c r="K132" s="25" t="s">
        <v>736</v>
      </c>
      <c r="L132" s="91" t="str">
        <f t="shared" si="15"/>
        <v>No</v>
      </c>
    </row>
    <row r="133" spans="1:12" ht="25" x14ac:dyDescent="0.25">
      <c r="A133" s="114" t="s">
        <v>584</v>
      </c>
      <c r="B133" s="21" t="s">
        <v>213</v>
      </c>
      <c r="C133" s="26">
        <v>11158162</v>
      </c>
      <c r="D133" s="7" t="str">
        <f t="shared" si="12"/>
        <v>N/A</v>
      </c>
      <c r="E133" s="26">
        <v>11581873</v>
      </c>
      <c r="F133" s="7" t="str">
        <f t="shared" si="13"/>
        <v>N/A</v>
      </c>
      <c r="G133" s="26">
        <v>10412440</v>
      </c>
      <c r="H133" s="7" t="str">
        <f t="shared" si="14"/>
        <v>N/A</v>
      </c>
      <c r="I133" s="8">
        <v>3.7970000000000002</v>
      </c>
      <c r="J133" s="8">
        <v>-10.1</v>
      </c>
      <c r="K133" s="25" t="s">
        <v>736</v>
      </c>
      <c r="L133" s="91" t="str">
        <f>IF(J133="Div by 0", "N/A", IF(OR(J133="N/A",K133="N/A"),"N/A", IF(J133&gt;VALUE(MID(K133,1,2)), "No", IF(J133&lt;-1*VALUE(MID(K133,1,2)), "No", "Yes"))))</f>
        <v>Yes</v>
      </c>
    </row>
    <row r="134" spans="1:12" x14ac:dyDescent="0.25">
      <c r="A134" s="114" t="s">
        <v>585</v>
      </c>
      <c r="B134" s="21" t="s">
        <v>213</v>
      </c>
      <c r="C134" s="22">
        <v>29473</v>
      </c>
      <c r="D134" s="7" t="str">
        <f t="shared" si="12"/>
        <v>N/A</v>
      </c>
      <c r="E134" s="22">
        <v>28629</v>
      </c>
      <c r="F134" s="7" t="str">
        <f t="shared" si="13"/>
        <v>N/A</v>
      </c>
      <c r="G134" s="22">
        <v>25058</v>
      </c>
      <c r="H134" s="7" t="str">
        <f t="shared" si="14"/>
        <v>N/A</v>
      </c>
      <c r="I134" s="8">
        <v>-2.86</v>
      </c>
      <c r="J134" s="8">
        <v>-12.5</v>
      </c>
      <c r="K134" s="25" t="s">
        <v>736</v>
      </c>
      <c r="L134" s="91" t="str">
        <f t="shared" ref="L134:L138" si="16">IF(J134="Div by 0", "N/A", IF(OR(J134="N/A",K134="N/A"),"N/A", IF(J134&gt;VALUE(MID(K134,1,2)), "No", IF(J134&lt;-1*VALUE(MID(K134,1,2)), "No", "Yes"))))</f>
        <v>Yes</v>
      </c>
    </row>
    <row r="135" spans="1:12" ht="25" x14ac:dyDescent="0.25">
      <c r="A135" s="114" t="s">
        <v>1323</v>
      </c>
      <c r="B135" s="21" t="s">
        <v>213</v>
      </c>
      <c r="C135" s="26">
        <v>378.58928510999999</v>
      </c>
      <c r="D135" s="7" t="str">
        <f t="shared" si="12"/>
        <v>N/A</v>
      </c>
      <c r="E135" s="26">
        <v>404.55038596999998</v>
      </c>
      <c r="F135" s="7" t="str">
        <f t="shared" si="13"/>
        <v>N/A</v>
      </c>
      <c r="G135" s="26">
        <v>415.53356214000002</v>
      </c>
      <c r="H135" s="7" t="str">
        <f t="shared" si="14"/>
        <v>N/A</v>
      </c>
      <c r="I135" s="8">
        <v>6.8570000000000002</v>
      </c>
      <c r="J135" s="8">
        <v>2.7149999999999999</v>
      </c>
      <c r="K135" s="25" t="s">
        <v>736</v>
      </c>
      <c r="L135" s="91" t="str">
        <f t="shared" si="16"/>
        <v>Yes</v>
      </c>
    </row>
    <row r="136" spans="1:12" ht="25" x14ac:dyDescent="0.25">
      <c r="A136" s="114" t="s">
        <v>586</v>
      </c>
      <c r="B136" s="21" t="s">
        <v>213</v>
      </c>
      <c r="C136" s="26">
        <v>2922487</v>
      </c>
      <c r="D136" s="7" t="str">
        <f t="shared" ref="D136:D150" si="17">IF($B136="N/A","N/A",IF(C136&gt;10,"No",IF(C136&lt;-10,"No","Yes")))</f>
        <v>N/A</v>
      </c>
      <c r="E136" s="26">
        <v>3825838</v>
      </c>
      <c r="F136" s="7" t="str">
        <f t="shared" ref="F136:F150" si="18">IF($B136="N/A","N/A",IF(E136&gt;10,"No",IF(E136&lt;-10,"No","Yes")))</f>
        <v>N/A</v>
      </c>
      <c r="G136" s="26">
        <v>3782629</v>
      </c>
      <c r="H136" s="7" t="str">
        <f t="shared" ref="H136:H150" si="19">IF($B136="N/A","N/A",IF(G136&gt;10,"No",IF(G136&lt;-10,"No","Yes")))</f>
        <v>N/A</v>
      </c>
      <c r="I136" s="8">
        <v>30.91</v>
      </c>
      <c r="J136" s="8">
        <v>-1.1299999999999999</v>
      </c>
      <c r="K136" s="25" t="s">
        <v>736</v>
      </c>
      <c r="L136" s="91" t="str">
        <f t="shared" si="16"/>
        <v>Yes</v>
      </c>
    </row>
    <row r="137" spans="1:12" x14ac:dyDescent="0.25">
      <c r="A137" s="114" t="s">
        <v>587</v>
      </c>
      <c r="B137" s="21" t="s">
        <v>213</v>
      </c>
      <c r="C137" s="22">
        <v>19</v>
      </c>
      <c r="D137" s="7" t="str">
        <f t="shared" si="17"/>
        <v>N/A</v>
      </c>
      <c r="E137" s="22">
        <v>22</v>
      </c>
      <c r="F137" s="7" t="str">
        <f t="shared" si="18"/>
        <v>N/A</v>
      </c>
      <c r="G137" s="22">
        <v>27</v>
      </c>
      <c r="H137" s="7" t="str">
        <f t="shared" si="19"/>
        <v>N/A</v>
      </c>
      <c r="I137" s="8">
        <v>15.79</v>
      </c>
      <c r="J137" s="8">
        <v>22.73</v>
      </c>
      <c r="K137" s="25" t="s">
        <v>736</v>
      </c>
      <c r="L137" s="91" t="str">
        <f t="shared" si="16"/>
        <v>Yes</v>
      </c>
    </row>
    <row r="138" spans="1:12" ht="25" x14ac:dyDescent="0.25">
      <c r="A138" s="114" t="s">
        <v>1324</v>
      </c>
      <c r="B138" s="21" t="s">
        <v>213</v>
      </c>
      <c r="C138" s="26">
        <v>153815.10526000001</v>
      </c>
      <c r="D138" s="7" t="str">
        <f t="shared" si="17"/>
        <v>N/A</v>
      </c>
      <c r="E138" s="26">
        <v>173901.72727</v>
      </c>
      <c r="F138" s="7" t="str">
        <f t="shared" si="18"/>
        <v>N/A</v>
      </c>
      <c r="G138" s="26">
        <v>140097.37036999999</v>
      </c>
      <c r="H138" s="7" t="str">
        <f t="shared" si="19"/>
        <v>N/A</v>
      </c>
      <c r="I138" s="8">
        <v>13.06</v>
      </c>
      <c r="J138" s="8">
        <v>-19.399999999999999</v>
      </c>
      <c r="K138" s="25" t="s">
        <v>736</v>
      </c>
      <c r="L138" s="91" t="str">
        <f t="shared" si="16"/>
        <v>Yes</v>
      </c>
    </row>
    <row r="139" spans="1:12" ht="25" x14ac:dyDescent="0.25">
      <c r="A139" s="114" t="s">
        <v>588</v>
      </c>
      <c r="B139" s="21" t="s">
        <v>213</v>
      </c>
      <c r="C139" s="26">
        <v>18496327</v>
      </c>
      <c r="D139" s="7" t="str">
        <f t="shared" si="17"/>
        <v>N/A</v>
      </c>
      <c r="E139" s="26">
        <v>19423472</v>
      </c>
      <c r="F139" s="7" t="str">
        <f t="shared" si="18"/>
        <v>N/A</v>
      </c>
      <c r="G139" s="26">
        <v>16523970</v>
      </c>
      <c r="H139" s="7" t="str">
        <f t="shared" si="19"/>
        <v>N/A</v>
      </c>
      <c r="I139" s="8">
        <v>5.0129999999999999</v>
      </c>
      <c r="J139" s="8">
        <v>-14.9</v>
      </c>
      <c r="K139" s="25" t="s">
        <v>736</v>
      </c>
      <c r="L139" s="91" t="str">
        <f t="shared" ref="L139:L150" si="20">IF(J139="Div by 0", "N/A", IF(K139="N/A","N/A", IF(J139&gt;VALUE(MID(K139,1,2)), "No", IF(J139&lt;-1*VALUE(MID(K139,1,2)), "No", "Yes"))))</f>
        <v>Yes</v>
      </c>
    </row>
    <row r="140" spans="1:12" x14ac:dyDescent="0.25">
      <c r="A140" s="114" t="s">
        <v>589</v>
      </c>
      <c r="B140" s="21" t="s">
        <v>213</v>
      </c>
      <c r="C140" s="22">
        <v>30486</v>
      </c>
      <c r="D140" s="7" t="str">
        <f t="shared" si="17"/>
        <v>N/A</v>
      </c>
      <c r="E140" s="22">
        <v>31203</v>
      </c>
      <c r="F140" s="7" t="str">
        <f t="shared" si="18"/>
        <v>N/A</v>
      </c>
      <c r="G140" s="22">
        <v>30734</v>
      </c>
      <c r="H140" s="7" t="str">
        <f t="shared" si="19"/>
        <v>N/A</v>
      </c>
      <c r="I140" s="8">
        <v>2.3519999999999999</v>
      </c>
      <c r="J140" s="8">
        <v>-1.5</v>
      </c>
      <c r="K140" s="25" t="s">
        <v>736</v>
      </c>
      <c r="L140" s="91" t="str">
        <f t="shared" si="20"/>
        <v>Yes</v>
      </c>
    </row>
    <row r="141" spans="1:12" ht="25" x14ac:dyDescent="0.25">
      <c r="A141" s="114" t="s">
        <v>1325</v>
      </c>
      <c r="B141" s="21" t="s">
        <v>213</v>
      </c>
      <c r="C141" s="26">
        <v>606.71544315000006</v>
      </c>
      <c r="D141" s="7" t="str">
        <f t="shared" si="17"/>
        <v>N/A</v>
      </c>
      <c r="E141" s="26">
        <v>622.48732494000001</v>
      </c>
      <c r="F141" s="7" t="str">
        <f t="shared" si="18"/>
        <v>N/A</v>
      </c>
      <c r="G141" s="26">
        <v>537.64462809999998</v>
      </c>
      <c r="H141" s="7" t="str">
        <f t="shared" si="19"/>
        <v>N/A</v>
      </c>
      <c r="I141" s="8">
        <v>2.6</v>
      </c>
      <c r="J141" s="8">
        <v>-13.6</v>
      </c>
      <c r="K141" s="25" t="s">
        <v>736</v>
      </c>
      <c r="L141" s="91" t="str">
        <f t="shared" si="20"/>
        <v>Yes</v>
      </c>
    </row>
    <row r="142" spans="1:12" ht="25" x14ac:dyDescent="0.25">
      <c r="A142" s="114" t="s">
        <v>590</v>
      </c>
      <c r="B142" s="21" t="s">
        <v>213</v>
      </c>
      <c r="C142" s="26">
        <v>38306768</v>
      </c>
      <c r="D142" s="7" t="str">
        <f t="shared" si="17"/>
        <v>N/A</v>
      </c>
      <c r="E142" s="26">
        <v>51005747</v>
      </c>
      <c r="F142" s="7" t="str">
        <f t="shared" si="18"/>
        <v>N/A</v>
      </c>
      <c r="G142" s="26">
        <v>48278094</v>
      </c>
      <c r="H142" s="7" t="str">
        <f t="shared" si="19"/>
        <v>N/A</v>
      </c>
      <c r="I142" s="8">
        <v>33.15</v>
      </c>
      <c r="J142" s="8">
        <v>-5.35</v>
      </c>
      <c r="K142" s="25" t="s">
        <v>736</v>
      </c>
      <c r="L142" s="91" t="str">
        <f t="shared" si="20"/>
        <v>Yes</v>
      </c>
    </row>
    <row r="143" spans="1:12" x14ac:dyDescent="0.25">
      <c r="A143" s="90" t="s">
        <v>591</v>
      </c>
      <c r="B143" s="21" t="s">
        <v>213</v>
      </c>
      <c r="C143" s="22">
        <v>788</v>
      </c>
      <c r="D143" s="7" t="str">
        <f t="shared" si="17"/>
        <v>N/A</v>
      </c>
      <c r="E143" s="22">
        <v>1077</v>
      </c>
      <c r="F143" s="7" t="str">
        <f t="shared" si="18"/>
        <v>N/A</v>
      </c>
      <c r="G143" s="22">
        <v>1049</v>
      </c>
      <c r="H143" s="7" t="str">
        <f t="shared" si="19"/>
        <v>N/A</v>
      </c>
      <c r="I143" s="8">
        <v>36.68</v>
      </c>
      <c r="J143" s="8">
        <v>-2.6</v>
      </c>
      <c r="K143" s="25" t="s">
        <v>736</v>
      </c>
      <c r="L143" s="91" t="str">
        <f t="shared" si="20"/>
        <v>Yes</v>
      </c>
    </row>
    <row r="144" spans="1:12" ht="25" x14ac:dyDescent="0.25">
      <c r="A144" s="90" t="s">
        <v>1326</v>
      </c>
      <c r="B144" s="21" t="s">
        <v>213</v>
      </c>
      <c r="C144" s="26">
        <v>48612.649746000003</v>
      </c>
      <c r="D144" s="7" t="str">
        <f t="shared" si="17"/>
        <v>N/A</v>
      </c>
      <c r="E144" s="26">
        <v>47359.096565</v>
      </c>
      <c r="F144" s="7" t="str">
        <f t="shared" si="18"/>
        <v>N/A</v>
      </c>
      <c r="G144" s="26">
        <v>46022.968541000002</v>
      </c>
      <c r="H144" s="7" t="str">
        <f t="shared" si="19"/>
        <v>N/A</v>
      </c>
      <c r="I144" s="8">
        <v>-2.58</v>
      </c>
      <c r="J144" s="8">
        <v>-2.82</v>
      </c>
      <c r="K144" s="25" t="s">
        <v>736</v>
      </c>
      <c r="L144" s="91" t="str">
        <f t="shared" si="20"/>
        <v>Yes</v>
      </c>
    </row>
    <row r="145" spans="1:12" ht="25" x14ac:dyDescent="0.25">
      <c r="A145" s="114" t="s">
        <v>592</v>
      </c>
      <c r="B145" s="21" t="s">
        <v>213</v>
      </c>
      <c r="C145" s="26">
        <v>62815933</v>
      </c>
      <c r="D145" s="7" t="str">
        <f t="shared" si="17"/>
        <v>N/A</v>
      </c>
      <c r="E145" s="26">
        <v>99385657</v>
      </c>
      <c r="F145" s="7" t="str">
        <f t="shared" si="18"/>
        <v>N/A</v>
      </c>
      <c r="G145" s="26">
        <v>105823877</v>
      </c>
      <c r="H145" s="7" t="str">
        <f t="shared" si="19"/>
        <v>N/A</v>
      </c>
      <c r="I145" s="8">
        <v>58.22</v>
      </c>
      <c r="J145" s="8">
        <v>6.4779999999999998</v>
      </c>
      <c r="K145" s="25" t="s">
        <v>736</v>
      </c>
      <c r="L145" s="91" t="str">
        <f t="shared" si="20"/>
        <v>Yes</v>
      </c>
    </row>
    <row r="146" spans="1:12" x14ac:dyDescent="0.25">
      <c r="A146" s="114" t="s">
        <v>593</v>
      </c>
      <c r="B146" s="21" t="s">
        <v>213</v>
      </c>
      <c r="C146" s="22">
        <v>13808</v>
      </c>
      <c r="D146" s="7" t="str">
        <f t="shared" si="17"/>
        <v>N/A</v>
      </c>
      <c r="E146" s="22">
        <v>14642</v>
      </c>
      <c r="F146" s="7" t="str">
        <f t="shared" si="18"/>
        <v>N/A</v>
      </c>
      <c r="G146" s="22">
        <v>14405</v>
      </c>
      <c r="H146" s="7" t="str">
        <f t="shared" si="19"/>
        <v>N/A</v>
      </c>
      <c r="I146" s="8">
        <v>6.04</v>
      </c>
      <c r="J146" s="8">
        <v>-1.62</v>
      </c>
      <c r="K146" s="25" t="s">
        <v>736</v>
      </c>
      <c r="L146" s="91" t="str">
        <f t="shared" si="20"/>
        <v>Yes</v>
      </c>
    </row>
    <row r="147" spans="1:12" ht="25" x14ac:dyDescent="0.25">
      <c r="A147" s="114" t="s">
        <v>1327</v>
      </c>
      <c r="B147" s="21" t="s">
        <v>213</v>
      </c>
      <c r="C147" s="26">
        <v>4549.2419612000003</v>
      </c>
      <c r="D147" s="7" t="str">
        <f t="shared" si="17"/>
        <v>N/A</v>
      </c>
      <c r="E147" s="26">
        <v>6787.7104903999998</v>
      </c>
      <c r="F147" s="7" t="str">
        <f t="shared" si="18"/>
        <v>N/A</v>
      </c>
      <c r="G147" s="26">
        <v>7346.3295384000003</v>
      </c>
      <c r="H147" s="7" t="str">
        <f t="shared" si="19"/>
        <v>N/A</v>
      </c>
      <c r="I147" s="8">
        <v>49.21</v>
      </c>
      <c r="J147" s="8">
        <v>8.23</v>
      </c>
      <c r="K147" s="25" t="s">
        <v>736</v>
      </c>
      <c r="L147" s="91" t="str">
        <f t="shared" si="20"/>
        <v>Yes</v>
      </c>
    </row>
    <row r="148" spans="1:12" ht="25" x14ac:dyDescent="0.25">
      <c r="A148" s="114" t="s">
        <v>594</v>
      </c>
      <c r="B148" s="21" t="s">
        <v>213</v>
      </c>
      <c r="C148" s="26">
        <v>457337</v>
      </c>
      <c r="D148" s="7" t="str">
        <f t="shared" si="17"/>
        <v>N/A</v>
      </c>
      <c r="E148" s="26">
        <v>21128704</v>
      </c>
      <c r="F148" s="7" t="str">
        <f t="shared" si="18"/>
        <v>N/A</v>
      </c>
      <c r="G148" s="26">
        <v>23424708</v>
      </c>
      <c r="H148" s="7" t="str">
        <f t="shared" si="19"/>
        <v>N/A</v>
      </c>
      <c r="I148" s="8">
        <v>4520</v>
      </c>
      <c r="J148" s="8">
        <v>10.87</v>
      </c>
      <c r="K148" s="25" t="s">
        <v>736</v>
      </c>
      <c r="L148" s="91" t="str">
        <f t="shared" si="20"/>
        <v>Yes</v>
      </c>
    </row>
    <row r="149" spans="1:12" x14ac:dyDescent="0.25">
      <c r="A149" s="114" t="s">
        <v>595</v>
      </c>
      <c r="B149" s="21" t="s">
        <v>213</v>
      </c>
      <c r="C149" s="22">
        <v>98</v>
      </c>
      <c r="D149" s="7" t="str">
        <f t="shared" si="17"/>
        <v>N/A</v>
      </c>
      <c r="E149" s="22">
        <v>1077</v>
      </c>
      <c r="F149" s="7" t="str">
        <f t="shared" si="18"/>
        <v>N/A</v>
      </c>
      <c r="G149" s="22">
        <v>1195</v>
      </c>
      <c r="H149" s="7" t="str">
        <f t="shared" si="19"/>
        <v>N/A</v>
      </c>
      <c r="I149" s="8">
        <v>999</v>
      </c>
      <c r="J149" s="8">
        <v>10.96</v>
      </c>
      <c r="K149" s="25" t="s">
        <v>736</v>
      </c>
      <c r="L149" s="91" t="str">
        <f t="shared" si="20"/>
        <v>Yes</v>
      </c>
    </row>
    <row r="150" spans="1:12" ht="25" x14ac:dyDescent="0.25">
      <c r="A150" s="122" t="s">
        <v>1328</v>
      </c>
      <c r="B150" s="21" t="s">
        <v>213</v>
      </c>
      <c r="C150" s="26">
        <v>4666.7040815999999</v>
      </c>
      <c r="D150" s="7" t="str">
        <f t="shared" si="17"/>
        <v>N/A</v>
      </c>
      <c r="E150" s="26">
        <v>19618.109563999998</v>
      </c>
      <c r="F150" s="7" t="str">
        <f t="shared" si="18"/>
        <v>N/A</v>
      </c>
      <c r="G150" s="26">
        <v>19602.266109</v>
      </c>
      <c r="H150" s="7" t="str">
        <f t="shared" si="19"/>
        <v>N/A</v>
      </c>
      <c r="I150" s="8">
        <v>320.39999999999998</v>
      </c>
      <c r="J150" s="8">
        <v>-8.1000000000000003E-2</v>
      </c>
      <c r="K150" s="25" t="s">
        <v>736</v>
      </c>
      <c r="L150" s="91" t="str">
        <f t="shared" si="20"/>
        <v>Yes</v>
      </c>
    </row>
    <row r="151" spans="1:12" x14ac:dyDescent="0.25">
      <c r="A151" s="122" t="s">
        <v>1329</v>
      </c>
      <c r="B151" s="21" t="s">
        <v>213</v>
      </c>
      <c r="C151" s="26">
        <v>1277.13591</v>
      </c>
      <c r="D151" s="7" t="str">
        <f t="shared" ref="D151:D170" si="21">IF($B151="N/A","N/A",IF(C151&gt;10,"No",IF(C151&lt;-10,"No","Yes")))</f>
        <v>N/A</v>
      </c>
      <c r="E151" s="26">
        <v>1210.5852679</v>
      </c>
      <c r="F151" s="7" t="str">
        <f t="shared" ref="F151:F170" si="22">IF($B151="N/A","N/A",IF(E151&gt;10,"No",IF(E151&lt;-10,"No","Yes")))</f>
        <v>N/A</v>
      </c>
      <c r="G151" s="26">
        <v>1200.8721175000001</v>
      </c>
      <c r="H151" s="7" t="str">
        <f t="shared" ref="H151:H170" si="23">IF($B151="N/A","N/A",IF(G151&gt;10,"No",IF(G151&lt;-10,"No","Yes")))</f>
        <v>N/A</v>
      </c>
      <c r="I151" s="8">
        <v>-5.21</v>
      </c>
      <c r="J151" s="8">
        <v>-0.80200000000000005</v>
      </c>
      <c r="K151" s="25" t="s">
        <v>736</v>
      </c>
      <c r="L151" s="91" t="str">
        <f t="shared" ref="L151:L170" si="24">IF(J151="Div by 0", "N/A", IF(K151="N/A","N/A", IF(J151&gt;VALUE(MID(K151,1,2)), "No", IF(J151&lt;-1*VALUE(MID(K151,1,2)), "No", "Yes"))))</f>
        <v>Yes</v>
      </c>
    </row>
    <row r="152" spans="1:12" ht="25" x14ac:dyDescent="0.25">
      <c r="A152" s="122" t="s">
        <v>1330</v>
      </c>
      <c r="B152" s="21" t="s">
        <v>213</v>
      </c>
      <c r="C152" s="26">
        <v>3335.9877882999999</v>
      </c>
      <c r="D152" s="7" t="str">
        <f t="shared" si="21"/>
        <v>N/A</v>
      </c>
      <c r="E152" s="26">
        <v>2473.4911323000001</v>
      </c>
      <c r="F152" s="7" t="str">
        <f t="shared" si="22"/>
        <v>N/A</v>
      </c>
      <c r="G152" s="26">
        <v>2790.6597938</v>
      </c>
      <c r="H152" s="7" t="str">
        <f t="shared" si="23"/>
        <v>N/A</v>
      </c>
      <c r="I152" s="8">
        <v>-25.9</v>
      </c>
      <c r="J152" s="8">
        <v>12.82</v>
      </c>
      <c r="K152" s="25" t="s">
        <v>736</v>
      </c>
      <c r="L152" s="91" t="str">
        <f t="shared" si="24"/>
        <v>Yes</v>
      </c>
    </row>
    <row r="153" spans="1:12" ht="25" x14ac:dyDescent="0.25">
      <c r="A153" s="122" t="s">
        <v>1331</v>
      </c>
      <c r="B153" s="21" t="s">
        <v>213</v>
      </c>
      <c r="C153" s="26">
        <v>4831.9264638000004</v>
      </c>
      <c r="D153" s="7" t="str">
        <f t="shared" si="21"/>
        <v>N/A</v>
      </c>
      <c r="E153" s="26">
        <v>4029.3174113999999</v>
      </c>
      <c r="F153" s="7" t="str">
        <f t="shared" si="22"/>
        <v>N/A</v>
      </c>
      <c r="G153" s="26">
        <v>3579.1323646999999</v>
      </c>
      <c r="H153" s="7" t="str">
        <f t="shared" si="23"/>
        <v>N/A</v>
      </c>
      <c r="I153" s="8">
        <v>-16.600000000000001</v>
      </c>
      <c r="J153" s="8">
        <v>-11.2</v>
      </c>
      <c r="K153" s="25" t="s">
        <v>736</v>
      </c>
      <c r="L153" s="91" t="str">
        <f t="shared" si="24"/>
        <v>Yes</v>
      </c>
    </row>
    <row r="154" spans="1:12" ht="25" x14ac:dyDescent="0.25">
      <c r="A154" s="122" t="s">
        <v>1332</v>
      </c>
      <c r="B154" s="21" t="s">
        <v>213</v>
      </c>
      <c r="C154" s="26">
        <v>833.93170731999999</v>
      </c>
      <c r="D154" s="7" t="str">
        <f t="shared" si="21"/>
        <v>N/A</v>
      </c>
      <c r="E154" s="26">
        <v>828.76879559999998</v>
      </c>
      <c r="F154" s="7" t="str">
        <f t="shared" si="22"/>
        <v>N/A</v>
      </c>
      <c r="G154" s="26">
        <v>961.27303256000005</v>
      </c>
      <c r="H154" s="7" t="str">
        <f t="shared" si="23"/>
        <v>N/A</v>
      </c>
      <c r="I154" s="8">
        <v>-0.61899999999999999</v>
      </c>
      <c r="J154" s="8">
        <v>15.99</v>
      </c>
      <c r="K154" s="25" t="s">
        <v>736</v>
      </c>
      <c r="L154" s="91" t="str">
        <f t="shared" si="24"/>
        <v>Yes</v>
      </c>
    </row>
    <row r="155" spans="1:12" ht="25" x14ac:dyDescent="0.25">
      <c r="A155" s="114" t="s">
        <v>1333</v>
      </c>
      <c r="B155" s="21" t="s">
        <v>213</v>
      </c>
      <c r="C155" s="26">
        <v>1241.4996179</v>
      </c>
      <c r="D155" s="7" t="str">
        <f t="shared" si="21"/>
        <v>N/A</v>
      </c>
      <c r="E155" s="26">
        <v>1266.5710912</v>
      </c>
      <c r="F155" s="7" t="str">
        <f t="shared" si="22"/>
        <v>N/A</v>
      </c>
      <c r="G155" s="26">
        <v>996.21301985000002</v>
      </c>
      <c r="H155" s="7" t="str">
        <f t="shared" si="23"/>
        <v>N/A</v>
      </c>
      <c r="I155" s="8">
        <v>2.0190000000000001</v>
      </c>
      <c r="J155" s="8">
        <v>-21.3</v>
      </c>
      <c r="K155" s="25" t="s">
        <v>736</v>
      </c>
      <c r="L155" s="91" t="str">
        <f t="shared" si="24"/>
        <v>Yes</v>
      </c>
    </row>
    <row r="156" spans="1:12" x14ac:dyDescent="0.25">
      <c r="A156" s="114" t="s">
        <v>1334</v>
      </c>
      <c r="B156" s="21" t="s">
        <v>213</v>
      </c>
      <c r="C156" s="26">
        <v>527.16586190999999</v>
      </c>
      <c r="D156" s="7" t="str">
        <f t="shared" si="21"/>
        <v>N/A</v>
      </c>
      <c r="E156" s="26">
        <v>516.78790232999995</v>
      </c>
      <c r="F156" s="7" t="str">
        <f t="shared" si="22"/>
        <v>N/A</v>
      </c>
      <c r="G156" s="26">
        <v>487.29259845000001</v>
      </c>
      <c r="H156" s="7" t="str">
        <f t="shared" si="23"/>
        <v>N/A</v>
      </c>
      <c r="I156" s="8">
        <v>-1.97</v>
      </c>
      <c r="J156" s="8">
        <v>-5.71</v>
      </c>
      <c r="K156" s="25" t="s">
        <v>736</v>
      </c>
      <c r="L156" s="91" t="str">
        <f t="shared" si="24"/>
        <v>Yes</v>
      </c>
    </row>
    <row r="157" spans="1:12" ht="25" x14ac:dyDescent="0.25">
      <c r="A157" s="114" t="s">
        <v>1335</v>
      </c>
      <c r="B157" s="21" t="s">
        <v>213</v>
      </c>
      <c r="C157" s="26">
        <v>3529.5264585999998</v>
      </c>
      <c r="D157" s="7" t="str">
        <f t="shared" si="21"/>
        <v>N/A</v>
      </c>
      <c r="E157" s="26">
        <v>4260.7530696000003</v>
      </c>
      <c r="F157" s="7" t="str">
        <f t="shared" si="22"/>
        <v>N/A</v>
      </c>
      <c r="G157" s="26">
        <v>3343.2071228</v>
      </c>
      <c r="H157" s="7" t="str">
        <f t="shared" si="23"/>
        <v>N/A</v>
      </c>
      <c r="I157" s="8">
        <v>20.72</v>
      </c>
      <c r="J157" s="8">
        <v>-21.5</v>
      </c>
      <c r="K157" s="25" t="s">
        <v>736</v>
      </c>
      <c r="L157" s="91" t="str">
        <f t="shared" si="24"/>
        <v>Yes</v>
      </c>
    </row>
    <row r="158" spans="1:12" ht="25" x14ac:dyDescent="0.25">
      <c r="A158" s="114" t="s">
        <v>1336</v>
      </c>
      <c r="B158" s="21" t="s">
        <v>213</v>
      </c>
      <c r="C158" s="26">
        <v>1901.6112694000001</v>
      </c>
      <c r="D158" s="7" t="str">
        <f t="shared" si="21"/>
        <v>N/A</v>
      </c>
      <c r="E158" s="26">
        <v>1854.6596574</v>
      </c>
      <c r="F158" s="7" t="str">
        <f t="shared" si="22"/>
        <v>N/A</v>
      </c>
      <c r="G158" s="26">
        <v>1817.6718959</v>
      </c>
      <c r="H158" s="7" t="str">
        <f t="shared" si="23"/>
        <v>N/A</v>
      </c>
      <c r="I158" s="8">
        <v>-2.4700000000000002</v>
      </c>
      <c r="J158" s="8">
        <v>-1.99</v>
      </c>
      <c r="K158" s="25" t="s">
        <v>736</v>
      </c>
      <c r="L158" s="91" t="str">
        <f t="shared" si="24"/>
        <v>Yes</v>
      </c>
    </row>
    <row r="159" spans="1:12" ht="25" x14ac:dyDescent="0.25">
      <c r="A159" s="114" t="s">
        <v>1337</v>
      </c>
      <c r="B159" s="21" t="s">
        <v>213</v>
      </c>
      <c r="C159" s="26">
        <v>515.51353687000005</v>
      </c>
      <c r="D159" s="7" t="str">
        <f t="shared" si="21"/>
        <v>N/A</v>
      </c>
      <c r="E159" s="26">
        <v>505.82606353</v>
      </c>
      <c r="F159" s="7" t="str">
        <f t="shared" si="22"/>
        <v>N/A</v>
      </c>
      <c r="G159" s="26">
        <v>317.48896323000002</v>
      </c>
      <c r="H159" s="7" t="str">
        <f t="shared" si="23"/>
        <v>N/A</v>
      </c>
      <c r="I159" s="8">
        <v>-1.88</v>
      </c>
      <c r="J159" s="8">
        <v>-37.200000000000003</v>
      </c>
      <c r="K159" s="25" t="s">
        <v>736</v>
      </c>
      <c r="L159" s="91" t="str">
        <f t="shared" si="24"/>
        <v>No</v>
      </c>
    </row>
    <row r="160" spans="1:12" ht="25" x14ac:dyDescent="0.25">
      <c r="A160" s="122" t="s">
        <v>1338</v>
      </c>
      <c r="B160" s="21" t="s">
        <v>213</v>
      </c>
      <c r="C160" s="26">
        <v>52.722369194999999</v>
      </c>
      <c r="D160" s="7" t="str">
        <f t="shared" si="21"/>
        <v>N/A</v>
      </c>
      <c r="E160" s="26">
        <v>52.074113644999997</v>
      </c>
      <c r="F160" s="7" t="str">
        <f t="shared" si="22"/>
        <v>N/A</v>
      </c>
      <c r="G160" s="26">
        <v>386.78906266000001</v>
      </c>
      <c r="H160" s="7" t="str">
        <f t="shared" si="23"/>
        <v>N/A</v>
      </c>
      <c r="I160" s="8">
        <v>-1.23</v>
      </c>
      <c r="J160" s="8">
        <v>642.79999999999995</v>
      </c>
      <c r="K160" s="25" t="s">
        <v>736</v>
      </c>
      <c r="L160" s="91" t="str">
        <f t="shared" si="24"/>
        <v>No</v>
      </c>
    </row>
    <row r="161" spans="1:12" x14ac:dyDescent="0.25">
      <c r="A161" s="122" t="s">
        <v>1339</v>
      </c>
      <c r="B161" s="21" t="s">
        <v>213</v>
      </c>
      <c r="C161" s="26">
        <v>612.22308562000001</v>
      </c>
      <c r="D161" s="7" t="str">
        <f t="shared" si="21"/>
        <v>N/A</v>
      </c>
      <c r="E161" s="26">
        <v>488.94143215999998</v>
      </c>
      <c r="F161" s="7" t="str">
        <f t="shared" si="22"/>
        <v>N/A</v>
      </c>
      <c r="G161" s="26">
        <v>456.98176840999997</v>
      </c>
      <c r="H161" s="7" t="str">
        <f t="shared" si="23"/>
        <v>N/A</v>
      </c>
      <c r="I161" s="8">
        <v>-20.100000000000001</v>
      </c>
      <c r="J161" s="8">
        <v>-6.54</v>
      </c>
      <c r="K161" s="25" t="s">
        <v>736</v>
      </c>
      <c r="L161" s="91" t="str">
        <f t="shared" si="24"/>
        <v>Yes</v>
      </c>
    </row>
    <row r="162" spans="1:12" x14ac:dyDescent="0.25">
      <c r="A162" s="122" t="s">
        <v>1340</v>
      </c>
      <c r="B162" s="21" t="s">
        <v>213</v>
      </c>
      <c r="C162" s="26">
        <v>2329.8982360999998</v>
      </c>
      <c r="D162" s="7" t="str">
        <f t="shared" si="21"/>
        <v>N/A</v>
      </c>
      <c r="E162" s="26">
        <v>1971.9208731000001</v>
      </c>
      <c r="F162" s="7" t="str">
        <f t="shared" si="22"/>
        <v>N/A</v>
      </c>
      <c r="G162" s="26">
        <v>1522.1930646999999</v>
      </c>
      <c r="H162" s="7" t="str">
        <f t="shared" si="23"/>
        <v>N/A</v>
      </c>
      <c r="I162" s="8">
        <v>-15.4</v>
      </c>
      <c r="J162" s="8">
        <v>-22.8</v>
      </c>
      <c r="K162" s="25" t="s">
        <v>736</v>
      </c>
      <c r="L162" s="91" t="str">
        <f t="shared" si="24"/>
        <v>Yes</v>
      </c>
    </row>
    <row r="163" spans="1:12" x14ac:dyDescent="0.25">
      <c r="A163" s="122" t="s">
        <v>1691</v>
      </c>
      <c r="B163" s="21" t="s">
        <v>213</v>
      </c>
      <c r="C163" s="26">
        <v>4096.0196709000002</v>
      </c>
      <c r="D163" s="7" t="str">
        <f t="shared" si="21"/>
        <v>N/A</v>
      </c>
      <c r="E163" s="26">
        <v>3023.8309617</v>
      </c>
      <c r="F163" s="7" t="str">
        <f t="shared" si="22"/>
        <v>N/A</v>
      </c>
      <c r="G163" s="26">
        <v>2560.793921</v>
      </c>
      <c r="H163" s="7" t="str">
        <f t="shared" si="23"/>
        <v>N/A</v>
      </c>
      <c r="I163" s="8">
        <v>-26.2</v>
      </c>
      <c r="J163" s="8">
        <v>-15.3</v>
      </c>
      <c r="K163" s="25" t="s">
        <v>736</v>
      </c>
      <c r="L163" s="91" t="str">
        <f t="shared" si="24"/>
        <v>Yes</v>
      </c>
    </row>
    <row r="164" spans="1:12" x14ac:dyDescent="0.25">
      <c r="A164" s="122" t="s">
        <v>1341</v>
      </c>
      <c r="B164" s="21" t="s">
        <v>213</v>
      </c>
      <c r="C164" s="26">
        <v>203.57364261999999</v>
      </c>
      <c r="D164" s="7" t="str">
        <f t="shared" si="21"/>
        <v>N/A</v>
      </c>
      <c r="E164" s="26">
        <v>176.68462228999999</v>
      </c>
      <c r="F164" s="7" t="str">
        <f t="shared" si="22"/>
        <v>N/A</v>
      </c>
      <c r="G164" s="26">
        <v>175.25418802999999</v>
      </c>
      <c r="H164" s="7" t="str">
        <f t="shared" si="23"/>
        <v>N/A</v>
      </c>
      <c r="I164" s="8">
        <v>-13.2</v>
      </c>
      <c r="J164" s="8">
        <v>-0.81</v>
      </c>
      <c r="K164" s="25" t="s">
        <v>736</v>
      </c>
      <c r="L164" s="91" t="str">
        <f t="shared" si="24"/>
        <v>Yes</v>
      </c>
    </row>
    <row r="165" spans="1:12" x14ac:dyDescent="0.25">
      <c r="A165" s="122" t="s">
        <v>1342</v>
      </c>
      <c r="B165" s="21" t="s">
        <v>213</v>
      </c>
      <c r="C165" s="26">
        <v>517.35317459999999</v>
      </c>
      <c r="D165" s="7" t="str">
        <f t="shared" si="21"/>
        <v>N/A</v>
      </c>
      <c r="E165" s="26">
        <v>454.20414991000001</v>
      </c>
      <c r="F165" s="7" t="str">
        <f t="shared" si="22"/>
        <v>N/A</v>
      </c>
      <c r="G165" s="26">
        <v>396.02559403999999</v>
      </c>
      <c r="H165" s="7" t="str">
        <f t="shared" si="23"/>
        <v>N/A</v>
      </c>
      <c r="I165" s="8">
        <v>-12.2</v>
      </c>
      <c r="J165" s="8">
        <v>-12.8</v>
      </c>
      <c r="K165" s="25" t="s">
        <v>736</v>
      </c>
      <c r="L165" s="91" t="str">
        <f t="shared" si="24"/>
        <v>Yes</v>
      </c>
    </row>
    <row r="166" spans="1:12" x14ac:dyDescent="0.25">
      <c r="A166" s="122" t="s">
        <v>1343</v>
      </c>
      <c r="B166" s="21" t="s">
        <v>213</v>
      </c>
      <c r="C166" s="26">
        <v>4905.6622199000003</v>
      </c>
      <c r="D166" s="7" t="str">
        <f t="shared" si="21"/>
        <v>N/A</v>
      </c>
      <c r="E166" s="26">
        <v>4893.8299334000003</v>
      </c>
      <c r="F166" s="7" t="str">
        <f t="shared" si="22"/>
        <v>N/A</v>
      </c>
      <c r="G166" s="26">
        <v>4697.5819732</v>
      </c>
      <c r="H166" s="7" t="str">
        <f t="shared" si="23"/>
        <v>N/A</v>
      </c>
      <c r="I166" s="8">
        <v>-0.24099999999999999</v>
      </c>
      <c r="J166" s="8">
        <v>-4.01</v>
      </c>
      <c r="K166" s="25" t="s">
        <v>736</v>
      </c>
      <c r="L166" s="91" t="str">
        <f t="shared" si="24"/>
        <v>Yes</v>
      </c>
    </row>
    <row r="167" spans="1:12" x14ac:dyDescent="0.25">
      <c r="A167" s="148" t="s">
        <v>1344</v>
      </c>
      <c r="B167" s="21" t="s">
        <v>213</v>
      </c>
      <c r="C167" s="26">
        <v>21158.306648999998</v>
      </c>
      <c r="D167" s="7" t="str">
        <f t="shared" si="21"/>
        <v>N/A</v>
      </c>
      <c r="E167" s="26">
        <v>21060.918145</v>
      </c>
      <c r="F167" s="7" t="str">
        <f t="shared" si="22"/>
        <v>N/A</v>
      </c>
      <c r="G167" s="26">
        <v>15686.921275000001</v>
      </c>
      <c r="H167" s="7" t="str">
        <f t="shared" si="23"/>
        <v>N/A</v>
      </c>
      <c r="I167" s="8">
        <v>-0.46</v>
      </c>
      <c r="J167" s="8">
        <v>-25.5</v>
      </c>
      <c r="K167" s="25" t="s">
        <v>736</v>
      </c>
      <c r="L167" s="91" t="str">
        <f t="shared" si="24"/>
        <v>Yes</v>
      </c>
    </row>
    <row r="168" spans="1:12" x14ac:dyDescent="0.25">
      <c r="A168" s="148" t="s">
        <v>1345</v>
      </c>
      <c r="B168" s="21" t="s">
        <v>213</v>
      </c>
      <c r="C168" s="26">
        <v>21994.667525000001</v>
      </c>
      <c r="D168" s="7" t="str">
        <f t="shared" si="21"/>
        <v>N/A</v>
      </c>
      <c r="E168" s="26">
        <v>22071.595849000001</v>
      </c>
      <c r="F168" s="7" t="str">
        <f t="shared" si="22"/>
        <v>N/A</v>
      </c>
      <c r="G168" s="26">
        <v>19514.096087000002</v>
      </c>
      <c r="H168" s="7" t="str">
        <f t="shared" si="23"/>
        <v>N/A</v>
      </c>
      <c r="I168" s="8">
        <v>0.3498</v>
      </c>
      <c r="J168" s="8">
        <v>-11.6</v>
      </c>
      <c r="K168" s="25" t="s">
        <v>736</v>
      </c>
      <c r="L168" s="91" t="str">
        <f t="shared" si="24"/>
        <v>Yes</v>
      </c>
    </row>
    <row r="169" spans="1:12" x14ac:dyDescent="0.25">
      <c r="A169" s="148" t="s">
        <v>1346</v>
      </c>
      <c r="B169" s="21" t="s">
        <v>213</v>
      </c>
      <c r="C169" s="26">
        <v>2896.2872932</v>
      </c>
      <c r="D169" s="7" t="str">
        <f t="shared" si="21"/>
        <v>N/A</v>
      </c>
      <c r="E169" s="26">
        <v>2912.3175440999999</v>
      </c>
      <c r="F169" s="7" t="str">
        <f t="shared" si="22"/>
        <v>N/A</v>
      </c>
      <c r="G169" s="26">
        <v>2818.9997804</v>
      </c>
      <c r="H169" s="7" t="str">
        <f t="shared" si="23"/>
        <v>N/A</v>
      </c>
      <c r="I169" s="8">
        <v>0.55349999999999999</v>
      </c>
      <c r="J169" s="8">
        <v>-3.2</v>
      </c>
      <c r="K169" s="25" t="s">
        <v>736</v>
      </c>
      <c r="L169" s="91" t="str">
        <f t="shared" si="24"/>
        <v>Yes</v>
      </c>
    </row>
    <row r="170" spans="1:12" x14ac:dyDescent="0.25">
      <c r="A170" s="148" t="s">
        <v>1347</v>
      </c>
      <c r="B170" s="21" t="s">
        <v>213</v>
      </c>
      <c r="C170" s="26">
        <v>4283.2339505999998</v>
      </c>
      <c r="D170" s="7" t="str">
        <f t="shared" si="21"/>
        <v>N/A</v>
      </c>
      <c r="E170" s="26">
        <v>4195.4345601000005</v>
      </c>
      <c r="F170" s="7" t="str">
        <f t="shared" si="22"/>
        <v>N/A</v>
      </c>
      <c r="G170" s="26">
        <v>4020.628522</v>
      </c>
      <c r="H170" s="7" t="str">
        <f t="shared" si="23"/>
        <v>N/A</v>
      </c>
      <c r="I170" s="8">
        <v>-2.0499999999999998</v>
      </c>
      <c r="J170" s="8">
        <v>-4.17</v>
      </c>
      <c r="K170" s="25" t="s">
        <v>736</v>
      </c>
      <c r="L170" s="91" t="str">
        <f t="shared" si="24"/>
        <v>Yes</v>
      </c>
    </row>
    <row r="171" spans="1:12" x14ac:dyDescent="0.25">
      <c r="A171" s="148" t="s">
        <v>85</v>
      </c>
      <c r="B171" s="21" t="s">
        <v>213</v>
      </c>
      <c r="C171" s="4">
        <v>10.190071940999999</v>
      </c>
      <c r="D171" s="7" t="str">
        <f t="shared" ref="D171:D202" si="25">IF($B171="N/A","N/A",IF(C171&gt;10,"No",IF(C171&lt;-10,"No","Yes")))</f>
        <v>N/A</v>
      </c>
      <c r="E171" s="4">
        <v>9.9689934981999997</v>
      </c>
      <c r="F171" s="7" t="str">
        <f t="shared" ref="F171:F202" si="26">IF($B171="N/A","N/A",IF(E171&gt;10,"No",IF(E171&lt;-10,"No","Yes")))</f>
        <v>N/A</v>
      </c>
      <c r="G171" s="4">
        <v>8.8914381969999994</v>
      </c>
      <c r="H171" s="7" t="str">
        <f t="shared" ref="H171:H202" si="27">IF($B171="N/A","N/A",IF(G171&gt;10,"No",IF(G171&lt;-10,"No","Yes")))</f>
        <v>N/A</v>
      </c>
      <c r="I171" s="8">
        <v>-2.17</v>
      </c>
      <c r="J171" s="8">
        <v>-10.8</v>
      </c>
      <c r="K171" s="25" t="s">
        <v>736</v>
      </c>
      <c r="L171" s="91" t="str">
        <f t="shared" ref="L171:L202" si="28">IF(J171="Div by 0", "N/A", IF(K171="N/A","N/A", IF(J171&gt;VALUE(MID(K171,1,2)), "No", IF(J171&lt;-1*VALUE(MID(K171,1,2)), "No", "Yes"))))</f>
        <v>Yes</v>
      </c>
    </row>
    <row r="172" spans="1:12" x14ac:dyDescent="0.25">
      <c r="A172" s="148" t="s">
        <v>463</v>
      </c>
      <c r="B172" s="21" t="s">
        <v>213</v>
      </c>
      <c r="C172" s="4">
        <v>16.282225236999999</v>
      </c>
      <c r="D172" s="7" t="str">
        <f t="shared" si="25"/>
        <v>N/A</v>
      </c>
      <c r="E172" s="4">
        <v>15.279672578</v>
      </c>
      <c r="F172" s="7" t="str">
        <f t="shared" si="26"/>
        <v>N/A</v>
      </c>
      <c r="G172" s="4">
        <v>10.777881912</v>
      </c>
      <c r="H172" s="7" t="str">
        <f t="shared" si="27"/>
        <v>N/A</v>
      </c>
      <c r="I172" s="8">
        <v>-6.16</v>
      </c>
      <c r="J172" s="8">
        <v>-29.5</v>
      </c>
      <c r="K172" s="25" t="s">
        <v>736</v>
      </c>
      <c r="L172" s="91" t="str">
        <f t="shared" si="28"/>
        <v>Yes</v>
      </c>
    </row>
    <row r="173" spans="1:12" x14ac:dyDescent="0.25">
      <c r="A173" s="148" t="s">
        <v>464</v>
      </c>
      <c r="B173" s="21" t="s">
        <v>213</v>
      </c>
      <c r="C173" s="4">
        <v>15.350675614</v>
      </c>
      <c r="D173" s="7" t="str">
        <f t="shared" si="25"/>
        <v>N/A</v>
      </c>
      <c r="E173" s="4">
        <v>14.601649597</v>
      </c>
      <c r="F173" s="7" t="str">
        <f t="shared" si="26"/>
        <v>N/A</v>
      </c>
      <c r="G173" s="4">
        <v>11.747927623000001</v>
      </c>
      <c r="H173" s="7" t="str">
        <f t="shared" si="27"/>
        <v>N/A</v>
      </c>
      <c r="I173" s="8">
        <v>-4.88</v>
      </c>
      <c r="J173" s="8">
        <v>-19.5</v>
      </c>
      <c r="K173" s="25" t="s">
        <v>736</v>
      </c>
      <c r="L173" s="91" t="str">
        <f t="shared" si="28"/>
        <v>Yes</v>
      </c>
    </row>
    <row r="174" spans="1:12" x14ac:dyDescent="0.25">
      <c r="A174" s="114" t="s">
        <v>465</v>
      </c>
      <c r="B174" s="21" t="s">
        <v>213</v>
      </c>
      <c r="C174" s="4">
        <v>7.3432258798000003</v>
      </c>
      <c r="D174" s="7" t="str">
        <f t="shared" si="25"/>
        <v>N/A</v>
      </c>
      <c r="E174" s="4">
        <v>7.2454820968</v>
      </c>
      <c r="F174" s="7" t="str">
        <f t="shared" si="26"/>
        <v>N/A</v>
      </c>
      <c r="G174" s="4">
        <v>7.4383581106000003</v>
      </c>
      <c r="H174" s="7" t="str">
        <f t="shared" si="27"/>
        <v>N/A</v>
      </c>
      <c r="I174" s="8">
        <v>-1.33</v>
      </c>
      <c r="J174" s="8">
        <v>2.6619999999999999</v>
      </c>
      <c r="K174" s="25" t="s">
        <v>736</v>
      </c>
      <c r="L174" s="91" t="str">
        <f t="shared" si="28"/>
        <v>Yes</v>
      </c>
    </row>
    <row r="175" spans="1:12" x14ac:dyDescent="0.25">
      <c r="A175" s="114" t="s">
        <v>466</v>
      </c>
      <c r="B175" s="21" t="s">
        <v>213</v>
      </c>
      <c r="C175" s="4">
        <v>15.767195767</v>
      </c>
      <c r="D175" s="7" t="str">
        <f t="shared" si="25"/>
        <v>N/A</v>
      </c>
      <c r="E175" s="4">
        <v>15.244468187000001</v>
      </c>
      <c r="F175" s="7" t="str">
        <f t="shared" si="26"/>
        <v>N/A</v>
      </c>
      <c r="G175" s="4">
        <v>10.525000521000001</v>
      </c>
      <c r="H175" s="7" t="str">
        <f t="shared" si="27"/>
        <v>N/A</v>
      </c>
      <c r="I175" s="8">
        <v>-3.32</v>
      </c>
      <c r="J175" s="8">
        <v>-31</v>
      </c>
      <c r="K175" s="25" t="s">
        <v>736</v>
      </c>
      <c r="L175" s="91" t="str">
        <f t="shared" si="28"/>
        <v>No</v>
      </c>
    </row>
    <row r="176" spans="1:12" x14ac:dyDescent="0.25">
      <c r="A176" s="114" t="s">
        <v>1348</v>
      </c>
      <c r="B176" s="21" t="s">
        <v>213</v>
      </c>
      <c r="C176" s="4">
        <v>1.0218519101000001</v>
      </c>
      <c r="D176" s="7" t="str">
        <f t="shared" si="25"/>
        <v>N/A</v>
      </c>
      <c r="E176" s="4">
        <v>0.98517112220000003</v>
      </c>
      <c r="F176" s="7" t="str">
        <f t="shared" si="26"/>
        <v>N/A</v>
      </c>
      <c r="G176" s="4">
        <v>0.91049024160000003</v>
      </c>
      <c r="H176" s="7" t="str">
        <f t="shared" si="27"/>
        <v>N/A</v>
      </c>
      <c r="I176" s="8">
        <v>-3.59</v>
      </c>
      <c r="J176" s="8">
        <v>-7.58</v>
      </c>
      <c r="K176" s="25" t="s">
        <v>736</v>
      </c>
      <c r="L176" s="91" t="str">
        <f t="shared" si="28"/>
        <v>Yes</v>
      </c>
    </row>
    <row r="177" spans="1:12" x14ac:dyDescent="0.25">
      <c r="A177" s="114" t="s">
        <v>1349</v>
      </c>
      <c r="B177" s="21" t="s">
        <v>213</v>
      </c>
      <c r="C177" s="4">
        <v>4.0705563093999997</v>
      </c>
      <c r="D177" s="7" t="str">
        <f t="shared" si="25"/>
        <v>N/A</v>
      </c>
      <c r="E177" s="4">
        <v>4.3656207367000004</v>
      </c>
      <c r="F177" s="7" t="str">
        <f t="shared" si="26"/>
        <v>N/A</v>
      </c>
      <c r="G177" s="4">
        <v>2.9053420806000001</v>
      </c>
      <c r="H177" s="7" t="str">
        <f t="shared" si="27"/>
        <v>N/A</v>
      </c>
      <c r="I177" s="8">
        <v>7.2489999999999997</v>
      </c>
      <c r="J177" s="8">
        <v>-33.4</v>
      </c>
      <c r="K177" s="25" t="s">
        <v>736</v>
      </c>
      <c r="L177" s="91" t="str">
        <f t="shared" si="28"/>
        <v>No</v>
      </c>
    </row>
    <row r="178" spans="1:12" x14ac:dyDescent="0.25">
      <c r="A178" s="114" t="s">
        <v>1350</v>
      </c>
      <c r="B178" s="21" t="s">
        <v>213</v>
      </c>
      <c r="C178" s="4">
        <v>2.6656861844000002</v>
      </c>
      <c r="D178" s="7" t="str">
        <f t="shared" si="25"/>
        <v>N/A</v>
      </c>
      <c r="E178" s="4">
        <v>2.5287773045000002</v>
      </c>
      <c r="F178" s="7" t="str">
        <f t="shared" si="26"/>
        <v>N/A</v>
      </c>
      <c r="G178" s="4">
        <v>2.3085836526999999</v>
      </c>
      <c r="H178" s="7" t="str">
        <f t="shared" si="27"/>
        <v>N/A</v>
      </c>
      <c r="I178" s="8">
        <v>-5.14</v>
      </c>
      <c r="J178" s="8">
        <v>-8.7100000000000009</v>
      </c>
      <c r="K178" s="25" t="s">
        <v>736</v>
      </c>
      <c r="L178" s="91" t="str">
        <f t="shared" si="28"/>
        <v>Yes</v>
      </c>
    </row>
    <row r="179" spans="1:12" x14ac:dyDescent="0.25">
      <c r="A179" s="114" t="s">
        <v>1351</v>
      </c>
      <c r="B179" s="21" t="s">
        <v>213</v>
      </c>
      <c r="C179" s="4">
        <v>1.1291147877000001</v>
      </c>
      <c r="D179" s="7" t="str">
        <f t="shared" si="25"/>
        <v>N/A</v>
      </c>
      <c r="E179" s="4">
        <v>1.0865416993999999</v>
      </c>
      <c r="F179" s="7" t="str">
        <f t="shared" si="26"/>
        <v>N/A</v>
      </c>
      <c r="G179" s="4">
        <v>0.71425803700000001</v>
      </c>
      <c r="H179" s="7" t="str">
        <f t="shared" si="27"/>
        <v>N/A</v>
      </c>
      <c r="I179" s="8">
        <v>-3.77</v>
      </c>
      <c r="J179" s="8">
        <v>-34.299999999999997</v>
      </c>
      <c r="K179" s="25" t="s">
        <v>736</v>
      </c>
      <c r="L179" s="91" t="str">
        <f t="shared" si="28"/>
        <v>No</v>
      </c>
    </row>
    <row r="180" spans="1:12" x14ac:dyDescent="0.25">
      <c r="A180" s="114" t="s">
        <v>1352</v>
      </c>
      <c r="B180" s="21" t="s">
        <v>213</v>
      </c>
      <c r="C180" s="4">
        <v>0.15285126399999999</v>
      </c>
      <c r="D180" s="7" t="str">
        <f t="shared" si="25"/>
        <v>N/A</v>
      </c>
      <c r="E180" s="4">
        <v>0.18275367619999999</v>
      </c>
      <c r="F180" s="7" t="str">
        <f t="shared" si="26"/>
        <v>N/A</v>
      </c>
      <c r="G180" s="4">
        <v>0.85591120180000002</v>
      </c>
      <c r="H180" s="7" t="str">
        <f t="shared" si="27"/>
        <v>N/A</v>
      </c>
      <c r="I180" s="8">
        <v>19.559999999999999</v>
      </c>
      <c r="J180" s="8">
        <v>368.3</v>
      </c>
      <c r="K180" s="25" t="s">
        <v>736</v>
      </c>
      <c r="L180" s="91" t="str">
        <f t="shared" si="28"/>
        <v>No</v>
      </c>
    </row>
    <row r="181" spans="1:12" x14ac:dyDescent="0.25">
      <c r="A181" s="114" t="s">
        <v>86</v>
      </c>
      <c r="B181" s="21" t="s">
        <v>213</v>
      </c>
      <c r="C181" s="4">
        <v>0.21978021980000001</v>
      </c>
      <c r="D181" s="7" t="str">
        <f t="shared" si="25"/>
        <v>N/A</v>
      </c>
      <c r="E181" s="4">
        <v>0</v>
      </c>
      <c r="F181" s="7" t="str">
        <f t="shared" si="26"/>
        <v>N/A</v>
      </c>
      <c r="G181" s="4">
        <v>2.0733652312999999</v>
      </c>
      <c r="H181" s="7" t="str">
        <f t="shared" si="27"/>
        <v>N/A</v>
      </c>
      <c r="I181" s="8">
        <v>-100</v>
      </c>
      <c r="J181" s="8" t="s">
        <v>1747</v>
      </c>
      <c r="K181" s="25" t="s">
        <v>736</v>
      </c>
      <c r="L181" s="91" t="str">
        <f t="shared" si="28"/>
        <v>N/A</v>
      </c>
    </row>
    <row r="182" spans="1:12" x14ac:dyDescent="0.25">
      <c r="A182" s="114" t="s">
        <v>87</v>
      </c>
      <c r="B182" s="21" t="s">
        <v>213</v>
      </c>
      <c r="C182" s="4">
        <v>54.441125608999997</v>
      </c>
      <c r="D182" s="7" t="str">
        <f t="shared" si="25"/>
        <v>N/A</v>
      </c>
      <c r="E182" s="4">
        <v>54.260645199000002</v>
      </c>
      <c r="F182" s="7" t="str">
        <f t="shared" si="26"/>
        <v>N/A</v>
      </c>
      <c r="G182" s="4">
        <v>52.811338290000002</v>
      </c>
      <c r="H182" s="7" t="str">
        <f t="shared" si="27"/>
        <v>N/A</v>
      </c>
      <c r="I182" s="8">
        <v>-0.33200000000000002</v>
      </c>
      <c r="J182" s="8">
        <v>-2.67</v>
      </c>
      <c r="K182" s="25" t="s">
        <v>736</v>
      </c>
      <c r="L182" s="91" t="str">
        <f t="shared" si="28"/>
        <v>Yes</v>
      </c>
    </row>
    <row r="183" spans="1:12" x14ac:dyDescent="0.25">
      <c r="A183" s="114" t="s">
        <v>467</v>
      </c>
      <c r="B183" s="21" t="s">
        <v>213</v>
      </c>
      <c r="C183" s="4">
        <v>74.491180460999999</v>
      </c>
      <c r="D183" s="7" t="str">
        <f t="shared" si="25"/>
        <v>N/A</v>
      </c>
      <c r="E183" s="4">
        <v>73.669849932000005</v>
      </c>
      <c r="F183" s="7" t="str">
        <f t="shared" si="26"/>
        <v>N/A</v>
      </c>
      <c r="G183" s="4">
        <v>74.039362698999994</v>
      </c>
      <c r="H183" s="7" t="str">
        <f t="shared" si="27"/>
        <v>N/A</v>
      </c>
      <c r="I183" s="8">
        <v>-1.1000000000000001</v>
      </c>
      <c r="J183" s="8">
        <v>0.50160000000000005</v>
      </c>
      <c r="K183" s="25" t="s">
        <v>736</v>
      </c>
      <c r="L183" s="91" t="str">
        <f t="shared" si="28"/>
        <v>Yes</v>
      </c>
    </row>
    <row r="184" spans="1:12" x14ac:dyDescent="0.25">
      <c r="A184" s="114" t="s">
        <v>468</v>
      </c>
      <c r="B184" s="21" t="s">
        <v>213</v>
      </c>
      <c r="C184" s="4">
        <v>78.904311058000005</v>
      </c>
      <c r="D184" s="7" t="str">
        <f t="shared" si="25"/>
        <v>N/A</v>
      </c>
      <c r="E184" s="4">
        <v>78.437415028000004</v>
      </c>
      <c r="F184" s="7" t="str">
        <f t="shared" si="26"/>
        <v>N/A</v>
      </c>
      <c r="G184" s="4">
        <v>77.190480434999998</v>
      </c>
      <c r="H184" s="7" t="str">
        <f t="shared" si="27"/>
        <v>N/A</v>
      </c>
      <c r="I184" s="8">
        <v>-0.59199999999999997</v>
      </c>
      <c r="J184" s="8">
        <v>-1.59</v>
      </c>
      <c r="K184" s="25" t="s">
        <v>736</v>
      </c>
      <c r="L184" s="91" t="str">
        <f t="shared" si="28"/>
        <v>Yes</v>
      </c>
    </row>
    <row r="185" spans="1:12" x14ac:dyDescent="0.25">
      <c r="A185" s="114" t="s">
        <v>469</v>
      </c>
      <c r="B185" s="21" t="s">
        <v>213</v>
      </c>
      <c r="C185" s="4">
        <v>47.311387799000002</v>
      </c>
      <c r="D185" s="7" t="str">
        <f t="shared" si="25"/>
        <v>N/A</v>
      </c>
      <c r="E185" s="4">
        <v>47.716915479000001</v>
      </c>
      <c r="F185" s="7" t="str">
        <f t="shared" si="26"/>
        <v>N/A</v>
      </c>
      <c r="G185" s="4">
        <v>45.035712902</v>
      </c>
      <c r="H185" s="7" t="str">
        <f t="shared" si="27"/>
        <v>N/A</v>
      </c>
      <c r="I185" s="8">
        <v>0.85709999999999997</v>
      </c>
      <c r="J185" s="8">
        <v>-5.62</v>
      </c>
      <c r="K185" s="25" t="s">
        <v>736</v>
      </c>
      <c r="L185" s="91" t="str">
        <f t="shared" si="28"/>
        <v>Yes</v>
      </c>
    </row>
    <row r="186" spans="1:12" x14ac:dyDescent="0.25">
      <c r="A186" s="114" t="s">
        <v>470</v>
      </c>
      <c r="B186" s="21" t="s">
        <v>213</v>
      </c>
      <c r="C186" s="4">
        <v>64.614932393000004</v>
      </c>
      <c r="D186" s="7" t="str">
        <f t="shared" si="25"/>
        <v>N/A</v>
      </c>
      <c r="E186" s="4">
        <v>62.751989203000001</v>
      </c>
      <c r="F186" s="7" t="str">
        <f t="shared" si="26"/>
        <v>N/A</v>
      </c>
      <c r="G186" s="4">
        <v>59.180740956999998</v>
      </c>
      <c r="H186" s="7" t="str">
        <f t="shared" si="27"/>
        <v>N/A</v>
      </c>
      <c r="I186" s="8">
        <v>-2.88</v>
      </c>
      <c r="J186" s="8">
        <v>-5.69</v>
      </c>
      <c r="K186" s="25" t="s">
        <v>736</v>
      </c>
      <c r="L186" s="91" t="str">
        <f t="shared" si="28"/>
        <v>Yes</v>
      </c>
    </row>
    <row r="187" spans="1:12" x14ac:dyDescent="0.25">
      <c r="A187" s="114" t="s">
        <v>116</v>
      </c>
      <c r="B187" s="21" t="s">
        <v>213</v>
      </c>
      <c r="C187" s="4">
        <v>85.768934204999994</v>
      </c>
      <c r="D187" s="7" t="str">
        <f t="shared" si="25"/>
        <v>N/A</v>
      </c>
      <c r="E187" s="4">
        <v>84.851527967999999</v>
      </c>
      <c r="F187" s="7" t="str">
        <f t="shared" si="26"/>
        <v>N/A</v>
      </c>
      <c r="G187" s="4">
        <v>84.064242565000001</v>
      </c>
      <c r="H187" s="7" t="str">
        <f t="shared" si="27"/>
        <v>N/A</v>
      </c>
      <c r="I187" s="8">
        <v>-1.07</v>
      </c>
      <c r="J187" s="8">
        <v>-0.92800000000000005</v>
      </c>
      <c r="K187" s="25" t="s">
        <v>736</v>
      </c>
      <c r="L187" s="91" t="str">
        <f t="shared" si="28"/>
        <v>Yes</v>
      </c>
    </row>
    <row r="188" spans="1:12" x14ac:dyDescent="0.25">
      <c r="A188" s="114" t="s">
        <v>471</v>
      </c>
      <c r="B188" s="21" t="s">
        <v>213</v>
      </c>
      <c r="C188" s="4">
        <v>87.652645862</v>
      </c>
      <c r="D188" s="7" t="str">
        <f t="shared" si="25"/>
        <v>N/A</v>
      </c>
      <c r="E188" s="4">
        <v>87.448840382</v>
      </c>
      <c r="F188" s="7" t="str">
        <f t="shared" si="26"/>
        <v>N/A</v>
      </c>
      <c r="G188" s="4">
        <v>86.504217432000004</v>
      </c>
      <c r="H188" s="7" t="str">
        <f t="shared" si="27"/>
        <v>N/A</v>
      </c>
      <c r="I188" s="8">
        <v>-0.23300000000000001</v>
      </c>
      <c r="J188" s="8">
        <v>-1.08</v>
      </c>
      <c r="K188" s="25" t="s">
        <v>736</v>
      </c>
      <c r="L188" s="91" t="str">
        <f t="shared" si="28"/>
        <v>Yes</v>
      </c>
    </row>
    <row r="189" spans="1:12" x14ac:dyDescent="0.25">
      <c r="A189" s="114" t="s">
        <v>472</v>
      </c>
      <c r="B189" s="21" t="s">
        <v>213</v>
      </c>
      <c r="C189" s="4">
        <v>92.343046236000006</v>
      </c>
      <c r="D189" s="7" t="str">
        <f t="shared" si="25"/>
        <v>N/A</v>
      </c>
      <c r="E189" s="4">
        <v>92.377413215000004</v>
      </c>
      <c r="F189" s="7" t="str">
        <f t="shared" si="26"/>
        <v>N/A</v>
      </c>
      <c r="G189" s="4">
        <v>91.273732061999993</v>
      </c>
      <c r="H189" s="7" t="str">
        <f t="shared" si="27"/>
        <v>N/A</v>
      </c>
      <c r="I189" s="8">
        <v>3.7199999999999997E-2</v>
      </c>
      <c r="J189" s="8">
        <v>-1.19</v>
      </c>
      <c r="K189" s="25" t="s">
        <v>736</v>
      </c>
      <c r="L189" s="91" t="str">
        <f t="shared" si="28"/>
        <v>Yes</v>
      </c>
    </row>
    <row r="190" spans="1:12" x14ac:dyDescent="0.25">
      <c r="A190" s="114" t="s">
        <v>473</v>
      </c>
      <c r="B190" s="21" t="s">
        <v>213</v>
      </c>
      <c r="C190" s="4">
        <v>85.501165501000003</v>
      </c>
      <c r="D190" s="7" t="str">
        <f t="shared" si="25"/>
        <v>N/A</v>
      </c>
      <c r="E190" s="4">
        <v>84.776069144000004</v>
      </c>
      <c r="F190" s="7" t="str">
        <f t="shared" si="26"/>
        <v>N/A</v>
      </c>
      <c r="G190" s="4">
        <v>84.053834132000006</v>
      </c>
      <c r="H190" s="7" t="str">
        <f t="shared" si="27"/>
        <v>N/A</v>
      </c>
      <c r="I190" s="8">
        <v>-0.84799999999999998</v>
      </c>
      <c r="J190" s="8">
        <v>-0.85199999999999998</v>
      </c>
      <c r="K190" s="25" t="s">
        <v>736</v>
      </c>
      <c r="L190" s="91" t="str">
        <f t="shared" si="28"/>
        <v>Yes</v>
      </c>
    </row>
    <row r="191" spans="1:12" x14ac:dyDescent="0.25">
      <c r="A191" s="114" t="s">
        <v>474</v>
      </c>
      <c r="B191" s="21" t="s">
        <v>213</v>
      </c>
      <c r="C191" s="4">
        <v>84.318048207000004</v>
      </c>
      <c r="D191" s="7" t="str">
        <f t="shared" si="25"/>
        <v>N/A</v>
      </c>
      <c r="E191" s="4">
        <v>82.65245874</v>
      </c>
      <c r="F191" s="7" t="str">
        <f t="shared" si="26"/>
        <v>N/A</v>
      </c>
      <c r="G191" s="4">
        <v>82.342406131000004</v>
      </c>
      <c r="H191" s="7" t="str">
        <f t="shared" si="27"/>
        <v>N/A</v>
      </c>
      <c r="I191" s="8">
        <v>-1.98</v>
      </c>
      <c r="J191" s="8">
        <v>-0.375</v>
      </c>
      <c r="K191" s="25" t="s">
        <v>736</v>
      </c>
      <c r="L191" s="91" t="str">
        <f t="shared" si="28"/>
        <v>Yes</v>
      </c>
    </row>
    <row r="192" spans="1:12" x14ac:dyDescent="0.25">
      <c r="A192" s="114" t="s">
        <v>1353</v>
      </c>
      <c r="B192" s="21" t="s">
        <v>213</v>
      </c>
      <c r="C192" s="22">
        <v>4.8700411401999997</v>
      </c>
      <c r="D192" s="7" t="str">
        <f t="shared" si="25"/>
        <v>N/A</v>
      </c>
      <c r="E192" s="22">
        <v>4.4616176470999998</v>
      </c>
      <c r="F192" s="7" t="str">
        <f t="shared" si="26"/>
        <v>N/A</v>
      </c>
      <c r="G192" s="22">
        <v>4.7756001960000001</v>
      </c>
      <c r="H192" s="7" t="str">
        <f t="shared" si="27"/>
        <v>N/A</v>
      </c>
      <c r="I192" s="8">
        <v>-8.39</v>
      </c>
      <c r="J192" s="8">
        <v>7.0369999999999999</v>
      </c>
      <c r="K192" s="25" t="s">
        <v>736</v>
      </c>
      <c r="L192" s="91" t="str">
        <f t="shared" si="28"/>
        <v>Yes</v>
      </c>
    </row>
    <row r="193" spans="1:12" x14ac:dyDescent="0.25">
      <c r="A193" s="114" t="s">
        <v>1354</v>
      </c>
      <c r="B193" s="21" t="s">
        <v>213</v>
      </c>
      <c r="C193" s="22">
        <v>8.1999999999999993</v>
      </c>
      <c r="D193" s="7" t="str">
        <f t="shared" si="25"/>
        <v>N/A</v>
      </c>
      <c r="E193" s="22">
        <v>6.2678571428999996</v>
      </c>
      <c r="F193" s="7" t="str">
        <f t="shared" si="26"/>
        <v>N/A</v>
      </c>
      <c r="G193" s="22">
        <v>9.6</v>
      </c>
      <c r="H193" s="7" t="str">
        <f t="shared" si="27"/>
        <v>N/A</v>
      </c>
      <c r="I193" s="8">
        <v>-23.6</v>
      </c>
      <c r="J193" s="8">
        <v>53.16</v>
      </c>
      <c r="K193" s="25" t="s">
        <v>736</v>
      </c>
      <c r="L193" s="91" t="str">
        <f t="shared" si="28"/>
        <v>No</v>
      </c>
    </row>
    <row r="194" spans="1:12" x14ac:dyDescent="0.25">
      <c r="A194" s="114" t="s">
        <v>1355</v>
      </c>
      <c r="B194" s="21" t="s">
        <v>213</v>
      </c>
      <c r="C194" s="22">
        <v>11.662874251</v>
      </c>
      <c r="D194" s="7" t="str">
        <f t="shared" si="25"/>
        <v>N/A</v>
      </c>
      <c r="E194" s="22">
        <v>9.6114214773000004</v>
      </c>
      <c r="F194" s="7" t="str">
        <f t="shared" si="26"/>
        <v>N/A</v>
      </c>
      <c r="G194" s="22">
        <v>10.488619119999999</v>
      </c>
      <c r="H194" s="7" t="str">
        <f t="shared" si="27"/>
        <v>N/A</v>
      </c>
      <c r="I194" s="8">
        <v>-17.600000000000001</v>
      </c>
      <c r="J194" s="8">
        <v>9.1270000000000007</v>
      </c>
      <c r="K194" s="25" t="s">
        <v>736</v>
      </c>
      <c r="L194" s="91" t="str">
        <f t="shared" si="28"/>
        <v>Yes</v>
      </c>
    </row>
    <row r="195" spans="1:12" x14ac:dyDescent="0.25">
      <c r="A195" s="114" t="s">
        <v>1356</v>
      </c>
      <c r="B195" s="21" t="s">
        <v>213</v>
      </c>
      <c r="C195" s="22">
        <v>4.3755032517999997</v>
      </c>
      <c r="D195" s="7" t="str">
        <f t="shared" si="25"/>
        <v>N/A</v>
      </c>
      <c r="E195" s="22">
        <v>4.1656080557999999</v>
      </c>
      <c r="F195" s="7" t="str">
        <f t="shared" si="26"/>
        <v>N/A</v>
      </c>
      <c r="G195" s="22">
        <v>4.5202292064999998</v>
      </c>
      <c r="H195" s="7" t="str">
        <f t="shared" si="27"/>
        <v>N/A</v>
      </c>
      <c r="I195" s="8">
        <v>-4.8</v>
      </c>
      <c r="J195" s="8">
        <v>8.5129999999999999</v>
      </c>
      <c r="K195" s="25" t="s">
        <v>736</v>
      </c>
      <c r="L195" s="91" t="str">
        <f t="shared" si="28"/>
        <v>Yes</v>
      </c>
    </row>
    <row r="196" spans="1:12" x14ac:dyDescent="0.25">
      <c r="A196" s="114" t="s">
        <v>1357</v>
      </c>
      <c r="B196" s="21" t="s">
        <v>213</v>
      </c>
      <c r="C196" s="22">
        <v>3.2760999254000001</v>
      </c>
      <c r="D196" s="7" t="str">
        <f t="shared" si="25"/>
        <v>N/A</v>
      </c>
      <c r="E196" s="22">
        <v>3.2465879749000002</v>
      </c>
      <c r="F196" s="7" t="str">
        <f t="shared" si="26"/>
        <v>N/A</v>
      </c>
      <c r="G196" s="22">
        <v>3.4669568657999998</v>
      </c>
      <c r="H196" s="7" t="str">
        <f t="shared" si="27"/>
        <v>N/A</v>
      </c>
      <c r="I196" s="8">
        <v>-0.90100000000000002</v>
      </c>
      <c r="J196" s="8">
        <v>6.7880000000000003</v>
      </c>
      <c r="K196" s="25" t="s">
        <v>736</v>
      </c>
      <c r="L196" s="91" t="str">
        <f t="shared" si="28"/>
        <v>Yes</v>
      </c>
    </row>
    <row r="197" spans="1:12" x14ac:dyDescent="0.25">
      <c r="A197" s="114" t="s">
        <v>1358</v>
      </c>
      <c r="B197" s="21" t="s">
        <v>213</v>
      </c>
      <c r="C197" s="22">
        <v>117.33040293000001</v>
      </c>
      <c r="D197" s="7" t="str">
        <f t="shared" si="25"/>
        <v>N/A</v>
      </c>
      <c r="E197" s="22">
        <v>116.90178571</v>
      </c>
      <c r="F197" s="7" t="str">
        <f t="shared" si="26"/>
        <v>N/A</v>
      </c>
      <c r="G197" s="22">
        <v>112.89633173999999</v>
      </c>
      <c r="H197" s="7" t="str">
        <f t="shared" si="27"/>
        <v>N/A</v>
      </c>
      <c r="I197" s="8">
        <v>-0.36499999999999999</v>
      </c>
      <c r="J197" s="8">
        <v>-3.43</v>
      </c>
      <c r="K197" s="25" t="s">
        <v>736</v>
      </c>
      <c r="L197" s="91" t="str">
        <f t="shared" si="28"/>
        <v>Yes</v>
      </c>
    </row>
    <row r="198" spans="1:12" x14ac:dyDescent="0.25">
      <c r="A198" s="114" t="s">
        <v>1359</v>
      </c>
      <c r="B198" s="21" t="s">
        <v>213</v>
      </c>
      <c r="C198" s="22">
        <v>189.7</v>
      </c>
      <c r="D198" s="7" t="str">
        <f t="shared" si="25"/>
        <v>N/A</v>
      </c>
      <c r="E198" s="22">
        <v>196.28125</v>
      </c>
      <c r="F198" s="7" t="str">
        <f t="shared" si="26"/>
        <v>N/A</v>
      </c>
      <c r="G198" s="22">
        <v>205</v>
      </c>
      <c r="H198" s="7" t="str">
        <f t="shared" si="27"/>
        <v>N/A</v>
      </c>
      <c r="I198" s="8">
        <v>3.4689999999999999</v>
      </c>
      <c r="J198" s="8">
        <v>4.4420000000000002</v>
      </c>
      <c r="K198" s="25" t="s">
        <v>736</v>
      </c>
      <c r="L198" s="91" t="str">
        <f t="shared" si="28"/>
        <v>Yes</v>
      </c>
    </row>
    <row r="199" spans="1:12" x14ac:dyDescent="0.25">
      <c r="A199" s="114" t="s">
        <v>1360</v>
      </c>
      <c r="B199" s="21" t="s">
        <v>213</v>
      </c>
      <c r="C199" s="22">
        <v>153.40344827999999</v>
      </c>
      <c r="D199" s="7" t="str">
        <f t="shared" si="25"/>
        <v>N/A</v>
      </c>
      <c r="E199" s="22">
        <v>150.88530466</v>
      </c>
      <c r="F199" s="7" t="str">
        <f t="shared" si="26"/>
        <v>N/A</v>
      </c>
      <c r="G199" s="22">
        <v>146.66795367</v>
      </c>
      <c r="H199" s="7" t="str">
        <f t="shared" si="27"/>
        <v>N/A</v>
      </c>
      <c r="I199" s="8">
        <v>-1.64</v>
      </c>
      <c r="J199" s="8">
        <v>-2.8</v>
      </c>
      <c r="K199" s="25" t="s">
        <v>736</v>
      </c>
      <c r="L199" s="91" t="str">
        <f t="shared" si="28"/>
        <v>Yes</v>
      </c>
    </row>
    <row r="200" spans="1:12" x14ac:dyDescent="0.25">
      <c r="A200" s="114" t="s">
        <v>1361</v>
      </c>
      <c r="B200" s="21" t="s">
        <v>213</v>
      </c>
      <c r="C200" s="22">
        <v>106.41792547999999</v>
      </c>
      <c r="D200" s="7" t="str">
        <f t="shared" si="25"/>
        <v>N/A</v>
      </c>
      <c r="E200" s="22">
        <v>107.66219008</v>
      </c>
      <c r="F200" s="7" t="str">
        <f t="shared" si="26"/>
        <v>N/A</v>
      </c>
      <c r="G200" s="22">
        <v>100.22061483</v>
      </c>
      <c r="H200" s="7" t="str">
        <f t="shared" si="27"/>
        <v>N/A</v>
      </c>
      <c r="I200" s="8">
        <v>1.169</v>
      </c>
      <c r="J200" s="8">
        <v>-6.91</v>
      </c>
      <c r="K200" s="25" t="s">
        <v>736</v>
      </c>
      <c r="L200" s="91" t="str">
        <f t="shared" si="28"/>
        <v>Yes</v>
      </c>
    </row>
    <row r="201" spans="1:12" x14ac:dyDescent="0.25">
      <c r="A201" s="114" t="s">
        <v>1362</v>
      </c>
      <c r="B201" s="21" t="s">
        <v>213</v>
      </c>
      <c r="C201" s="22">
        <v>82.788461538000007</v>
      </c>
      <c r="D201" s="7" t="str">
        <f t="shared" si="25"/>
        <v>N/A</v>
      </c>
      <c r="E201" s="22">
        <v>69.553846153999999</v>
      </c>
      <c r="F201" s="7" t="str">
        <f t="shared" si="26"/>
        <v>N/A</v>
      </c>
      <c r="G201" s="22">
        <v>101.72262773999999</v>
      </c>
      <c r="H201" s="7" t="str">
        <f t="shared" si="27"/>
        <v>N/A</v>
      </c>
      <c r="I201" s="8">
        <v>-16</v>
      </c>
      <c r="J201" s="8">
        <v>46.25</v>
      </c>
      <c r="K201" s="25" t="s">
        <v>736</v>
      </c>
      <c r="L201" s="91" t="str">
        <f t="shared" si="28"/>
        <v>No</v>
      </c>
    </row>
    <row r="202" spans="1:12" x14ac:dyDescent="0.25">
      <c r="A202" s="114" t="s">
        <v>28</v>
      </c>
      <c r="B202" s="21" t="s">
        <v>213</v>
      </c>
      <c r="C202" s="4">
        <v>3.3649995133999999</v>
      </c>
      <c r="D202" s="7" t="str">
        <f t="shared" si="25"/>
        <v>N/A</v>
      </c>
      <c r="E202" s="4">
        <v>3.2853697689999999</v>
      </c>
      <c r="F202" s="7" t="str">
        <f t="shared" si="26"/>
        <v>N/A</v>
      </c>
      <c r="G202" s="4">
        <v>2.8686977229999999</v>
      </c>
      <c r="H202" s="7" t="str">
        <f t="shared" si="27"/>
        <v>N/A</v>
      </c>
      <c r="I202" s="8">
        <v>-2.37</v>
      </c>
      <c r="J202" s="8">
        <v>-12.7</v>
      </c>
      <c r="K202" s="25" t="s">
        <v>736</v>
      </c>
      <c r="L202" s="91" t="str">
        <f t="shared" si="28"/>
        <v>Yes</v>
      </c>
    </row>
    <row r="203" spans="1:12" x14ac:dyDescent="0.25">
      <c r="A203" s="114"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-80</v>
      </c>
      <c r="J203" s="8">
        <v>0</v>
      </c>
      <c r="K203" s="10" t="s">
        <v>213</v>
      </c>
      <c r="L203" s="91" t="str">
        <f t="shared" ref="L203:L213" si="32">IF(J203="Div by 0", "N/A", IF(K203="N/A","N/A", IF(J203&gt;VALUE(MID(K203,1,2)), "No", IF(J203&lt;-1*VALUE(MID(K203,1,2)), "No", "Yes"))))</f>
        <v>N/A</v>
      </c>
    </row>
    <row r="204" spans="1:12" x14ac:dyDescent="0.25">
      <c r="A204" s="114" t="s">
        <v>124</v>
      </c>
      <c r="B204" s="21" t="s">
        <v>213</v>
      </c>
      <c r="C204" s="22">
        <v>35</v>
      </c>
      <c r="D204" s="7" t="str">
        <f t="shared" si="29"/>
        <v>N/A</v>
      </c>
      <c r="E204" s="22">
        <v>11</v>
      </c>
      <c r="F204" s="7" t="str">
        <f t="shared" si="30"/>
        <v>N/A</v>
      </c>
      <c r="G204" s="22">
        <v>17</v>
      </c>
      <c r="H204" s="7" t="str">
        <f t="shared" si="31"/>
        <v>N/A</v>
      </c>
      <c r="I204" s="8">
        <v>-68.599999999999994</v>
      </c>
      <c r="J204" s="8">
        <v>54.55</v>
      </c>
      <c r="K204" s="10" t="s">
        <v>213</v>
      </c>
      <c r="L204" s="91" t="str">
        <f t="shared" si="32"/>
        <v>N/A</v>
      </c>
    </row>
    <row r="205" spans="1:12" ht="25" x14ac:dyDescent="0.25">
      <c r="A205" s="114" t="s">
        <v>1610</v>
      </c>
      <c r="B205" s="21" t="s">
        <v>213</v>
      </c>
      <c r="C205" s="22">
        <v>11</v>
      </c>
      <c r="D205" s="7" t="str">
        <f t="shared" si="29"/>
        <v>N/A</v>
      </c>
      <c r="E205" s="22">
        <v>11</v>
      </c>
      <c r="F205" s="7" t="str">
        <f t="shared" si="30"/>
        <v>N/A</v>
      </c>
      <c r="G205" s="22">
        <v>11</v>
      </c>
      <c r="H205" s="7" t="str">
        <f t="shared" si="31"/>
        <v>N/A</v>
      </c>
      <c r="I205" s="8">
        <v>-37.5</v>
      </c>
      <c r="J205" s="8">
        <v>-20</v>
      </c>
      <c r="K205" s="10" t="s">
        <v>213</v>
      </c>
      <c r="L205" s="91" t="str">
        <f t="shared" si="32"/>
        <v>N/A</v>
      </c>
    </row>
    <row r="206" spans="1:12" ht="25" x14ac:dyDescent="0.25">
      <c r="A206" s="114" t="s">
        <v>1363</v>
      </c>
      <c r="B206" s="21" t="s">
        <v>213</v>
      </c>
      <c r="C206" s="22">
        <v>16</v>
      </c>
      <c r="D206" s="7" t="str">
        <f t="shared" si="29"/>
        <v>N/A</v>
      </c>
      <c r="E206" s="22">
        <v>21</v>
      </c>
      <c r="F206" s="7" t="str">
        <f t="shared" si="30"/>
        <v>N/A</v>
      </c>
      <c r="G206" s="22">
        <v>24</v>
      </c>
      <c r="H206" s="7" t="str">
        <f t="shared" si="31"/>
        <v>N/A</v>
      </c>
      <c r="I206" s="8">
        <v>31.25</v>
      </c>
      <c r="J206" s="8">
        <v>14.29</v>
      </c>
      <c r="K206" s="10" t="s">
        <v>213</v>
      </c>
      <c r="L206" s="91" t="str">
        <f t="shared" si="32"/>
        <v>N/A</v>
      </c>
    </row>
    <row r="207" spans="1:12" x14ac:dyDescent="0.25">
      <c r="A207" s="114" t="s">
        <v>1611</v>
      </c>
      <c r="B207" s="21" t="s">
        <v>213</v>
      </c>
      <c r="C207" s="22">
        <v>11</v>
      </c>
      <c r="D207" s="7" t="str">
        <f t="shared" si="29"/>
        <v>N/A</v>
      </c>
      <c r="E207" s="22">
        <v>11</v>
      </c>
      <c r="F207" s="7" t="str">
        <f t="shared" si="30"/>
        <v>N/A</v>
      </c>
      <c r="G207" s="22">
        <v>11</v>
      </c>
      <c r="H207" s="7" t="str">
        <f t="shared" si="31"/>
        <v>N/A</v>
      </c>
      <c r="I207" s="8">
        <v>-57.1</v>
      </c>
      <c r="J207" s="8">
        <v>33.33</v>
      </c>
      <c r="K207" s="10" t="s">
        <v>213</v>
      </c>
      <c r="L207" s="91" t="str">
        <f t="shared" si="32"/>
        <v>N/A</v>
      </c>
    </row>
    <row r="208" spans="1:12" x14ac:dyDescent="0.25">
      <c r="A208" s="114" t="s">
        <v>1612</v>
      </c>
      <c r="B208" s="21" t="s">
        <v>213</v>
      </c>
      <c r="C208" s="22">
        <v>87</v>
      </c>
      <c r="D208" s="7" t="str">
        <f t="shared" si="29"/>
        <v>N/A</v>
      </c>
      <c r="E208" s="22">
        <v>90</v>
      </c>
      <c r="F208" s="7" t="str">
        <f t="shared" si="30"/>
        <v>N/A</v>
      </c>
      <c r="G208" s="22">
        <v>75</v>
      </c>
      <c r="H208" s="7" t="str">
        <f t="shared" si="31"/>
        <v>N/A</v>
      </c>
      <c r="I208" s="8">
        <v>3.448</v>
      </c>
      <c r="J208" s="8">
        <v>-16.7</v>
      </c>
      <c r="K208" s="10" t="s">
        <v>213</v>
      </c>
      <c r="L208" s="91" t="str">
        <f t="shared" si="32"/>
        <v>N/A</v>
      </c>
    </row>
    <row r="209" spans="1:12" x14ac:dyDescent="0.25">
      <c r="A209" s="114" t="s">
        <v>125</v>
      </c>
      <c r="B209" s="21" t="s">
        <v>213</v>
      </c>
      <c r="C209" s="26">
        <v>1334938</v>
      </c>
      <c r="D209" s="7" t="str">
        <f t="shared" si="29"/>
        <v>N/A</v>
      </c>
      <c r="E209" s="26">
        <v>1048877</v>
      </c>
      <c r="F209" s="7" t="str">
        <f t="shared" si="30"/>
        <v>N/A</v>
      </c>
      <c r="G209" s="26">
        <v>1596204</v>
      </c>
      <c r="H209" s="7" t="str">
        <f t="shared" si="31"/>
        <v>N/A</v>
      </c>
      <c r="I209" s="8">
        <v>-21.4</v>
      </c>
      <c r="J209" s="8">
        <v>52.18</v>
      </c>
      <c r="K209" s="10" t="s">
        <v>213</v>
      </c>
      <c r="L209" s="91" t="str">
        <f t="shared" si="32"/>
        <v>N/A</v>
      </c>
    </row>
    <row r="210" spans="1:12" x14ac:dyDescent="0.25">
      <c r="A210" s="148" t="s">
        <v>1607</v>
      </c>
      <c r="B210" s="21" t="s">
        <v>213</v>
      </c>
      <c r="C210" s="26">
        <v>1076134</v>
      </c>
      <c r="D210" s="7" t="str">
        <f t="shared" si="29"/>
        <v>N/A</v>
      </c>
      <c r="E210" s="26">
        <v>1017747</v>
      </c>
      <c r="F210" s="7" t="str">
        <f t="shared" si="30"/>
        <v>N/A</v>
      </c>
      <c r="G210" s="26">
        <v>1375502</v>
      </c>
      <c r="H210" s="7" t="str">
        <f t="shared" si="31"/>
        <v>N/A</v>
      </c>
      <c r="I210" s="8">
        <v>-5.43</v>
      </c>
      <c r="J210" s="8">
        <v>35.15</v>
      </c>
      <c r="K210" s="10" t="s">
        <v>213</v>
      </c>
      <c r="L210" s="91" t="str">
        <f t="shared" si="32"/>
        <v>N/A</v>
      </c>
    </row>
    <row r="211" spans="1:12" x14ac:dyDescent="0.25">
      <c r="A211" s="148" t="s">
        <v>1364</v>
      </c>
      <c r="B211" s="21" t="s">
        <v>213</v>
      </c>
      <c r="C211" s="26">
        <v>317595</v>
      </c>
      <c r="D211" s="7" t="str">
        <f t="shared" si="29"/>
        <v>N/A</v>
      </c>
      <c r="E211" s="26">
        <v>331273</v>
      </c>
      <c r="F211" s="7" t="str">
        <f t="shared" si="30"/>
        <v>N/A</v>
      </c>
      <c r="G211" s="26">
        <v>662010</v>
      </c>
      <c r="H211" s="7" t="str">
        <f t="shared" si="31"/>
        <v>N/A</v>
      </c>
      <c r="I211" s="8">
        <v>4.3070000000000004</v>
      </c>
      <c r="J211" s="8">
        <v>99.84</v>
      </c>
      <c r="K211" s="10" t="s">
        <v>213</v>
      </c>
      <c r="L211" s="91" t="str">
        <f t="shared" si="32"/>
        <v>N/A</v>
      </c>
    </row>
    <row r="212" spans="1:12" x14ac:dyDescent="0.25">
      <c r="A212" s="148" t="s">
        <v>1601</v>
      </c>
      <c r="B212" s="21" t="s">
        <v>213</v>
      </c>
      <c r="C212" s="26">
        <v>994988</v>
      </c>
      <c r="D212" s="7" t="str">
        <f t="shared" si="29"/>
        <v>N/A</v>
      </c>
      <c r="E212" s="26">
        <v>384003</v>
      </c>
      <c r="F212" s="7" t="str">
        <f t="shared" si="30"/>
        <v>N/A</v>
      </c>
      <c r="G212" s="26">
        <v>502282</v>
      </c>
      <c r="H212" s="7" t="str">
        <f t="shared" si="31"/>
        <v>N/A</v>
      </c>
      <c r="I212" s="8">
        <v>-61.4</v>
      </c>
      <c r="J212" s="8">
        <v>30.8</v>
      </c>
      <c r="K212" s="10" t="s">
        <v>213</v>
      </c>
      <c r="L212" s="91" t="str">
        <f t="shared" si="32"/>
        <v>N/A</v>
      </c>
    </row>
    <row r="213" spans="1:12" x14ac:dyDescent="0.25">
      <c r="A213" s="148" t="s">
        <v>1602</v>
      </c>
      <c r="B213" s="21" t="s">
        <v>213</v>
      </c>
      <c r="C213" s="26">
        <v>1082461</v>
      </c>
      <c r="D213" s="7" t="str">
        <f t="shared" si="29"/>
        <v>N/A</v>
      </c>
      <c r="E213" s="26">
        <v>621196</v>
      </c>
      <c r="F213" s="7" t="str">
        <f t="shared" si="30"/>
        <v>N/A</v>
      </c>
      <c r="G213" s="26">
        <v>480133</v>
      </c>
      <c r="H213" s="7" t="str">
        <f t="shared" si="31"/>
        <v>N/A</v>
      </c>
      <c r="I213" s="8">
        <v>-42.6</v>
      </c>
      <c r="J213" s="8">
        <v>-22.7</v>
      </c>
      <c r="K213" s="10" t="s">
        <v>213</v>
      </c>
      <c r="L213" s="91" t="str">
        <f t="shared" si="32"/>
        <v>N/A</v>
      </c>
    </row>
    <row r="214" spans="1:12" ht="25" x14ac:dyDescent="0.25">
      <c r="A214" s="114" t="s">
        <v>1365</v>
      </c>
      <c r="B214" s="21" t="s">
        <v>213</v>
      </c>
      <c r="C214" s="26">
        <v>3540303</v>
      </c>
      <c r="D214" s="7" t="str">
        <f t="shared" ref="D214:D228" si="33">IF($B214="N/A","N/A",IF(C214&gt;10,"No",IF(C214&lt;-10,"No","Yes")))</f>
        <v>N/A</v>
      </c>
      <c r="E214" s="26">
        <v>3802990</v>
      </c>
      <c r="F214" s="7" t="str">
        <f t="shared" ref="F214:F228" si="34">IF($B214="N/A","N/A",IF(E214&gt;10,"No",IF(E214&lt;-10,"No","Yes")))</f>
        <v>N/A</v>
      </c>
      <c r="G214" s="26">
        <v>4414235</v>
      </c>
      <c r="H214" s="7" t="str">
        <f t="shared" ref="H214:H228" si="35">IF($B214="N/A","N/A",IF(G214&gt;10,"No",IF(G214&lt;-10,"No","Yes")))</f>
        <v>N/A</v>
      </c>
      <c r="I214" s="8">
        <v>7.42</v>
      </c>
      <c r="J214" s="8">
        <v>16.07</v>
      </c>
      <c r="K214" s="25" t="s">
        <v>736</v>
      </c>
      <c r="L214" s="91" t="str">
        <f t="shared" ref="L214:L228" si="36">IF(J214="Div by 0", "N/A", IF(K214="N/A","N/A", IF(J214&gt;VALUE(MID(K214,1,2)), "No", IF(J214&lt;-1*VALUE(MID(K214,1,2)), "No", "Yes"))))</f>
        <v>Yes</v>
      </c>
    </row>
    <row r="215" spans="1:12" x14ac:dyDescent="0.25">
      <c r="A215" s="122" t="s">
        <v>647</v>
      </c>
      <c r="B215" s="21" t="s">
        <v>213</v>
      </c>
      <c r="C215" s="22">
        <v>5758</v>
      </c>
      <c r="D215" s="7" t="str">
        <f t="shared" si="33"/>
        <v>N/A</v>
      </c>
      <c r="E215" s="22">
        <v>5670</v>
      </c>
      <c r="F215" s="7" t="str">
        <f t="shared" si="34"/>
        <v>N/A</v>
      </c>
      <c r="G215" s="22">
        <v>8324</v>
      </c>
      <c r="H215" s="7" t="str">
        <f t="shared" si="35"/>
        <v>N/A</v>
      </c>
      <c r="I215" s="8">
        <v>-1.53</v>
      </c>
      <c r="J215" s="8">
        <v>46.81</v>
      </c>
      <c r="K215" s="25" t="s">
        <v>736</v>
      </c>
      <c r="L215" s="91" t="str">
        <f t="shared" si="36"/>
        <v>No</v>
      </c>
    </row>
    <row r="216" spans="1:12" x14ac:dyDescent="0.25">
      <c r="A216" s="122" t="s">
        <v>1366</v>
      </c>
      <c r="B216" s="21" t="s">
        <v>213</v>
      </c>
      <c r="C216" s="26">
        <v>614.84942688000001</v>
      </c>
      <c r="D216" s="7" t="str">
        <f t="shared" si="33"/>
        <v>N/A</v>
      </c>
      <c r="E216" s="26">
        <v>670.72134039000002</v>
      </c>
      <c r="F216" s="7" t="str">
        <f t="shared" si="34"/>
        <v>N/A</v>
      </c>
      <c r="G216" s="26">
        <v>530.30213839999999</v>
      </c>
      <c r="H216" s="7" t="str">
        <f t="shared" si="35"/>
        <v>N/A</v>
      </c>
      <c r="I216" s="8">
        <v>9.0869999999999997</v>
      </c>
      <c r="J216" s="8">
        <v>-20.9</v>
      </c>
      <c r="K216" s="25" t="s">
        <v>736</v>
      </c>
      <c r="L216" s="91" t="str">
        <f t="shared" si="36"/>
        <v>Yes</v>
      </c>
    </row>
    <row r="217" spans="1:12" ht="25" x14ac:dyDescent="0.25">
      <c r="A217" s="114" t="s">
        <v>1367</v>
      </c>
      <c r="B217" s="21" t="s">
        <v>213</v>
      </c>
      <c r="C217" s="26">
        <v>1250</v>
      </c>
      <c r="D217" s="7" t="str">
        <f t="shared" si="33"/>
        <v>N/A</v>
      </c>
      <c r="E217" s="26">
        <v>1633</v>
      </c>
      <c r="F217" s="7" t="str">
        <f t="shared" si="34"/>
        <v>N/A</v>
      </c>
      <c r="G217" s="26">
        <v>1153</v>
      </c>
      <c r="H217" s="7" t="str">
        <f t="shared" si="35"/>
        <v>N/A</v>
      </c>
      <c r="I217" s="8">
        <v>30.64</v>
      </c>
      <c r="J217" s="8">
        <v>-29.4</v>
      </c>
      <c r="K217" s="25" t="s">
        <v>736</v>
      </c>
      <c r="L217" s="91" t="str">
        <f t="shared" si="36"/>
        <v>Yes</v>
      </c>
    </row>
    <row r="218" spans="1:12" x14ac:dyDescent="0.25">
      <c r="A218" s="122" t="s">
        <v>514</v>
      </c>
      <c r="B218" s="21" t="s">
        <v>213</v>
      </c>
      <c r="C218" s="22">
        <v>11</v>
      </c>
      <c r="D218" s="7" t="str">
        <f t="shared" si="33"/>
        <v>N/A</v>
      </c>
      <c r="E218" s="22">
        <v>11</v>
      </c>
      <c r="F218" s="7" t="str">
        <f t="shared" si="34"/>
        <v>N/A</v>
      </c>
      <c r="G218" s="22">
        <v>11</v>
      </c>
      <c r="H218" s="7" t="str">
        <f t="shared" si="35"/>
        <v>N/A</v>
      </c>
      <c r="I218" s="8">
        <v>100</v>
      </c>
      <c r="J218" s="8">
        <v>-37.5</v>
      </c>
      <c r="K218" s="25" t="s">
        <v>736</v>
      </c>
      <c r="L218" s="91" t="str">
        <f t="shared" si="36"/>
        <v>No</v>
      </c>
    </row>
    <row r="219" spans="1:12" x14ac:dyDescent="0.25">
      <c r="A219" s="114" t="s">
        <v>1368</v>
      </c>
      <c r="B219" s="21" t="s">
        <v>213</v>
      </c>
      <c r="C219" s="26">
        <v>312.5</v>
      </c>
      <c r="D219" s="7" t="str">
        <f t="shared" si="33"/>
        <v>N/A</v>
      </c>
      <c r="E219" s="26">
        <v>204.125</v>
      </c>
      <c r="F219" s="7" t="str">
        <f t="shared" si="34"/>
        <v>N/A</v>
      </c>
      <c r="G219" s="26">
        <v>230.6</v>
      </c>
      <c r="H219" s="7" t="str">
        <f t="shared" si="35"/>
        <v>N/A</v>
      </c>
      <c r="I219" s="8">
        <v>-34.700000000000003</v>
      </c>
      <c r="J219" s="8">
        <v>12.97</v>
      </c>
      <c r="K219" s="25" t="s">
        <v>736</v>
      </c>
      <c r="L219" s="91" t="str">
        <f t="shared" si="36"/>
        <v>Yes</v>
      </c>
    </row>
    <row r="220" spans="1:12" ht="25" x14ac:dyDescent="0.25">
      <c r="A220" s="114" t="s">
        <v>1369</v>
      </c>
      <c r="B220" s="21" t="s">
        <v>213</v>
      </c>
      <c r="C220" s="26">
        <v>4940500</v>
      </c>
      <c r="D220" s="7" t="str">
        <f t="shared" si="33"/>
        <v>N/A</v>
      </c>
      <c r="E220" s="26">
        <v>5581452</v>
      </c>
      <c r="F220" s="7" t="str">
        <f t="shared" si="34"/>
        <v>N/A</v>
      </c>
      <c r="G220" s="26">
        <v>5352589</v>
      </c>
      <c r="H220" s="7" t="str">
        <f t="shared" si="35"/>
        <v>N/A</v>
      </c>
      <c r="I220" s="8">
        <v>12.97</v>
      </c>
      <c r="J220" s="8">
        <v>-4.0999999999999996</v>
      </c>
      <c r="K220" s="25" t="s">
        <v>736</v>
      </c>
      <c r="L220" s="91" t="str">
        <f t="shared" si="36"/>
        <v>Yes</v>
      </c>
    </row>
    <row r="221" spans="1:12" x14ac:dyDescent="0.25">
      <c r="A221" s="122" t="s">
        <v>515</v>
      </c>
      <c r="B221" s="21" t="s">
        <v>213</v>
      </c>
      <c r="C221" s="22">
        <v>6406</v>
      </c>
      <c r="D221" s="7" t="str">
        <f t="shared" si="33"/>
        <v>N/A</v>
      </c>
      <c r="E221" s="22">
        <v>7005</v>
      </c>
      <c r="F221" s="7" t="str">
        <f t="shared" si="34"/>
        <v>N/A</v>
      </c>
      <c r="G221" s="22">
        <v>6834</v>
      </c>
      <c r="H221" s="7" t="str">
        <f t="shared" si="35"/>
        <v>N/A</v>
      </c>
      <c r="I221" s="8">
        <v>9.3510000000000009</v>
      </c>
      <c r="J221" s="8">
        <v>-2.44</v>
      </c>
      <c r="K221" s="25" t="s">
        <v>736</v>
      </c>
      <c r="L221" s="91" t="str">
        <f t="shared" si="36"/>
        <v>Yes</v>
      </c>
    </row>
    <row r="222" spans="1:12" ht="25" x14ac:dyDescent="0.25">
      <c r="A222" s="114" t="s">
        <v>1370</v>
      </c>
      <c r="B222" s="21" t="s">
        <v>213</v>
      </c>
      <c r="C222" s="26">
        <v>771.23009678000005</v>
      </c>
      <c r="D222" s="7" t="str">
        <f t="shared" si="33"/>
        <v>N/A</v>
      </c>
      <c r="E222" s="26">
        <v>796.78115632000004</v>
      </c>
      <c r="F222" s="7" t="str">
        <f t="shared" si="34"/>
        <v>N/A</v>
      </c>
      <c r="G222" s="26">
        <v>783.22929469999997</v>
      </c>
      <c r="H222" s="7" t="str">
        <f t="shared" si="35"/>
        <v>N/A</v>
      </c>
      <c r="I222" s="8">
        <v>3.3130000000000002</v>
      </c>
      <c r="J222" s="8">
        <v>-1.7</v>
      </c>
      <c r="K222" s="25" t="s">
        <v>736</v>
      </c>
      <c r="L222" s="91" t="str">
        <f t="shared" si="36"/>
        <v>Yes</v>
      </c>
    </row>
    <row r="223" spans="1:12" ht="25" x14ac:dyDescent="0.25">
      <c r="A223" s="114" t="s">
        <v>1371</v>
      </c>
      <c r="B223" s="21" t="s">
        <v>213</v>
      </c>
      <c r="C223" s="26">
        <v>53361589</v>
      </c>
      <c r="D223" s="7" t="str">
        <f t="shared" si="33"/>
        <v>N/A</v>
      </c>
      <c r="E223" s="26">
        <v>45542640</v>
      </c>
      <c r="F223" s="7" t="str">
        <f t="shared" si="34"/>
        <v>N/A</v>
      </c>
      <c r="G223" s="26">
        <v>102814629</v>
      </c>
      <c r="H223" s="7" t="str">
        <f t="shared" si="35"/>
        <v>N/A</v>
      </c>
      <c r="I223" s="8">
        <v>-14.7</v>
      </c>
      <c r="J223" s="8">
        <v>125.8</v>
      </c>
      <c r="K223" s="25" t="s">
        <v>736</v>
      </c>
      <c r="L223" s="91" t="str">
        <f t="shared" si="36"/>
        <v>No</v>
      </c>
    </row>
    <row r="224" spans="1:12" x14ac:dyDescent="0.25">
      <c r="A224" s="114" t="s">
        <v>516</v>
      </c>
      <c r="B224" s="21" t="s">
        <v>213</v>
      </c>
      <c r="C224" s="22">
        <v>17891</v>
      </c>
      <c r="D224" s="7" t="str">
        <f t="shared" si="33"/>
        <v>N/A</v>
      </c>
      <c r="E224" s="22">
        <v>11973</v>
      </c>
      <c r="F224" s="7" t="str">
        <f t="shared" si="34"/>
        <v>N/A</v>
      </c>
      <c r="G224" s="22">
        <v>33133</v>
      </c>
      <c r="H224" s="7" t="str">
        <f t="shared" si="35"/>
        <v>N/A</v>
      </c>
      <c r="I224" s="8">
        <v>-33.1</v>
      </c>
      <c r="J224" s="8">
        <v>176.7</v>
      </c>
      <c r="K224" s="25" t="s">
        <v>736</v>
      </c>
      <c r="L224" s="91" t="str">
        <f t="shared" si="36"/>
        <v>No</v>
      </c>
    </row>
    <row r="225" spans="1:12" x14ac:dyDescent="0.25">
      <c r="A225" s="114" t="s">
        <v>1372</v>
      </c>
      <c r="B225" s="21" t="s">
        <v>213</v>
      </c>
      <c r="C225" s="26">
        <v>2982.5939858000002</v>
      </c>
      <c r="D225" s="7" t="str">
        <f t="shared" si="33"/>
        <v>N/A</v>
      </c>
      <c r="E225" s="26">
        <v>3803.7785015999998</v>
      </c>
      <c r="F225" s="7" t="str">
        <f t="shared" si="34"/>
        <v>N/A</v>
      </c>
      <c r="G225" s="26">
        <v>3103.0884314999998</v>
      </c>
      <c r="H225" s="7" t="str">
        <f t="shared" si="35"/>
        <v>N/A</v>
      </c>
      <c r="I225" s="8">
        <v>27.53</v>
      </c>
      <c r="J225" s="8">
        <v>-18.399999999999999</v>
      </c>
      <c r="K225" s="25" t="s">
        <v>736</v>
      </c>
      <c r="L225" s="91" t="str">
        <f t="shared" si="36"/>
        <v>Yes</v>
      </c>
    </row>
    <row r="226" spans="1:12" ht="25" x14ac:dyDescent="0.25">
      <c r="A226" s="114" t="s">
        <v>1373</v>
      </c>
      <c r="B226" s="21" t="s">
        <v>213</v>
      </c>
      <c r="C226" s="26">
        <v>86557416</v>
      </c>
      <c r="D226" s="7" t="str">
        <f t="shared" si="33"/>
        <v>N/A</v>
      </c>
      <c r="E226" s="26">
        <v>97847393</v>
      </c>
      <c r="F226" s="7" t="str">
        <f t="shared" si="34"/>
        <v>N/A</v>
      </c>
      <c r="G226" s="26">
        <v>89673948</v>
      </c>
      <c r="H226" s="7" t="str">
        <f t="shared" si="35"/>
        <v>N/A</v>
      </c>
      <c r="I226" s="8">
        <v>13.04</v>
      </c>
      <c r="J226" s="8">
        <v>-8.35</v>
      </c>
      <c r="K226" s="25" t="s">
        <v>736</v>
      </c>
      <c r="L226" s="91" t="str">
        <f t="shared" si="36"/>
        <v>Yes</v>
      </c>
    </row>
    <row r="227" spans="1:12" ht="25" x14ac:dyDescent="0.25">
      <c r="A227" s="114" t="s">
        <v>517</v>
      </c>
      <c r="B227" s="21" t="s">
        <v>213</v>
      </c>
      <c r="C227" s="22">
        <v>2583</v>
      </c>
      <c r="D227" s="7" t="str">
        <f t="shared" si="33"/>
        <v>N/A</v>
      </c>
      <c r="E227" s="22">
        <v>2711</v>
      </c>
      <c r="F227" s="7" t="str">
        <f t="shared" si="34"/>
        <v>N/A</v>
      </c>
      <c r="G227" s="22">
        <v>2314</v>
      </c>
      <c r="H227" s="7" t="str">
        <f t="shared" si="35"/>
        <v>N/A</v>
      </c>
      <c r="I227" s="8">
        <v>4.9550000000000001</v>
      </c>
      <c r="J227" s="8">
        <v>-14.6</v>
      </c>
      <c r="K227" s="25" t="s">
        <v>736</v>
      </c>
      <c r="L227" s="91" t="str">
        <f t="shared" si="36"/>
        <v>Yes</v>
      </c>
    </row>
    <row r="228" spans="1:12" ht="25" x14ac:dyDescent="0.25">
      <c r="A228" s="114" t="s">
        <v>1374</v>
      </c>
      <c r="B228" s="21" t="s">
        <v>213</v>
      </c>
      <c r="C228" s="26">
        <v>33510.420441000002</v>
      </c>
      <c r="D228" s="7" t="str">
        <f t="shared" si="33"/>
        <v>N/A</v>
      </c>
      <c r="E228" s="26">
        <v>36092.730727000002</v>
      </c>
      <c r="F228" s="7" t="str">
        <f t="shared" si="34"/>
        <v>N/A</v>
      </c>
      <c r="G228" s="26">
        <v>38752.786517</v>
      </c>
      <c r="H228" s="7" t="str">
        <f t="shared" si="35"/>
        <v>N/A</v>
      </c>
      <c r="I228" s="8">
        <v>7.7060000000000004</v>
      </c>
      <c r="J228" s="8">
        <v>7.37</v>
      </c>
      <c r="K228" s="25" t="s">
        <v>736</v>
      </c>
      <c r="L228" s="91" t="str">
        <f t="shared" si="36"/>
        <v>Yes</v>
      </c>
    </row>
    <row r="229" spans="1:12" x14ac:dyDescent="0.25">
      <c r="A229" s="114" t="s">
        <v>1375</v>
      </c>
      <c r="B229" s="21" t="s">
        <v>213</v>
      </c>
      <c r="C229" s="10">
        <v>125222181</v>
      </c>
      <c r="D229" s="7" t="str">
        <f t="shared" ref="D229:D252" si="37">IF($B229="N/A","N/A",IF(C229&gt;10,"No",IF(C229&lt;-10,"No","Yes")))</f>
        <v>N/A</v>
      </c>
      <c r="E229" s="10">
        <v>140630195</v>
      </c>
      <c r="F229" s="7" t="str">
        <f t="shared" ref="F229:F252" si="38">IF($B229="N/A","N/A",IF(E229&gt;10,"No",IF(E229&lt;-10,"No","Yes")))</f>
        <v>N/A</v>
      </c>
      <c r="G229" s="10">
        <v>124040149</v>
      </c>
      <c r="H229" s="7" t="str">
        <f t="shared" ref="H229:H252" si="39">IF($B229="N/A","N/A",IF(G229&gt;10,"No",IF(G229&lt;-10,"No","Yes")))</f>
        <v>N/A</v>
      </c>
      <c r="I229" s="8">
        <v>12.3</v>
      </c>
      <c r="J229" s="8">
        <v>-11.8</v>
      </c>
      <c r="K229" s="25" t="s">
        <v>736</v>
      </c>
      <c r="L229" s="91" t="str">
        <f t="shared" ref="L229:L252" si="40">IF(J229="Div by 0", "N/A", IF(K229="N/A","N/A", IF(J229&gt;VALUE(MID(K229,1,2)), "No", IF(J229&lt;-1*VALUE(MID(K229,1,2)), "No", "Yes"))))</f>
        <v>Yes</v>
      </c>
    </row>
    <row r="230" spans="1:12" x14ac:dyDescent="0.25">
      <c r="A230" s="122" t="s">
        <v>1376</v>
      </c>
      <c r="B230" s="21" t="s">
        <v>213</v>
      </c>
      <c r="C230" s="1">
        <v>3584</v>
      </c>
      <c r="D230" s="7" t="str">
        <f t="shared" si="37"/>
        <v>N/A</v>
      </c>
      <c r="E230" s="1">
        <v>3783</v>
      </c>
      <c r="F230" s="7" t="str">
        <f t="shared" si="38"/>
        <v>N/A</v>
      </c>
      <c r="G230" s="1">
        <v>3380</v>
      </c>
      <c r="H230" s="7" t="str">
        <f t="shared" si="39"/>
        <v>N/A</v>
      </c>
      <c r="I230" s="8">
        <v>5.5519999999999996</v>
      </c>
      <c r="J230" s="8">
        <v>-10.7</v>
      </c>
      <c r="K230" s="25" t="s">
        <v>736</v>
      </c>
      <c r="L230" s="91" t="str">
        <f t="shared" si="40"/>
        <v>Yes</v>
      </c>
    </row>
    <row r="231" spans="1:12" x14ac:dyDescent="0.25">
      <c r="A231" s="122" t="s">
        <v>1377</v>
      </c>
      <c r="B231" s="21" t="s">
        <v>213</v>
      </c>
      <c r="C231" s="10">
        <v>34939.224608999997</v>
      </c>
      <c r="D231" s="7" t="str">
        <f t="shared" si="37"/>
        <v>N/A</v>
      </c>
      <c r="E231" s="10">
        <v>37174.251916000001</v>
      </c>
      <c r="F231" s="7" t="str">
        <f t="shared" si="38"/>
        <v>N/A</v>
      </c>
      <c r="G231" s="10">
        <v>36698.268935</v>
      </c>
      <c r="H231" s="7" t="str">
        <f t="shared" si="39"/>
        <v>N/A</v>
      </c>
      <c r="I231" s="8">
        <v>6.3970000000000002</v>
      </c>
      <c r="J231" s="8">
        <v>-1.28</v>
      </c>
      <c r="K231" s="25" t="s">
        <v>736</v>
      </c>
      <c r="L231" s="91" t="str">
        <f t="shared" si="40"/>
        <v>Yes</v>
      </c>
    </row>
    <row r="232" spans="1:12" x14ac:dyDescent="0.25">
      <c r="A232" s="122" t="s">
        <v>1378</v>
      </c>
      <c r="B232" s="21" t="s">
        <v>213</v>
      </c>
      <c r="C232" s="10">
        <v>29937.788273999999</v>
      </c>
      <c r="D232" s="7" t="str">
        <f t="shared" si="37"/>
        <v>N/A</v>
      </c>
      <c r="E232" s="10">
        <v>32948.903536999998</v>
      </c>
      <c r="F232" s="7" t="str">
        <f t="shared" si="38"/>
        <v>N/A</v>
      </c>
      <c r="G232" s="10">
        <v>30079.8</v>
      </c>
      <c r="H232" s="7" t="str">
        <f t="shared" si="39"/>
        <v>N/A</v>
      </c>
      <c r="I232" s="8">
        <v>10.06</v>
      </c>
      <c r="J232" s="8">
        <v>-8.7100000000000009</v>
      </c>
      <c r="K232" s="25" t="s">
        <v>736</v>
      </c>
      <c r="L232" s="91" t="str">
        <f t="shared" si="40"/>
        <v>Yes</v>
      </c>
    </row>
    <row r="233" spans="1:12" ht="25" x14ac:dyDescent="0.25">
      <c r="A233" s="122" t="s">
        <v>1379</v>
      </c>
      <c r="B233" s="21" t="s">
        <v>213</v>
      </c>
      <c r="C233" s="10">
        <v>36707.160235000003</v>
      </c>
      <c r="D233" s="7" t="str">
        <f t="shared" si="37"/>
        <v>N/A</v>
      </c>
      <c r="E233" s="10">
        <v>38937.925115999999</v>
      </c>
      <c r="F233" s="7" t="str">
        <f t="shared" si="38"/>
        <v>N/A</v>
      </c>
      <c r="G233" s="10">
        <v>38713.451523000003</v>
      </c>
      <c r="H233" s="7" t="str">
        <f t="shared" si="39"/>
        <v>N/A</v>
      </c>
      <c r="I233" s="8">
        <v>6.077</v>
      </c>
      <c r="J233" s="8">
        <v>-0.57599999999999996</v>
      </c>
      <c r="K233" s="25" t="s">
        <v>736</v>
      </c>
      <c r="L233" s="91" t="str">
        <f t="shared" si="40"/>
        <v>Yes</v>
      </c>
    </row>
    <row r="234" spans="1:12" x14ac:dyDescent="0.25">
      <c r="A234" s="122" t="s">
        <v>1380</v>
      </c>
      <c r="B234" s="21" t="s">
        <v>213</v>
      </c>
      <c r="C234" s="10">
        <v>24274.856</v>
      </c>
      <c r="D234" s="7" t="str">
        <f t="shared" si="37"/>
        <v>N/A</v>
      </c>
      <c r="E234" s="10">
        <v>25647.155738000001</v>
      </c>
      <c r="F234" s="7" t="str">
        <f t="shared" si="38"/>
        <v>N/A</v>
      </c>
      <c r="G234" s="10">
        <v>28291.915663</v>
      </c>
      <c r="H234" s="7" t="str">
        <f t="shared" si="39"/>
        <v>N/A</v>
      </c>
      <c r="I234" s="8">
        <v>5.6529999999999996</v>
      </c>
      <c r="J234" s="8">
        <v>10.31</v>
      </c>
      <c r="K234" s="25" t="s">
        <v>736</v>
      </c>
      <c r="L234" s="91" t="str">
        <f t="shared" si="40"/>
        <v>Yes</v>
      </c>
    </row>
    <row r="235" spans="1:12" x14ac:dyDescent="0.25">
      <c r="A235" s="122" t="s">
        <v>1381</v>
      </c>
      <c r="B235" s="21" t="s">
        <v>213</v>
      </c>
      <c r="C235" s="10">
        <v>7940.7127659999996</v>
      </c>
      <c r="D235" s="7" t="str">
        <f t="shared" si="37"/>
        <v>N/A</v>
      </c>
      <c r="E235" s="10">
        <v>8576.8190476</v>
      </c>
      <c r="F235" s="7" t="str">
        <f t="shared" si="38"/>
        <v>N/A</v>
      </c>
      <c r="G235" s="10">
        <v>8604.57</v>
      </c>
      <c r="H235" s="7" t="str">
        <f t="shared" si="39"/>
        <v>N/A</v>
      </c>
      <c r="I235" s="8">
        <v>8.0109999999999992</v>
      </c>
      <c r="J235" s="8">
        <v>0.3236</v>
      </c>
      <c r="K235" s="25" t="s">
        <v>736</v>
      </c>
      <c r="L235" s="91" t="str">
        <f t="shared" si="40"/>
        <v>Yes</v>
      </c>
    </row>
    <row r="236" spans="1:12" x14ac:dyDescent="0.25">
      <c r="A236" s="122" t="s">
        <v>1382</v>
      </c>
      <c r="B236" s="21" t="s">
        <v>213</v>
      </c>
      <c r="C236" s="7">
        <v>2.6830162972</v>
      </c>
      <c r="D236" s="7" t="str">
        <f t="shared" si="37"/>
        <v>N/A</v>
      </c>
      <c r="E236" s="7">
        <v>2.7729928238000001</v>
      </c>
      <c r="F236" s="7" t="str">
        <f t="shared" si="38"/>
        <v>N/A</v>
      </c>
      <c r="G236" s="7">
        <v>2.4541124535000001</v>
      </c>
      <c r="H236" s="7" t="str">
        <f t="shared" si="39"/>
        <v>N/A</v>
      </c>
      <c r="I236" s="8">
        <v>3.3540000000000001</v>
      </c>
      <c r="J236" s="8">
        <v>-11.5</v>
      </c>
      <c r="K236" s="25" t="s">
        <v>736</v>
      </c>
      <c r="L236" s="91" t="str">
        <f t="shared" si="40"/>
        <v>Yes</v>
      </c>
    </row>
    <row r="237" spans="1:12" x14ac:dyDescent="0.25">
      <c r="A237" s="122" t="s">
        <v>1383</v>
      </c>
      <c r="B237" s="21" t="s">
        <v>213</v>
      </c>
      <c r="C237" s="7">
        <v>41.655359566000001</v>
      </c>
      <c r="D237" s="7" t="str">
        <f t="shared" si="37"/>
        <v>N/A</v>
      </c>
      <c r="E237" s="7">
        <v>42.428376534999998</v>
      </c>
      <c r="F237" s="7" t="str">
        <f t="shared" si="38"/>
        <v>N/A</v>
      </c>
      <c r="G237" s="7">
        <v>31.865042173999999</v>
      </c>
      <c r="H237" s="7" t="str">
        <f t="shared" si="39"/>
        <v>N/A</v>
      </c>
      <c r="I237" s="8">
        <v>1.8560000000000001</v>
      </c>
      <c r="J237" s="8">
        <v>-24.9</v>
      </c>
      <c r="K237" s="25" t="s">
        <v>736</v>
      </c>
      <c r="L237" s="91" t="str">
        <f t="shared" si="40"/>
        <v>Yes</v>
      </c>
    </row>
    <row r="238" spans="1:12" x14ac:dyDescent="0.25">
      <c r="A238" s="122" t="s">
        <v>1384</v>
      </c>
      <c r="B238" s="21" t="s">
        <v>213</v>
      </c>
      <c r="C238" s="7">
        <v>28.109201212999999</v>
      </c>
      <c r="D238" s="7" t="str">
        <f t="shared" si="37"/>
        <v>N/A</v>
      </c>
      <c r="E238" s="7">
        <v>29.411764706</v>
      </c>
      <c r="F238" s="7" t="str">
        <f t="shared" si="38"/>
        <v>N/A</v>
      </c>
      <c r="G238" s="7">
        <v>25.465727782999998</v>
      </c>
      <c r="H238" s="7" t="str">
        <f t="shared" si="39"/>
        <v>N/A</v>
      </c>
      <c r="I238" s="8">
        <v>4.6340000000000003</v>
      </c>
      <c r="J238" s="8">
        <v>-13.4</v>
      </c>
      <c r="K238" s="25" t="s">
        <v>736</v>
      </c>
      <c r="L238" s="91" t="str">
        <f t="shared" si="40"/>
        <v>Yes</v>
      </c>
    </row>
    <row r="239" spans="1:12" x14ac:dyDescent="0.25">
      <c r="A239" s="122" t="s">
        <v>1385</v>
      </c>
      <c r="B239" s="21" t="s">
        <v>213</v>
      </c>
      <c r="C239" s="7">
        <v>0.14213428850000001</v>
      </c>
      <c r="D239" s="7" t="str">
        <f t="shared" si="37"/>
        <v>N/A</v>
      </c>
      <c r="E239" s="7">
        <v>0.13694017289999999</v>
      </c>
      <c r="F239" s="7" t="str">
        <f t="shared" si="38"/>
        <v>N/A</v>
      </c>
      <c r="G239" s="7">
        <v>0.10720328580000001</v>
      </c>
      <c r="H239" s="7" t="str">
        <f t="shared" si="39"/>
        <v>N/A</v>
      </c>
      <c r="I239" s="8">
        <v>-3.65</v>
      </c>
      <c r="J239" s="8">
        <v>-21.7</v>
      </c>
      <c r="K239" s="25" t="s">
        <v>736</v>
      </c>
      <c r="L239" s="91" t="str">
        <f t="shared" si="40"/>
        <v>Yes</v>
      </c>
    </row>
    <row r="240" spans="1:12" x14ac:dyDescent="0.25">
      <c r="A240" s="122" t="s">
        <v>1386</v>
      </c>
      <c r="B240" s="21" t="s">
        <v>213</v>
      </c>
      <c r="C240" s="7">
        <v>0.27630805409999998</v>
      </c>
      <c r="D240" s="7" t="str">
        <f t="shared" si="37"/>
        <v>N/A</v>
      </c>
      <c r="E240" s="7">
        <v>0.2952174769</v>
      </c>
      <c r="F240" s="7" t="str">
        <f t="shared" si="38"/>
        <v>N/A</v>
      </c>
      <c r="G240" s="7">
        <v>0.20825090069999999</v>
      </c>
      <c r="H240" s="7" t="str">
        <f t="shared" si="39"/>
        <v>N/A</v>
      </c>
      <c r="I240" s="8">
        <v>6.8440000000000003</v>
      </c>
      <c r="J240" s="8">
        <v>-29.5</v>
      </c>
      <c r="K240" s="25" t="s">
        <v>736</v>
      </c>
      <c r="L240" s="91" t="str">
        <f t="shared" si="40"/>
        <v>Yes</v>
      </c>
    </row>
    <row r="241" spans="1:12" x14ac:dyDescent="0.25">
      <c r="A241" s="122" t="s">
        <v>1387</v>
      </c>
      <c r="B241" s="21" t="s">
        <v>213</v>
      </c>
      <c r="C241" s="10">
        <v>86557416</v>
      </c>
      <c r="D241" s="7" t="str">
        <f t="shared" si="37"/>
        <v>N/A</v>
      </c>
      <c r="E241" s="10">
        <v>97847393</v>
      </c>
      <c r="F241" s="7" t="str">
        <f t="shared" si="38"/>
        <v>N/A</v>
      </c>
      <c r="G241" s="10">
        <v>89673948</v>
      </c>
      <c r="H241" s="7" t="str">
        <f t="shared" si="39"/>
        <v>N/A</v>
      </c>
      <c r="I241" s="8">
        <v>13.04</v>
      </c>
      <c r="J241" s="8">
        <v>-8.35</v>
      </c>
      <c r="K241" s="25" t="s">
        <v>736</v>
      </c>
      <c r="L241" s="91" t="str">
        <f t="shared" si="40"/>
        <v>Yes</v>
      </c>
    </row>
    <row r="242" spans="1:12" x14ac:dyDescent="0.25">
      <c r="A242" s="122" t="s">
        <v>1388</v>
      </c>
      <c r="B242" s="21" t="s">
        <v>213</v>
      </c>
      <c r="C242" s="1">
        <v>2583</v>
      </c>
      <c r="D242" s="7" t="str">
        <f t="shared" si="37"/>
        <v>N/A</v>
      </c>
      <c r="E242" s="1">
        <v>2711</v>
      </c>
      <c r="F242" s="7" t="str">
        <f t="shared" si="38"/>
        <v>N/A</v>
      </c>
      <c r="G242" s="1">
        <v>2314</v>
      </c>
      <c r="H242" s="7" t="str">
        <f t="shared" si="39"/>
        <v>N/A</v>
      </c>
      <c r="I242" s="8">
        <v>4.9550000000000001</v>
      </c>
      <c r="J242" s="8">
        <v>-14.6</v>
      </c>
      <c r="K242" s="25" t="s">
        <v>736</v>
      </c>
      <c r="L242" s="91" t="str">
        <f t="shared" si="40"/>
        <v>Yes</v>
      </c>
    </row>
    <row r="243" spans="1:12" ht="25" x14ac:dyDescent="0.25">
      <c r="A243" s="122" t="s">
        <v>1389</v>
      </c>
      <c r="B243" s="21" t="s">
        <v>213</v>
      </c>
      <c r="C243" s="10">
        <v>33510.420441000002</v>
      </c>
      <c r="D243" s="7" t="str">
        <f t="shared" si="37"/>
        <v>N/A</v>
      </c>
      <c r="E243" s="10">
        <v>36092.730727000002</v>
      </c>
      <c r="F243" s="7" t="str">
        <f t="shared" si="38"/>
        <v>N/A</v>
      </c>
      <c r="G243" s="10">
        <v>38752.786517</v>
      </c>
      <c r="H243" s="7" t="str">
        <f t="shared" si="39"/>
        <v>N/A</v>
      </c>
      <c r="I243" s="8">
        <v>7.7060000000000004</v>
      </c>
      <c r="J243" s="8">
        <v>7.37</v>
      </c>
      <c r="K243" s="25" t="s">
        <v>736</v>
      </c>
      <c r="L243" s="91" t="str">
        <f t="shared" si="40"/>
        <v>Yes</v>
      </c>
    </row>
    <row r="244" spans="1:12" ht="25" x14ac:dyDescent="0.25">
      <c r="A244" s="122" t="s">
        <v>1390</v>
      </c>
      <c r="B244" s="21" t="s">
        <v>213</v>
      </c>
      <c r="C244" s="10">
        <v>20296.330435</v>
      </c>
      <c r="D244" s="7" t="str">
        <f t="shared" si="37"/>
        <v>N/A</v>
      </c>
      <c r="E244" s="10">
        <v>24932.095652</v>
      </c>
      <c r="F244" s="7" t="str">
        <f t="shared" si="38"/>
        <v>N/A</v>
      </c>
      <c r="G244" s="10">
        <v>22237.472441000002</v>
      </c>
      <c r="H244" s="7" t="str">
        <f t="shared" si="39"/>
        <v>N/A</v>
      </c>
      <c r="I244" s="8">
        <v>22.84</v>
      </c>
      <c r="J244" s="8">
        <v>-10.8</v>
      </c>
      <c r="K244" s="25" t="s">
        <v>736</v>
      </c>
      <c r="L244" s="91" t="str">
        <f t="shared" si="40"/>
        <v>Yes</v>
      </c>
    </row>
    <row r="245" spans="1:12" ht="25" x14ac:dyDescent="0.25">
      <c r="A245" s="122" t="s">
        <v>1391</v>
      </c>
      <c r="B245" s="21" t="s">
        <v>213</v>
      </c>
      <c r="C245" s="10">
        <v>34845.419436999997</v>
      </c>
      <c r="D245" s="7" t="str">
        <f t="shared" si="37"/>
        <v>N/A</v>
      </c>
      <c r="E245" s="10">
        <v>37255.791581999998</v>
      </c>
      <c r="F245" s="7" t="str">
        <f t="shared" si="38"/>
        <v>N/A</v>
      </c>
      <c r="G245" s="10">
        <v>40329.829048</v>
      </c>
      <c r="H245" s="7" t="str">
        <f t="shared" si="39"/>
        <v>N/A</v>
      </c>
      <c r="I245" s="8">
        <v>6.9169999999999998</v>
      </c>
      <c r="J245" s="8">
        <v>8.2509999999999994</v>
      </c>
      <c r="K245" s="25" t="s">
        <v>736</v>
      </c>
      <c r="L245" s="91" t="str">
        <f t="shared" si="40"/>
        <v>Yes</v>
      </c>
    </row>
    <row r="246" spans="1:12" ht="25" x14ac:dyDescent="0.25">
      <c r="A246" s="122" t="s">
        <v>1392</v>
      </c>
      <c r="B246" s="21" t="s">
        <v>213</v>
      </c>
      <c r="C246" s="10">
        <v>22271.074074</v>
      </c>
      <c r="D246" s="7" t="str">
        <f t="shared" si="37"/>
        <v>N/A</v>
      </c>
      <c r="E246" s="10">
        <v>25904.289720000001</v>
      </c>
      <c r="F246" s="7" t="str">
        <f t="shared" si="38"/>
        <v>N/A</v>
      </c>
      <c r="G246" s="10">
        <v>26948.513158000002</v>
      </c>
      <c r="H246" s="7" t="str">
        <f t="shared" si="39"/>
        <v>N/A</v>
      </c>
      <c r="I246" s="8">
        <v>16.309999999999999</v>
      </c>
      <c r="J246" s="8">
        <v>4.0309999999999997</v>
      </c>
      <c r="K246" s="25" t="s">
        <v>736</v>
      </c>
      <c r="L246" s="91" t="str">
        <f t="shared" si="40"/>
        <v>Yes</v>
      </c>
    </row>
    <row r="247" spans="1:12" ht="25" x14ac:dyDescent="0.25">
      <c r="A247" s="122" t="s">
        <v>1393</v>
      </c>
      <c r="B247" s="21" t="s">
        <v>213</v>
      </c>
      <c r="C247" s="10">
        <v>5050.5714286000002</v>
      </c>
      <c r="D247" s="7" t="str">
        <f t="shared" si="37"/>
        <v>N/A</v>
      </c>
      <c r="E247" s="10">
        <v>8299</v>
      </c>
      <c r="F247" s="7" t="str">
        <f t="shared" si="38"/>
        <v>N/A</v>
      </c>
      <c r="G247" s="10">
        <v>9914.6363636000005</v>
      </c>
      <c r="H247" s="7" t="str">
        <f t="shared" si="39"/>
        <v>N/A</v>
      </c>
      <c r="I247" s="8">
        <v>64.319999999999993</v>
      </c>
      <c r="J247" s="8">
        <v>19.47</v>
      </c>
      <c r="K247" s="25" t="s">
        <v>736</v>
      </c>
      <c r="L247" s="91" t="str">
        <f t="shared" si="40"/>
        <v>Yes</v>
      </c>
    </row>
    <row r="248" spans="1:12" ht="25" x14ac:dyDescent="0.25">
      <c r="A248" s="122" t="s">
        <v>1394</v>
      </c>
      <c r="B248" s="21" t="s">
        <v>213</v>
      </c>
      <c r="C248" s="7">
        <v>1.9336582298</v>
      </c>
      <c r="D248" s="7" t="str">
        <f t="shared" si="37"/>
        <v>N/A</v>
      </c>
      <c r="E248" s="7">
        <v>1.9872015716</v>
      </c>
      <c r="F248" s="7" t="str">
        <f t="shared" si="38"/>
        <v>N/A</v>
      </c>
      <c r="G248" s="7">
        <v>1.6801231413</v>
      </c>
      <c r="H248" s="7" t="str">
        <f t="shared" si="39"/>
        <v>N/A</v>
      </c>
      <c r="I248" s="8">
        <v>2.7690000000000001</v>
      </c>
      <c r="J248" s="8">
        <v>-15.5</v>
      </c>
      <c r="K248" s="25" t="s">
        <v>736</v>
      </c>
      <c r="L248" s="91" t="str">
        <f t="shared" si="40"/>
        <v>Yes</v>
      </c>
    </row>
    <row r="249" spans="1:12" ht="25" x14ac:dyDescent="0.25">
      <c r="A249" s="122" t="s">
        <v>1395</v>
      </c>
      <c r="B249" s="21" t="s">
        <v>213</v>
      </c>
      <c r="C249" s="7">
        <v>15.603799186</v>
      </c>
      <c r="D249" s="7" t="str">
        <f t="shared" si="37"/>
        <v>N/A</v>
      </c>
      <c r="E249" s="7">
        <v>15.688949523</v>
      </c>
      <c r="F249" s="7" t="str">
        <f t="shared" si="38"/>
        <v>N/A</v>
      </c>
      <c r="G249" s="7">
        <v>11.902530458999999</v>
      </c>
      <c r="H249" s="7" t="str">
        <f t="shared" si="39"/>
        <v>N/A</v>
      </c>
      <c r="I249" s="8">
        <v>0.54569999999999996</v>
      </c>
      <c r="J249" s="8">
        <v>-24.1</v>
      </c>
      <c r="K249" s="25" t="s">
        <v>736</v>
      </c>
      <c r="L249" s="91" t="str">
        <f t="shared" si="40"/>
        <v>Yes</v>
      </c>
    </row>
    <row r="250" spans="1:12" ht="25" x14ac:dyDescent="0.25">
      <c r="A250" s="122" t="s">
        <v>1396</v>
      </c>
      <c r="B250" s="21" t="s">
        <v>213</v>
      </c>
      <c r="C250" s="7">
        <v>21.564482030000001</v>
      </c>
      <c r="D250" s="7" t="str">
        <f t="shared" si="37"/>
        <v>N/A</v>
      </c>
      <c r="E250" s="7">
        <v>22.396447023</v>
      </c>
      <c r="F250" s="7" t="str">
        <f t="shared" si="38"/>
        <v>N/A</v>
      </c>
      <c r="G250" s="7">
        <v>18.718245833000001</v>
      </c>
      <c r="H250" s="7" t="str">
        <f t="shared" si="39"/>
        <v>N/A</v>
      </c>
      <c r="I250" s="8">
        <v>3.8580000000000001</v>
      </c>
      <c r="J250" s="8">
        <v>-16.399999999999999</v>
      </c>
      <c r="K250" s="25" t="s">
        <v>736</v>
      </c>
      <c r="L250" s="91" t="str">
        <f t="shared" si="40"/>
        <v>Yes</v>
      </c>
    </row>
    <row r="251" spans="1:12" ht="25" x14ac:dyDescent="0.25">
      <c r="A251" s="122" t="s">
        <v>1397</v>
      </c>
      <c r="B251" s="21" t="s">
        <v>213</v>
      </c>
      <c r="C251" s="7">
        <v>0.1228040252</v>
      </c>
      <c r="D251" s="7" t="str">
        <f t="shared" si="37"/>
        <v>N/A</v>
      </c>
      <c r="E251" s="7">
        <v>0.12010326640000001</v>
      </c>
      <c r="F251" s="7" t="str">
        <f t="shared" si="38"/>
        <v>N/A</v>
      </c>
      <c r="G251" s="7">
        <v>9.8162044899999995E-2</v>
      </c>
      <c r="H251" s="7" t="str">
        <f t="shared" si="39"/>
        <v>N/A</v>
      </c>
      <c r="I251" s="8">
        <v>-2.2000000000000002</v>
      </c>
      <c r="J251" s="8">
        <v>-18.3</v>
      </c>
      <c r="K251" s="25" t="s">
        <v>736</v>
      </c>
      <c r="L251" s="91" t="str">
        <f t="shared" si="40"/>
        <v>Yes</v>
      </c>
    </row>
    <row r="252" spans="1:12" ht="25" x14ac:dyDescent="0.25">
      <c r="A252" s="150" t="s">
        <v>1398</v>
      </c>
      <c r="B252" s="99" t="s">
        <v>213</v>
      </c>
      <c r="C252" s="130">
        <v>4.11522634E-2</v>
      </c>
      <c r="D252" s="130" t="str">
        <f t="shared" si="37"/>
        <v>N/A</v>
      </c>
      <c r="E252" s="130">
        <v>5.0608710299999998E-2</v>
      </c>
      <c r="F252" s="130" t="str">
        <f t="shared" si="38"/>
        <v>N/A</v>
      </c>
      <c r="G252" s="130">
        <v>2.2907599099999999E-2</v>
      </c>
      <c r="H252" s="130" t="str">
        <f t="shared" si="39"/>
        <v>N/A</v>
      </c>
      <c r="I252" s="131">
        <v>22.98</v>
      </c>
      <c r="J252" s="131">
        <v>-54.7</v>
      </c>
      <c r="K252" s="144" t="s">
        <v>736</v>
      </c>
      <c r="L252" s="102" t="str">
        <f t="shared" si="40"/>
        <v>No</v>
      </c>
    </row>
    <row r="253" spans="1:12" x14ac:dyDescent="0.25">
      <c r="A253" s="169" t="s">
        <v>1632</v>
      </c>
      <c r="B253" s="170"/>
      <c r="C253" s="170"/>
      <c r="D253" s="170"/>
      <c r="E253" s="170"/>
      <c r="F253" s="170"/>
      <c r="G253" s="170"/>
      <c r="H253" s="170"/>
      <c r="I253" s="170"/>
      <c r="J253" s="170"/>
      <c r="K253" s="170"/>
      <c r="L253" s="171"/>
    </row>
    <row r="254" spans="1:12" x14ac:dyDescent="0.25">
      <c r="A254" s="164" t="s">
        <v>1630</v>
      </c>
      <c r="B254" s="165"/>
      <c r="C254" s="165"/>
      <c r="D254" s="165"/>
      <c r="E254" s="165"/>
      <c r="F254" s="165"/>
      <c r="G254" s="165"/>
      <c r="H254" s="165"/>
      <c r="I254" s="165"/>
      <c r="J254" s="165"/>
      <c r="K254" s="165"/>
      <c r="L254" s="166"/>
    </row>
    <row r="255" spans="1:12" s="13" customFormat="1" x14ac:dyDescent="0.25">
      <c r="A255" s="167" t="s">
        <v>1731</v>
      </c>
      <c r="B255" s="167"/>
      <c r="C255" s="167"/>
      <c r="D255" s="167"/>
      <c r="E255" s="167"/>
      <c r="F255" s="167"/>
      <c r="G255" s="167"/>
      <c r="H255" s="167"/>
      <c r="I255" s="167"/>
      <c r="J255" s="167"/>
      <c r="K255" s="167"/>
      <c r="L255" s="16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F201"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82" t="s">
        <v>1594</v>
      </c>
      <c r="B2" s="183"/>
      <c r="C2" s="183"/>
      <c r="D2" s="183"/>
      <c r="E2" s="183"/>
      <c r="F2" s="183"/>
      <c r="G2" s="183"/>
      <c r="H2" s="183"/>
      <c r="I2" s="183"/>
      <c r="J2" s="183"/>
      <c r="K2" s="183"/>
      <c r="L2" s="184"/>
    </row>
    <row r="3" spans="1:12" s="13" customFormat="1" ht="13" x14ac:dyDescent="0.3">
      <c r="A3" s="161" t="s">
        <v>1746</v>
      </c>
      <c r="B3" s="180"/>
      <c r="C3" s="180"/>
      <c r="D3" s="180"/>
      <c r="E3" s="180"/>
      <c r="F3" s="180"/>
      <c r="G3" s="180"/>
      <c r="H3" s="180"/>
      <c r="I3" s="180"/>
      <c r="J3" s="180"/>
      <c r="K3" s="180"/>
      <c r="L3" s="181"/>
    </row>
    <row r="4" spans="1:12" s="13" customFormat="1" ht="13" x14ac:dyDescent="0.3">
      <c r="A4" s="177" t="s">
        <v>648</v>
      </c>
      <c r="B4" s="178"/>
      <c r="C4" s="178"/>
      <c r="D4" s="178"/>
      <c r="E4" s="178"/>
      <c r="F4" s="178"/>
      <c r="G4" s="178"/>
      <c r="H4" s="178"/>
      <c r="I4" s="178"/>
      <c r="J4" s="178"/>
      <c r="K4" s="178"/>
      <c r="L4" s="179"/>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48" t="s">
        <v>5</v>
      </c>
      <c r="B6" s="21" t="s">
        <v>213</v>
      </c>
      <c r="C6" s="22">
        <v>15837</v>
      </c>
      <c r="D6" s="7" t="str">
        <f t="shared" ref="D6:D37" si="0">IF($B6="N/A","N/A",IF(C6&gt;10,"No",IF(C6&lt;-10,"No","Yes")))</f>
        <v>N/A</v>
      </c>
      <c r="E6" s="22">
        <v>16518</v>
      </c>
      <c r="F6" s="7" t="str">
        <f t="shared" ref="F6:F37" si="1">IF($B6="N/A","N/A",IF(E6&gt;10,"No",IF(E6&lt;-10,"No","Yes")))</f>
        <v>N/A</v>
      </c>
      <c r="G6" s="22">
        <v>17723</v>
      </c>
      <c r="H6" s="7" t="str">
        <f t="shared" ref="H6:H37" si="2">IF($B6="N/A","N/A",IF(G6&gt;10,"No",IF(G6&lt;-10,"No","Yes")))</f>
        <v>N/A</v>
      </c>
      <c r="I6" s="8">
        <v>4.3</v>
      </c>
      <c r="J6" s="8">
        <v>7.2949999999999999</v>
      </c>
      <c r="K6" s="25" t="s">
        <v>736</v>
      </c>
      <c r="L6" s="91" t="str">
        <f t="shared" ref="L6:L39" si="3">IF(J6="Div by 0", "N/A", IF(K6="N/A","N/A", IF(J6&gt;VALUE(MID(K6,1,2)), "No", IF(J6&lt;-1*VALUE(MID(K6,1,2)), "No", "Yes"))))</f>
        <v>Yes</v>
      </c>
    </row>
    <row r="7" spans="1:12" x14ac:dyDescent="0.25">
      <c r="A7" s="148" t="s">
        <v>6</v>
      </c>
      <c r="B7" s="21" t="s">
        <v>213</v>
      </c>
      <c r="C7" s="22">
        <v>14861</v>
      </c>
      <c r="D7" s="7" t="str">
        <f t="shared" si="0"/>
        <v>N/A</v>
      </c>
      <c r="E7" s="22">
        <v>15521</v>
      </c>
      <c r="F7" s="7" t="str">
        <f t="shared" si="1"/>
        <v>N/A</v>
      </c>
      <c r="G7" s="22">
        <v>16396</v>
      </c>
      <c r="H7" s="7" t="str">
        <f t="shared" si="2"/>
        <v>N/A</v>
      </c>
      <c r="I7" s="8">
        <v>4.4409999999999998</v>
      </c>
      <c r="J7" s="8">
        <v>5.6379999999999999</v>
      </c>
      <c r="K7" s="25" t="s">
        <v>736</v>
      </c>
      <c r="L7" s="91" t="str">
        <f t="shared" si="3"/>
        <v>Yes</v>
      </c>
    </row>
    <row r="8" spans="1:12" x14ac:dyDescent="0.25">
      <c r="A8" s="148" t="s">
        <v>360</v>
      </c>
      <c r="B8" s="21" t="s">
        <v>213</v>
      </c>
      <c r="C8" s="4">
        <v>93.837216644999998</v>
      </c>
      <c r="D8" s="7" t="str">
        <f t="shared" si="0"/>
        <v>N/A</v>
      </c>
      <c r="E8" s="4">
        <v>93.964160309999997</v>
      </c>
      <c r="F8" s="7" t="str">
        <f t="shared" si="1"/>
        <v>N/A</v>
      </c>
      <c r="G8" s="4">
        <v>92.512554308000006</v>
      </c>
      <c r="H8" s="7" t="str">
        <f t="shared" si="2"/>
        <v>N/A</v>
      </c>
      <c r="I8" s="8">
        <v>0.1353</v>
      </c>
      <c r="J8" s="8">
        <v>-1.54</v>
      </c>
      <c r="K8" s="25" t="s">
        <v>736</v>
      </c>
      <c r="L8" s="91" t="str">
        <f t="shared" si="3"/>
        <v>Yes</v>
      </c>
    </row>
    <row r="9" spans="1:12" x14ac:dyDescent="0.25">
      <c r="A9" s="122" t="s">
        <v>88</v>
      </c>
      <c r="B9" s="25" t="s">
        <v>213</v>
      </c>
      <c r="C9" s="1">
        <v>14128.64</v>
      </c>
      <c r="D9" s="7" t="str">
        <f t="shared" si="0"/>
        <v>N/A</v>
      </c>
      <c r="E9" s="1">
        <v>14407.82</v>
      </c>
      <c r="F9" s="7" t="str">
        <f t="shared" si="1"/>
        <v>N/A</v>
      </c>
      <c r="G9" s="1">
        <v>14589.13</v>
      </c>
      <c r="H9" s="7" t="str">
        <f t="shared" si="2"/>
        <v>N/A</v>
      </c>
      <c r="I9" s="8">
        <v>1.976</v>
      </c>
      <c r="J9" s="8">
        <v>1.258</v>
      </c>
      <c r="K9" s="25" t="s">
        <v>736</v>
      </c>
      <c r="L9" s="91" t="str">
        <f t="shared" si="3"/>
        <v>Yes</v>
      </c>
    </row>
    <row r="10" spans="1:12" x14ac:dyDescent="0.25">
      <c r="A10" s="122" t="s">
        <v>1399</v>
      </c>
      <c r="B10" s="21" t="s">
        <v>213</v>
      </c>
      <c r="C10" s="4">
        <v>6.3648418261000002</v>
      </c>
      <c r="D10" s="7" t="str">
        <f t="shared" si="0"/>
        <v>N/A</v>
      </c>
      <c r="E10" s="4">
        <v>5.9208136578000001</v>
      </c>
      <c r="F10" s="7" t="str">
        <f t="shared" si="1"/>
        <v>N/A</v>
      </c>
      <c r="G10" s="4">
        <v>5.2135642950000003</v>
      </c>
      <c r="H10" s="7" t="str">
        <f t="shared" si="2"/>
        <v>N/A</v>
      </c>
      <c r="I10" s="8">
        <v>-6.98</v>
      </c>
      <c r="J10" s="8">
        <v>-11.9</v>
      </c>
      <c r="K10" s="25" t="s">
        <v>736</v>
      </c>
      <c r="L10" s="91" t="str">
        <f t="shared" si="3"/>
        <v>Yes</v>
      </c>
    </row>
    <row r="11" spans="1:12" x14ac:dyDescent="0.25">
      <c r="A11" s="122" t="s">
        <v>1400</v>
      </c>
      <c r="B11" s="21" t="s">
        <v>213</v>
      </c>
      <c r="C11" s="4">
        <v>4.4200290500000003E-2</v>
      </c>
      <c r="D11" s="7" t="str">
        <f t="shared" si="0"/>
        <v>N/A</v>
      </c>
      <c r="E11" s="4">
        <v>3.0270008500000001E-2</v>
      </c>
      <c r="F11" s="7" t="str">
        <f t="shared" si="1"/>
        <v>N/A</v>
      </c>
      <c r="G11" s="4">
        <v>2.8211928000000001E-2</v>
      </c>
      <c r="H11" s="7" t="str">
        <f t="shared" si="2"/>
        <v>N/A</v>
      </c>
      <c r="I11" s="8">
        <v>-31.5</v>
      </c>
      <c r="J11" s="8">
        <v>-6.8</v>
      </c>
      <c r="K11" s="25" t="s">
        <v>736</v>
      </c>
      <c r="L11" s="91" t="str">
        <f t="shared" si="3"/>
        <v>Yes</v>
      </c>
    </row>
    <row r="12" spans="1:12" x14ac:dyDescent="0.25">
      <c r="A12" s="122" t="s">
        <v>1401</v>
      </c>
      <c r="B12" s="21" t="s">
        <v>213</v>
      </c>
      <c r="C12" s="4">
        <v>67.380185640999997</v>
      </c>
      <c r="D12" s="7" t="str">
        <f t="shared" si="0"/>
        <v>N/A</v>
      </c>
      <c r="E12" s="4">
        <v>67.617144933000006</v>
      </c>
      <c r="F12" s="7" t="str">
        <f t="shared" si="1"/>
        <v>N/A</v>
      </c>
      <c r="G12" s="4">
        <v>68.306720080999995</v>
      </c>
      <c r="H12" s="7" t="str">
        <f t="shared" si="2"/>
        <v>N/A</v>
      </c>
      <c r="I12" s="8">
        <v>0.35170000000000001</v>
      </c>
      <c r="J12" s="8">
        <v>1.02</v>
      </c>
      <c r="K12" s="25" t="s">
        <v>736</v>
      </c>
      <c r="L12" s="91" t="str">
        <f t="shared" si="3"/>
        <v>Yes</v>
      </c>
    </row>
    <row r="13" spans="1:12" x14ac:dyDescent="0.25">
      <c r="A13" s="122" t="s">
        <v>1402</v>
      </c>
      <c r="B13" s="21" t="s">
        <v>213</v>
      </c>
      <c r="C13" s="4">
        <v>0.1894298163</v>
      </c>
      <c r="D13" s="7" t="str">
        <f t="shared" si="0"/>
        <v>N/A</v>
      </c>
      <c r="E13" s="4">
        <v>0.1271340356</v>
      </c>
      <c r="F13" s="7" t="str">
        <f t="shared" si="1"/>
        <v>N/A</v>
      </c>
      <c r="G13" s="4">
        <v>0.18619872479999999</v>
      </c>
      <c r="H13" s="7" t="str">
        <f t="shared" si="2"/>
        <v>N/A</v>
      </c>
      <c r="I13" s="8">
        <v>-32.9</v>
      </c>
      <c r="J13" s="8">
        <v>46.46</v>
      </c>
      <c r="K13" s="25" t="s">
        <v>736</v>
      </c>
      <c r="L13" s="91" t="str">
        <f t="shared" si="3"/>
        <v>No</v>
      </c>
    </row>
    <row r="14" spans="1:12" x14ac:dyDescent="0.25">
      <c r="A14" s="122" t="s">
        <v>1403</v>
      </c>
      <c r="B14" s="21" t="s">
        <v>213</v>
      </c>
      <c r="C14" s="4">
        <v>0</v>
      </c>
      <c r="D14" s="7" t="str">
        <f t="shared" si="0"/>
        <v>N/A</v>
      </c>
      <c r="E14" s="4">
        <v>0</v>
      </c>
      <c r="F14" s="7" t="str">
        <f t="shared" si="1"/>
        <v>N/A</v>
      </c>
      <c r="G14" s="4">
        <v>0</v>
      </c>
      <c r="H14" s="7" t="str">
        <f t="shared" si="2"/>
        <v>N/A</v>
      </c>
      <c r="I14" s="8" t="s">
        <v>1747</v>
      </c>
      <c r="J14" s="8" t="s">
        <v>1747</v>
      </c>
      <c r="K14" s="25" t="s">
        <v>736</v>
      </c>
      <c r="L14" s="91" t="str">
        <f t="shared" si="3"/>
        <v>N/A</v>
      </c>
    </row>
    <row r="15" spans="1:12" x14ac:dyDescent="0.25">
      <c r="A15" s="122" t="s">
        <v>1404</v>
      </c>
      <c r="B15" s="21" t="s">
        <v>213</v>
      </c>
      <c r="C15" s="4">
        <v>0</v>
      </c>
      <c r="D15" s="7" t="str">
        <f t="shared" si="0"/>
        <v>N/A</v>
      </c>
      <c r="E15" s="4">
        <v>0</v>
      </c>
      <c r="F15" s="7" t="str">
        <f t="shared" si="1"/>
        <v>N/A</v>
      </c>
      <c r="G15" s="4">
        <v>0</v>
      </c>
      <c r="H15" s="7" t="str">
        <f t="shared" si="2"/>
        <v>N/A</v>
      </c>
      <c r="I15" s="8" t="s">
        <v>1747</v>
      </c>
      <c r="J15" s="8" t="s">
        <v>1747</v>
      </c>
      <c r="K15" s="25" t="s">
        <v>736</v>
      </c>
      <c r="L15" s="91" t="str">
        <f t="shared" si="3"/>
        <v>N/A</v>
      </c>
    </row>
    <row r="16" spans="1:12" x14ac:dyDescent="0.25">
      <c r="A16" s="122" t="s">
        <v>1405</v>
      </c>
      <c r="B16" s="21" t="s">
        <v>213</v>
      </c>
      <c r="C16" s="4">
        <v>0.12628654419999999</v>
      </c>
      <c r="D16" s="7" t="str">
        <f t="shared" si="0"/>
        <v>N/A</v>
      </c>
      <c r="E16" s="4">
        <v>0.14529604069999999</v>
      </c>
      <c r="F16" s="7" t="str">
        <f t="shared" si="1"/>
        <v>N/A</v>
      </c>
      <c r="G16" s="4">
        <v>0.1241324832</v>
      </c>
      <c r="H16" s="7" t="str">
        <f t="shared" si="2"/>
        <v>N/A</v>
      </c>
      <c r="I16" s="8">
        <v>15.05</v>
      </c>
      <c r="J16" s="8">
        <v>-14.6</v>
      </c>
      <c r="K16" s="25" t="s">
        <v>736</v>
      </c>
      <c r="L16" s="91" t="str">
        <f t="shared" si="3"/>
        <v>Yes</v>
      </c>
    </row>
    <row r="17" spans="1:12" x14ac:dyDescent="0.25">
      <c r="A17" s="122" t="s">
        <v>1406</v>
      </c>
      <c r="B17" s="21" t="s">
        <v>213</v>
      </c>
      <c r="C17" s="4">
        <v>0</v>
      </c>
      <c r="D17" s="7" t="str">
        <f t="shared" si="0"/>
        <v>N/A</v>
      </c>
      <c r="E17" s="4">
        <v>0</v>
      </c>
      <c r="F17" s="7" t="str">
        <f t="shared" si="1"/>
        <v>N/A</v>
      </c>
      <c r="G17" s="4">
        <v>0</v>
      </c>
      <c r="H17" s="7" t="str">
        <f t="shared" si="2"/>
        <v>N/A</v>
      </c>
      <c r="I17" s="8" t="s">
        <v>1747</v>
      </c>
      <c r="J17" s="8" t="s">
        <v>1747</v>
      </c>
      <c r="K17" s="25" t="s">
        <v>736</v>
      </c>
      <c r="L17" s="91" t="str">
        <f t="shared" si="3"/>
        <v>N/A</v>
      </c>
    </row>
    <row r="18" spans="1:12" x14ac:dyDescent="0.25">
      <c r="A18" s="122" t="s">
        <v>1407</v>
      </c>
      <c r="B18" s="21" t="s">
        <v>213</v>
      </c>
      <c r="C18" s="4">
        <v>25.895055882000001</v>
      </c>
      <c r="D18" s="7" t="str">
        <f t="shared" si="0"/>
        <v>N/A</v>
      </c>
      <c r="E18" s="4">
        <v>26.159341325</v>
      </c>
      <c r="F18" s="7" t="str">
        <f t="shared" si="1"/>
        <v>N/A</v>
      </c>
      <c r="G18" s="4">
        <v>26.141172487999999</v>
      </c>
      <c r="H18" s="7" t="str">
        <f t="shared" si="2"/>
        <v>N/A</v>
      </c>
      <c r="I18" s="8">
        <v>1.0209999999999999</v>
      </c>
      <c r="J18" s="8">
        <v>-6.9000000000000006E-2</v>
      </c>
      <c r="K18" s="25" t="s">
        <v>736</v>
      </c>
      <c r="L18" s="91" t="str">
        <f t="shared" si="3"/>
        <v>Yes</v>
      </c>
    </row>
    <row r="19" spans="1:12" x14ac:dyDescent="0.25">
      <c r="A19" s="122" t="s">
        <v>1408</v>
      </c>
      <c r="B19" s="21" t="s">
        <v>213</v>
      </c>
      <c r="C19" s="4">
        <v>0</v>
      </c>
      <c r="D19" s="7" t="str">
        <f t="shared" si="0"/>
        <v>N/A</v>
      </c>
      <c r="E19" s="4">
        <v>0</v>
      </c>
      <c r="F19" s="7" t="str">
        <f t="shared" si="1"/>
        <v>N/A</v>
      </c>
      <c r="G19" s="4">
        <v>0</v>
      </c>
      <c r="H19" s="7" t="str">
        <f t="shared" si="2"/>
        <v>N/A</v>
      </c>
      <c r="I19" s="8" t="s">
        <v>1747</v>
      </c>
      <c r="J19" s="8" t="s">
        <v>1747</v>
      </c>
      <c r="K19" s="25" t="s">
        <v>736</v>
      </c>
      <c r="L19" s="91" t="str">
        <f t="shared" si="3"/>
        <v>N/A</v>
      </c>
    </row>
    <row r="20" spans="1:12" x14ac:dyDescent="0.25">
      <c r="A20" s="114" t="s">
        <v>960</v>
      </c>
      <c r="B20" s="21" t="s">
        <v>213</v>
      </c>
      <c r="C20" s="4">
        <v>99.640083348999994</v>
      </c>
      <c r="D20" s="7" t="str">
        <f t="shared" si="0"/>
        <v>N/A</v>
      </c>
      <c r="E20" s="4">
        <v>99.697299915000002</v>
      </c>
      <c r="F20" s="7" t="str">
        <f t="shared" si="1"/>
        <v>N/A</v>
      </c>
      <c r="G20" s="4">
        <v>99.661456864000002</v>
      </c>
      <c r="H20" s="7" t="str">
        <f t="shared" si="2"/>
        <v>N/A</v>
      </c>
      <c r="I20" s="8">
        <v>5.74E-2</v>
      </c>
      <c r="J20" s="8">
        <v>-3.5999999999999997E-2</v>
      </c>
      <c r="K20" s="25" t="s">
        <v>736</v>
      </c>
      <c r="L20" s="91" t="str">
        <f t="shared" si="3"/>
        <v>Yes</v>
      </c>
    </row>
    <row r="21" spans="1:12" x14ac:dyDescent="0.25">
      <c r="A21" s="114" t="s">
        <v>961</v>
      </c>
      <c r="B21" s="21" t="s">
        <v>213</v>
      </c>
      <c r="C21" s="4">
        <v>0.35991665090000002</v>
      </c>
      <c r="D21" s="7" t="str">
        <f t="shared" si="0"/>
        <v>N/A</v>
      </c>
      <c r="E21" s="4">
        <v>0.30270008479999999</v>
      </c>
      <c r="F21" s="7" t="str">
        <f t="shared" si="1"/>
        <v>N/A</v>
      </c>
      <c r="G21" s="4">
        <v>0.33854313600000002</v>
      </c>
      <c r="H21" s="7" t="str">
        <f t="shared" si="2"/>
        <v>N/A</v>
      </c>
      <c r="I21" s="8">
        <v>-15.9</v>
      </c>
      <c r="J21" s="8">
        <v>11.84</v>
      </c>
      <c r="K21" s="25" t="s">
        <v>736</v>
      </c>
      <c r="L21" s="91" t="str">
        <f t="shared" si="3"/>
        <v>Yes</v>
      </c>
    </row>
    <row r="22" spans="1:12" x14ac:dyDescent="0.25">
      <c r="A22" s="90" t="s">
        <v>1704</v>
      </c>
      <c r="B22" s="21" t="s">
        <v>213</v>
      </c>
      <c r="C22" s="22">
        <v>7215</v>
      </c>
      <c r="D22" s="7" t="str">
        <f t="shared" si="0"/>
        <v>N/A</v>
      </c>
      <c r="E22" s="22">
        <v>7460</v>
      </c>
      <c r="F22" s="7" t="str">
        <f t="shared" si="1"/>
        <v>N/A</v>
      </c>
      <c r="G22" s="22">
        <v>8238</v>
      </c>
      <c r="H22" s="7" t="str">
        <f t="shared" si="2"/>
        <v>N/A</v>
      </c>
      <c r="I22" s="8">
        <v>3.3959999999999999</v>
      </c>
      <c r="J22" s="8">
        <v>10.43</v>
      </c>
      <c r="K22" s="25" t="s">
        <v>736</v>
      </c>
      <c r="L22" s="91" t="str">
        <f t="shared" si="3"/>
        <v>Yes</v>
      </c>
    </row>
    <row r="23" spans="1:12" x14ac:dyDescent="0.25">
      <c r="A23" s="90" t="s">
        <v>976</v>
      </c>
      <c r="B23" s="21" t="s">
        <v>213</v>
      </c>
      <c r="C23" s="22">
        <v>6127</v>
      </c>
      <c r="D23" s="7" t="str">
        <f t="shared" si="0"/>
        <v>N/A</v>
      </c>
      <c r="E23" s="22">
        <v>6351</v>
      </c>
      <c r="F23" s="7" t="str">
        <f t="shared" si="1"/>
        <v>N/A</v>
      </c>
      <c r="G23" s="22">
        <v>7088</v>
      </c>
      <c r="H23" s="7" t="str">
        <f t="shared" si="2"/>
        <v>N/A</v>
      </c>
      <c r="I23" s="8">
        <v>3.6560000000000001</v>
      </c>
      <c r="J23" s="8">
        <v>11.6</v>
      </c>
      <c r="K23" s="25" t="s">
        <v>736</v>
      </c>
      <c r="L23" s="91" t="str">
        <f t="shared" si="3"/>
        <v>Yes</v>
      </c>
    </row>
    <row r="24" spans="1:12" x14ac:dyDescent="0.25">
      <c r="A24" s="90" t="s">
        <v>977</v>
      </c>
      <c r="B24" s="21" t="s">
        <v>213</v>
      </c>
      <c r="C24" s="22">
        <v>0</v>
      </c>
      <c r="D24" s="7" t="str">
        <f t="shared" si="0"/>
        <v>N/A</v>
      </c>
      <c r="E24" s="22">
        <v>0</v>
      </c>
      <c r="F24" s="7" t="str">
        <f t="shared" si="1"/>
        <v>N/A</v>
      </c>
      <c r="G24" s="22">
        <v>0</v>
      </c>
      <c r="H24" s="7" t="str">
        <f t="shared" si="2"/>
        <v>N/A</v>
      </c>
      <c r="I24" s="8" t="s">
        <v>1747</v>
      </c>
      <c r="J24" s="8" t="s">
        <v>1747</v>
      </c>
      <c r="K24" s="25" t="s">
        <v>736</v>
      </c>
      <c r="L24" s="91" t="str">
        <f t="shared" si="3"/>
        <v>N/A</v>
      </c>
    </row>
    <row r="25" spans="1:12" x14ac:dyDescent="0.25">
      <c r="A25" s="90" t="s">
        <v>978</v>
      </c>
      <c r="B25" s="21" t="s">
        <v>213</v>
      </c>
      <c r="C25" s="22">
        <v>29</v>
      </c>
      <c r="D25" s="7" t="str">
        <f t="shared" si="0"/>
        <v>N/A</v>
      </c>
      <c r="E25" s="22">
        <v>24</v>
      </c>
      <c r="F25" s="7" t="str">
        <f t="shared" si="1"/>
        <v>N/A</v>
      </c>
      <c r="G25" s="22">
        <v>31</v>
      </c>
      <c r="H25" s="7" t="str">
        <f t="shared" si="2"/>
        <v>N/A</v>
      </c>
      <c r="I25" s="8">
        <v>-17.2</v>
      </c>
      <c r="J25" s="8">
        <v>29.17</v>
      </c>
      <c r="K25" s="25" t="s">
        <v>736</v>
      </c>
      <c r="L25" s="91" t="str">
        <f t="shared" si="3"/>
        <v>Yes</v>
      </c>
    </row>
    <row r="26" spans="1:12" x14ac:dyDescent="0.25">
      <c r="A26" s="90" t="s">
        <v>979</v>
      </c>
      <c r="B26" s="21" t="s">
        <v>213</v>
      </c>
      <c r="C26" s="22">
        <v>1059</v>
      </c>
      <c r="D26" s="7" t="str">
        <f t="shared" si="0"/>
        <v>N/A</v>
      </c>
      <c r="E26" s="22">
        <v>1085</v>
      </c>
      <c r="F26" s="7" t="str">
        <f t="shared" si="1"/>
        <v>N/A</v>
      </c>
      <c r="G26" s="22">
        <v>1119</v>
      </c>
      <c r="H26" s="7" t="str">
        <f t="shared" si="2"/>
        <v>N/A</v>
      </c>
      <c r="I26" s="8">
        <v>2.4550000000000001</v>
      </c>
      <c r="J26" s="8">
        <v>3.1339999999999999</v>
      </c>
      <c r="K26" s="25" t="s">
        <v>736</v>
      </c>
      <c r="L26" s="91" t="str">
        <f t="shared" si="3"/>
        <v>Yes</v>
      </c>
    </row>
    <row r="27" spans="1:12" x14ac:dyDescent="0.25">
      <c r="A27" s="90" t="s">
        <v>980</v>
      </c>
      <c r="B27" s="21" t="s">
        <v>213</v>
      </c>
      <c r="C27" s="22">
        <v>0</v>
      </c>
      <c r="D27" s="7" t="str">
        <f t="shared" si="0"/>
        <v>N/A</v>
      </c>
      <c r="E27" s="22">
        <v>0</v>
      </c>
      <c r="F27" s="7" t="str">
        <f t="shared" si="1"/>
        <v>N/A</v>
      </c>
      <c r="G27" s="22">
        <v>0</v>
      </c>
      <c r="H27" s="7" t="str">
        <f t="shared" si="2"/>
        <v>N/A</v>
      </c>
      <c r="I27" s="8" t="s">
        <v>1747</v>
      </c>
      <c r="J27" s="8" t="s">
        <v>1747</v>
      </c>
      <c r="K27" s="25" t="s">
        <v>736</v>
      </c>
      <c r="L27" s="91" t="str">
        <f t="shared" si="3"/>
        <v>N/A</v>
      </c>
    </row>
    <row r="28" spans="1:12" x14ac:dyDescent="0.25">
      <c r="A28" s="90" t="s">
        <v>103</v>
      </c>
      <c r="B28" s="21" t="s">
        <v>213</v>
      </c>
      <c r="C28" s="22">
        <v>8485</v>
      </c>
      <c r="D28" s="7" t="str">
        <f t="shared" si="0"/>
        <v>N/A</v>
      </c>
      <c r="E28" s="22">
        <v>8931</v>
      </c>
      <c r="F28" s="7" t="str">
        <f t="shared" si="1"/>
        <v>N/A</v>
      </c>
      <c r="G28" s="22">
        <v>9374</v>
      </c>
      <c r="H28" s="7" t="str">
        <f t="shared" si="2"/>
        <v>N/A</v>
      </c>
      <c r="I28" s="8">
        <v>5.2560000000000002</v>
      </c>
      <c r="J28" s="8">
        <v>4.96</v>
      </c>
      <c r="K28" s="25" t="s">
        <v>736</v>
      </c>
      <c r="L28" s="91" t="str">
        <f t="shared" si="3"/>
        <v>Yes</v>
      </c>
    </row>
    <row r="29" spans="1:12" x14ac:dyDescent="0.25">
      <c r="A29" s="90" t="s">
        <v>981</v>
      </c>
      <c r="B29" s="21" t="s">
        <v>213</v>
      </c>
      <c r="C29" s="22">
        <v>7738</v>
      </c>
      <c r="D29" s="7" t="str">
        <f t="shared" si="0"/>
        <v>N/A</v>
      </c>
      <c r="E29" s="22">
        <v>8136</v>
      </c>
      <c r="F29" s="7" t="str">
        <f t="shared" si="1"/>
        <v>N/A</v>
      </c>
      <c r="G29" s="22">
        <v>8650</v>
      </c>
      <c r="H29" s="7" t="str">
        <f t="shared" si="2"/>
        <v>N/A</v>
      </c>
      <c r="I29" s="8">
        <v>5.1429999999999998</v>
      </c>
      <c r="J29" s="8">
        <v>6.3179999999999996</v>
      </c>
      <c r="K29" s="25" t="s">
        <v>736</v>
      </c>
      <c r="L29" s="91" t="str">
        <f t="shared" si="3"/>
        <v>Yes</v>
      </c>
    </row>
    <row r="30" spans="1:12" x14ac:dyDescent="0.25">
      <c r="A30" s="90" t="s">
        <v>982</v>
      </c>
      <c r="B30" s="21" t="s">
        <v>213</v>
      </c>
      <c r="C30" s="22">
        <v>0</v>
      </c>
      <c r="D30" s="7" t="str">
        <f t="shared" si="0"/>
        <v>N/A</v>
      </c>
      <c r="E30" s="22">
        <v>0</v>
      </c>
      <c r="F30" s="7" t="str">
        <f t="shared" si="1"/>
        <v>N/A</v>
      </c>
      <c r="G30" s="22">
        <v>0</v>
      </c>
      <c r="H30" s="7" t="str">
        <f t="shared" si="2"/>
        <v>N/A</v>
      </c>
      <c r="I30" s="8" t="s">
        <v>1747</v>
      </c>
      <c r="J30" s="8" t="s">
        <v>1747</v>
      </c>
      <c r="K30" s="25" t="s">
        <v>736</v>
      </c>
      <c r="L30" s="91" t="str">
        <f t="shared" si="3"/>
        <v>N/A</v>
      </c>
    </row>
    <row r="31" spans="1:12" x14ac:dyDescent="0.25">
      <c r="A31" s="90" t="s">
        <v>983</v>
      </c>
      <c r="B31" s="21" t="s">
        <v>213</v>
      </c>
      <c r="C31" s="22">
        <v>29</v>
      </c>
      <c r="D31" s="7" t="str">
        <f t="shared" si="0"/>
        <v>N/A</v>
      </c>
      <c r="E31" s="22">
        <v>30</v>
      </c>
      <c r="F31" s="7" t="str">
        <f t="shared" si="1"/>
        <v>N/A</v>
      </c>
      <c r="G31" s="22">
        <v>37</v>
      </c>
      <c r="H31" s="7" t="str">
        <f t="shared" si="2"/>
        <v>N/A</v>
      </c>
      <c r="I31" s="8">
        <v>3.448</v>
      </c>
      <c r="J31" s="8">
        <v>23.33</v>
      </c>
      <c r="K31" s="25" t="s">
        <v>736</v>
      </c>
      <c r="L31" s="91" t="str">
        <f t="shared" si="3"/>
        <v>Yes</v>
      </c>
    </row>
    <row r="32" spans="1:12" x14ac:dyDescent="0.25">
      <c r="A32" s="90" t="s">
        <v>984</v>
      </c>
      <c r="B32" s="21" t="s">
        <v>213</v>
      </c>
      <c r="C32" s="22">
        <v>718</v>
      </c>
      <c r="D32" s="7" t="str">
        <f t="shared" si="0"/>
        <v>N/A</v>
      </c>
      <c r="E32" s="22">
        <v>765</v>
      </c>
      <c r="F32" s="7" t="str">
        <f t="shared" si="1"/>
        <v>N/A</v>
      </c>
      <c r="G32" s="22">
        <v>687</v>
      </c>
      <c r="H32" s="7" t="str">
        <f t="shared" si="2"/>
        <v>N/A</v>
      </c>
      <c r="I32" s="8">
        <v>6.5460000000000003</v>
      </c>
      <c r="J32" s="8">
        <v>-10.199999999999999</v>
      </c>
      <c r="K32" s="25" t="s">
        <v>736</v>
      </c>
      <c r="L32" s="91" t="str">
        <f t="shared" si="3"/>
        <v>Yes</v>
      </c>
    </row>
    <row r="33" spans="1:12" x14ac:dyDescent="0.25">
      <c r="A33" s="90" t="s">
        <v>985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84</v>
      </c>
      <c r="B34" s="21" t="s">
        <v>213</v>
      </c>
      <c r="C34" s="26">
        <v>353633317</v>
      </c>
      <c r="D34" s="7" t="str">
        <f t="shared" si="0"/>
        <v>N/A</v>
      </c>
      <c r="E34" s="26">
        <v>387951075</v>
      </c>
      <c r="F34" s="7" t="str">
        <f t="shared" si="1"/>
        <v>N/A</v>
      </c>
      <c r="G34" s="26">
        <v>365499271</v>
      </c>
      <c r="H34" s="7" t="str">
        <f t="shared" si="2"/>
        <v>N/A</v>
      </c>
      <c r="I34" s="8">
        <v>9.7040000000000006</v>
      </c>
      <c r="J34" s="8">
        <v>-5.79</v>
      </c>
      <c r="K34" s="25" t="s">
        <v>736</v>
      </c>
      <c r="L34" s="91" t="str">
        <f t="shared" si="3"/>
        <v>Yes</v>
      </c>
    </row>
    <row r="35" spans="1:12" x14ac:dyDescent="0.25">
      <c r="A35" s="148" t="s">
        <v>1409</v>
      </c>
      <c r="B35" s="21" t="s">
        <v>213</v>
      </c>
      <c r="C35" s="26">
        <v>22329.564752999999</v>
      </c>
      <c r="D35" s="7" t="str">
        <f t="shared" si="0"/>
        <v>N/A</v>
      </c>
      <c r="E35" s="26">
        <v>23486.564656999999</v>
      </c>
      <c r="F35" s="7" t="str">
        <f t="shared" si="1"/>
        <v>N/A</v>
      </c>
      <c r="G35" s="26">
        <v>20622.878237000001</v>
      </c>
      <c r="H35" s="7" t="str">
        <f t="shared" si="2"/>
        <v>N/A</v>
      </c>
      <c r="I35" s="8">
        <v>5.181</v>
      </c>
      <c r="J35" s="8">
        <v>-12.2</v>
      </c>
      <c r="K35" s="25" t="s">
        <v>736</v>
      </c>
      <c r="L35" s="91" t="str">
        <f t="shared" si="3"/>
        <v>Yes</v>
      </c>
    </row>
    <row r="36" spans="1:12" x14ac:dyDescent="0.25">
      <c r="A36" s="148" t="s">
        <v>1410</v>
      </c>
      <c r="B36" s="21" t="s">
        <v>213</v>
      </c>
      <c r="C36" s="26">
        <v>23796.064665999998</v>
      </c>
      <c r="D36" s="7" t="str">
        <f t="shared" si="0"/>
        <v>N/A</v>
      </c>
      <c r="E36" s="26">
        <v>24995.237098000001</v>
      </c>
      <c r="F36" s="7" t="str">
        <f t="shared" si="1"/>
        <v>N/A</v>
      </c>
      <c r="G36" s="26">
        <v>22291.977982</v>
      </c>
      <c r="H36" s="7" t="str">
        <f t="shared" si="2"/>
        <v>N/A</v>
      </c>
      <c r="I36" s="8">
        <v>5.0389999999999997</v>
      </c>
      <c r="J36" s="8">
        <v>-10.8</v>
      </c>
      <c r="K36" s="25" t="s">
        <v>736</v>
      </c>
      <c r="L36" s="91" t="str">
        <f t="shared" si="3"/>
        <v>Yes</v>
      </c>
    </row>
    <row r="37" spans="1:12" x14ac:dyDescent="0.25">
      <c r="A37" s="122" t="s">
        <v>107</v>
      </c>
      <c r="B37" s="21" t="s">
        <v>213</v>
      </c>
      <c r="C37" s="26">
        <v>0</v>
      </c>
      <c r="D37" s="7" t="str">
        <f t="shared" si="0"/>
        <v>N/A</v>
      </c>
      <c r="E37" s="26">
        <v>0</v>
      </c>
      <c r="F37" s="7" t="str">
        <f t="shared" si="1"/>
        <v>N/A</v>
      </c>
      <c r="G37" s="26">
        <v>0</v>
      </c>
      <c r="H37" s="7" t="str">
        <f t="shared" si="2"/>
        <v>N/A</v>
      </c>
      <c r="I37" s="8" t="s">
        <v>1747</v>
      </c>
      <c r="J37" s="8" t="s">
        <v>1747</v>
      </c>
      <c r="K37" s="25" t="s">
        <v>736</v>
      </c>
      <c r="L37" s="91" t="str">
        <f t="shared" si="3"/>
        <v>N/A</v>
      </c>
    </row>
    <row r="38" spans="1:12" x14ac:dyDescent="0.25">
      <c r="A38" s="148" t="s">
        <v>158</v>
      </c>
      <c r="B38" s="25" t="s">
        <v>217</v>
      </c>
      <c r="C38" s="1">
        <v>0</v>
      </c>
      <c r="D38" s="7" t="str">
        <f>IF($B38="N/A","N/A",IF(C38&gt;0,"No",IF(C38&lt;0,"No","Yes")))</f>
        <v>Yes</v>
      </c>
      <c r="E38" s="1">
        <v>0</v>
      </c>
      <c r="F38" s="7" t="str">
        <f>IF($B38="N/A","N/A",IF(E38&gt;0,"No",IF(E38&lt;0,"No","Yes")))</f>
        <v>Yes</v>
      </c>
      <c r="G38" s="1">
        <v>0</v>
      </c>
      <c r="H38" s="7" t="str">
        <f>IF($B38="N/A","N/A",IF(G38&gt;0,"No",IF(G38&lt;0,"No","Yes")))</f>
        <v>Yes</v>
      </c>
      <c r="I38" s="8" t="s">
        <v>1747</v>
      </c>
      <c r="J38" s="8" t="s">
        <v>1747</v>
      </c>
      <c r="K38" s="25" t="s">
        <v>736</v>
      </c>
      <c r="L38" s="91" t="str">
        <f t="shared" si="3"/>
        <v>N/A</v>
      </c>
    </row>
    <row r="39" spans="1:12" x14ac:dyDescent="0.25">
      <c r="A39" s="148" t="s">
        <v>156</v>
      </c>
      <c r="B39" s="21" t="s">
        <v>213</v>
      </c>
      <c r="C39" s="26">
        <v>0</v>
      </c>
      <c r="D39" s="7" t="str">
        <f t="shared" ref="D39:D40" si="4">IF($B39="N/A","N/A",IF(C39&gt;10,"No",IF(C39&lt;-10,"No","Yes")))</f>
        <v>N/A</v>
      </c>
      <c r="E39" s="26">
        <v>0</v>
      </c>
      <c r="F39" s="7" t="str">
        <f t="shared" ref="F39:F40" si="5">IF($B39="N/A","N/A",IF(E39&gt;10,"No",IF(E39&lt;-10,"No","Yes")))</f>
        <v>N/A</v>
      </c>
      <c r="G39" s="26">
        <v>0</v>
      </c>
      <c r="H39" s="7" t="str">
        <f t="shared" ref="H39:H40" si="6">IF($B39="N/A","N/A",IF(G39&gt;10,"No",IF(G39&lt;-10,"No","Yes")))</f>
        <v>N/A</v>
      </c>
      <c r="I39" s="8" t="s">
        <v>1747</v>
      </c>
      <c r="J39" s="8" t="s">
        <v>1747</v>
      </c>
      <c r="K39" s="25" t="s">
        <v>736</v>
      </c>
      <c r="L39" s="91" t="str">
        <f t="shared" si="3"/>
        <v>N/A</v>
      </c>
    </row>
    <row r="40" spans="1:12" x14ac:dyDescent="0.25">
      <c r="A40" s="148" t="s">
        <v>1289</v>
      </c>
      <c r="B40" s="21" t="s">
        <v>213</v>
      </c>
      <c r="C40" s="26" t="s">
        <v>1747</v>
      </c>
      <c r="D40" s="7" t="str">
        <f t="shared" si="4"/>
        <v>N/A</v>
      </c>
      <c r="E40" s="26" t="s">
        <v>1747</v>
      </c>
      <c r="F40" s="7" t="str">
        <f t="shared" si="5"/>
        <v>N/A</v>
      </c>
      <c r="G40" s="26" t="s">
        <v>1747</v>
      </c>
      <c r="H40" s="7" t="str">
        <f t="shared" si="6"/>
        <v>N/A</v>
      </c>
      <c r="I40" s="8" t="s">
        <v>1747</v>
      </c>
      <c r="J40" s="8" t="s">
        <v>1747</v>
      </c>
      <c r="K40" s="25" t="s">
        <v>736</v>
      </c>
      <c r="L40" s="91" t="str">
        <f>IF(J40="Div by 0", "N/A", IF(OR(J40="N/A",K40="N/A"),"N/A", IF(J40&gt;VALUE(MID(K40,1,2)), "No", IF(J40&lt;-1*VALUE(MID(K40,1,2)), "No", "Yes"))))</f>
        <v>N/A</v>
      </c>
    </row>
    <row r="41" spans="1:12" x14ac:dyDescent="0.25">
      <c r="A41" s="90" t="s">
        <v>1411</v>
      </c>
      <c r="B41" s="21" t="s">
        <v>213</v>
      </c>
      <c r="C41" s="26">
        <v>24266.61289</v>
      </c>
      <c r="D41" s="7" t="str">
        <f t="shared" ref="D41:D52" si="7">IF($B41="N/A","N/A",IF(C41&gt;10,"No",IF(C41&lt;-10,"No","Yes")))</f>
        <v>N/A</v>
      </c>
      <c r="E41" s="26">
        <v>25492.475334999999</v>
      </c>
      <c r="F41" s="7" t="str">
        <f t="shared" ref="F41:F52" si="8">IF($B41="N/A","N/A",IF(E41&gt;10,"No",IF(E41&lt;-10,"No","Yes")))</f>
        <v>N/A</v>
      </c>
      <c r="G41" s="26">
        <v>23475.021364</v>
      </c>
      <c r="H41" s="7" t="str">
        <f t="shared" ref="H41:H52" si="9">IF($B41="N/A","N/A",IF(G41&gt;10,"No",IF(G41&lt;-10,"No","Yes")))</f>
        <v>N/A</v>
      </c>
      <c r="I41" s="8">
        <v>5.0519999999999996</v>
      </c>
      <c r="J41" s="8">
        <v>-7.91</v>
      </c>
      <c r="K41" s="25" t="s">
        <v>736</v>
      </c>
      <c r="L41" s="91" t="str">
        <f t="shared" ref="L41:L52" si="10">IF(J41="Div by 0", "N/A", IF(K41="N/A","N/A", IF(J41&gt;VALUE(MID(K41,1,2)), "No", IF(J41&lt;-1*VALUE(MID(K41,1,2)), "No", "Yes"))))</f>
        <v>Yes</v>
      </c>
    </row>
    <row r="42" spans="1:12" x14ac:dyDescent="0.25">
      <c r="A42" s="90" t="s">
        <v>1412</v>
      </c>
      <c r="B42" s="21" t="s">
        <v>213</v>
      </c>
      <c r="C42" s="26">
        <v>14980.445406000001</v>
      </c>
      <c r="D42" s="7" t="str">
        <f t="shared" si="7"/>
        <v>N/A</v>
      </c>
      <c r="E42" s="26">
        <v>16108.531412</v>
      </c>
      <c r="F42" s="7" t="str">
        <f t="shared" si="8"/>
        <v>N/A</v>
      </c>
      <c r="G42" s="26">
        <v>13942.56899</v>
      </c>
      <c r="H42" s="7" t="str">
        <f t="shared" si="9"/>
        <v>N/A</v>
      </c>
      <c r="I42" s="8">
        <v>7.53</v>
      </c>
      <c r="J42" s="8">
        <v>-13.4</v>
      </c>
      <c r="K42" s="25" t="s">
        <v>736</v>
      </c>
      <c r="L42" s="91" t="str">
        <f t="shared" si="10"/>
        <v>Yes</v>
      </c>
    </row>
    <row r="43" spans="1:12" x14ac:dyDescent="0.25">
      <c r="A43" s="90" t="s">
        <v>1413</v>
      </c>
      <c r="B43" s="21" t="s">
        <v>213</v>
      </c>
      <c r="C43" s="26" t="s">
        <v>1747</v>
      </c>
      <c r="D43" s="7" t="str">
        <f t="shared" si="7"/>
        <v>N/A</v>
      </c>
      <c r="E43" s="26" t="s">
        <v>1747</v>
      </c>
      <c r="F43" s="7" t="str">
        <f t="shared" si="8"/>
        <v>N/A</v>
      </c>
      <c r="G43" s="26" t="s">
        <v>1747</v>
      </c>
      <c r="H43" s="7" t="str">
        <f t="shared" si="9"/>
        <v>N/A</v>
      </c>
      <c r="I43" s="8" t="s">
        <v>1747</v>
      </c>
      <c r="J43" s="8" t="s">
        <v>1747</v>
      </c>
      <c r="K43" s="25" t="s">
        <v>736</v>
      </c>
      <c r="L43" s="91" t="str">
        <f t="shared" si="10"/>
        <v>N/A</v>
      </c>
    </row>
    <row r="44" spans="1:12" x14ac:dyDescent="0.25">
      <c r="A44" s="90" t="s">
        <v>1414</v>
      </c>
      <c r="B44" s="21" t="s">
        <v>213</v>
      </c>
      <c r="C44" s="26">
        <v>1917.4827585999999</v>
      </c>
      <c r="D44" s="7" t="str">
        <f t="shared" si="7"/>
        <v>N/A</v>
      </c>
      <c r="E44" s="26">
        <v>9133.8333332999991</v>
      </c>
      <c r="F44" s="7" t="str">
        <f t="shared" si="8"/>
        <v>N/A</v>
      </c>
      <c r="G44" s="26">
        <v>3827.3225806</v>
      </c>
      <c r="H44" s="7" t="str">
        <f t="shared" si="9"/>
        <v>N/A</v>
      </c>
      <c r="I44" s="8">
        <v>376.3</v>
      </c>
      <c r="J44" s="8">
        <v>-58.1</v>
      </c>
      <c r="K44" s="25" t="s">
        <v>736</v>
      </c>
      <c r="L44" s="91" t="str">
        <f t="shared" si="10"/>
        <v>No</v>
      </c>
    </row>
    <row r="45" spans="1:12" x14ac:dyDescent="0.25">
      <c r="A45" s="90" t="s">
        <v>1415</v>
      </c>
      <c r="B45" s="21" t="s">
        <v>213</v>
      </c>
      <c r="C45" s="26">
        <v>78605.114258999994</v>
      </c>
      <c r="D45" s="7" t="str">
        <f t="shared" si="7"/>
        <v>N/A</v>
      </c>
      <c r="E45" s="26">
        <v>80782.830415000004</v>
      </c>
      <c r="F45" s="7" t="str">
        <f t="shared" si="8"/>
        <v>N/A</v>
      </c>
      <c r="G45" s="26">
        <v>84400.044683</v>
      </c>
      <c r="H45" s="7" t="str">
        <f t="shared" si="9"/>
        <v>N/A</v>
      </c>
      <c r="I45" s="8">
        <v>2.77</v>
      </c>
      <c r="J45" s="8">
        <v>4.4779999999999998</v>
      </c>
      <c r="K45" s="25" t="s">
        <v>736</v>
      </c>
      <c r="L45" s="91" t="str">
        <f t="shared" si="10"/>
        <v>Yes</v>
      </c>
    </row>
    <row r="46" spans="1:12" x14ac:dyDescent="0.25">
      <c r="A46" s="90" t="s">
        <v>1416</v>
      </c>
      <c r="B46" s="21" t="s">
        <v>213</v>
      </c>
      <c r="C46" s="26" t="s">
        <v>1747</v>
      </c>
      <c r="D46" s="7" t="str">
        <f t="shared" si="7"/>
        <v>N/A</v>
      </c>
      <c r="E46" s="26" t="s">
        <v>1747</v>
      </c>
      <c r="F46" s="7" t="str">
        <f t="shared" si="8"/>
        <v>N/A</v>
      </c>
      <c r="G46" s="26" t="s">
        <v>1747</v>
      </c>
      <c r="H46" s="7" t="str">
        <f t="shared" si="9"/>
        <v>N/A</v>
      </c>
      <c r="I46" s="8" t="s">
        <v>1747</v>
      </c>
      <c r="J46" s="8" t="s">
        <v>1747</v>
      </c>
      <c r="K46" s="25" t="s">
        <v>736</v>
      </c>
      <c r="L46" s="91" t="str">
        <f t="shared" si="10"/>
        <v>N/A</v>
      </c>
    </row>
    <row r="47" spans="1:12" x14ac:dyDescent="0.25">
      <c r="A47" s="90" t="s">
        <v>1417</v>
      </c>
      <c r="B47" s="21" t="s">
        <v>213</v>
      </c>
      <c r="C47" s="26">
        <v>20924.457395000001</v>
      </c>
      <c r="D47" s="7" t="str">
        <f t="shared" si="7"/>
        <v>N/A</v>
      </c>
      <c r="E47" s="26">
        <v>22049.685590000001</v>
      </c>
      <c r="F47" s="7" t="str">
        <f t="shared" si="8"/>
        <v>N/A</v>
      </c>
      <c r="G47" s="26">
        <v>18142.360678000001</v>
      </c>
      <c r="H47" s="7" t="str">
        <f t="shared" si="9"/>
        <v>N/A</v>
      </c>
      <c r="I47" s="8">
        <v>5.3780000000000001</v>
      </c>
      <c r="J47" s="8">
        <v>-17.7</v>
      </c>
      <c r="K47" s="25" t="s">
        <v>736</v>
      </c>
      <c r="L47" s="91" t="str">
        <f t="shared" si="10"/>
        <v>Yes</v>
      </c>
    </row>
    <row r="48" spans="1:12" x14ac:dyDescent="0.25">
      <c r="A48" s="90" t="s">
        <v>1418</v>
      </c>
      <c r="B48" s="25" t="s">
        <v>213</v>
      </c>
      <c r="C48" s="10">
        <v>18710.214008999999</v>
      </c>
      <c r="D48" s="7" t="str">
        <f t="shared" si="7"/>
        <v>N/A</v>
      </c>
      <c r="E48" s="10">
        <v>19511.803220000002</v>
      </c>
      <c r="F48" s="7" t="str">
        <f t="shared" si="8"/>
        <v>N/A</v>
      </c>
      <c r="G48" s="10">
        <v>15842.335838000001</v>
      </c>
      <c r="H48" s="7" t="str">
        <f t="shared" si="9"/>
        <v>N/A</v>
      </c>
      <c r="I48" s="8">
        <v>4.2839999999999998</v>
      </c>
      <c r="J48" s="8">
        <v>-18.8</v>
      </c>
      <c r="K48" s="25" t="s">
        <v>736</v>
      </c>
      <c r="L48" s="91" t="str">
        <f t="shared" si="10"/>
        <v>Yes</v>
      </c>
    </row>
    <row r="49" spans="1:12" x14ac:dyDescent="0.25">
      <c r="A49" s="90" t="s">
        <v>1419</v>
      </c>
      <c r="B49" s="25" t="s">
        <v>213</v>
      </c>
      <c r="C49" s="10" t="s">
        <v>1747</v>
      </c>
      <c r="D49" s="7" t="str">
        <f t="shared" si="7"/>
        <v>N/A</v>
      </c>
      <c r="E49" s="10" t="s">
        <v>1747</v>
      </c>
      <c r="F49" s="7" t="str">
        <f t="shared" si="8"/>
        <v>N/A</v>
      </c>
      <c r="G49" s="10" t="s">
        <v>1747</v>
      </c>
      <c r="H49" s="7" t="str">
        <f t="shared" si="9"/>
        <v>N/A</v>
      </c>
      <c r="I49" s="8" t="s">
        <v>1747</v>
      </c>
      <c r="J49" s="8" t="s">
        <v>1747</v>
      </c>
      <c r="K49" s="25" t="s">
        <v>736</v>
      </c>
      <c r="L49" s="91" t="str">
        <f t="shared" si="10"/>
        <v>N/A</v>
      </c>
    </row>
    <row r="50" spans="1:12" x14ac:dyDescent="0.25">
      <c r="A50" s="90" t="s">
        <v>1420</v>
      </c>
      <c r="B50" s="25" t="s">
        <v>213</v>
      </c>
      <c r="C50" s="10">
        <v>3084.5862069</v>
      </c>
      <c r="D50" s="7" t="str">
        <f t="shared" si="7"/>
        <v>N/A</v>
      </c>
      <c r="E50" s="10">
        <v>3506.5333332999999</v>
      </c>
      <c r="F50" s="7" t="str">
        <f t="shared" si="8"/>
        <v>N/A</v>
      </c>
      <c r="G50" s="10">
        <v>4672.2432431999996</v>
      </c>
      <c r="H50" s="7" t="str">
        <f t="shared" si="9"/>
        <v>N/A</v>
      </c>
      <c r="I50" s="8">
        <v>13.68</v>
      </c>
      <c r="J50" s="8">
        <v>33.24</v>
      </c>
      <c r="K50" s="25" t="s">
        <v>736</v>
      </c>
      <c r="L50" s="91" t="str">
        <f t="shared" si="10"/>
        <v>No</v>
      </c>
    </row>
    <row r="51" spans="1:12" x14ac:dyDescent="0.25">
      <c r="A51" s="90" t="s">
        <v>1421</v>
      </c>
      <c r="B51" s="25" t="s">
        <v>213</v>
      </c>
      <c r="C51" s="10">
        <v>45508.261837999999</v>
      </c>
      <c r="D51" s="7" t="str">
        <f t="shared" si="7"/>
        <v>N/A</v>
      </c>
      <c r="E51" s="10">
        <v>49767.993463999999</v>
      </c>
      <c r="F51" s="7" t="str">
        <f t="shared" si="8"/>
        <v>N/A</v>
      </c>
      <c r="G51" s="10">
        <v>47827.381368000002</v>
      </c>
      <c r="H51" s="7" t="str">
        <f t="shared" si="9"/>
        <v>N/A</v>
      </c>
      <c r="I51" s="8">
        <v>9.36</v>
      </c>
      <c r="J51" s="8">
        <v>-3.9</v>
      </c>
      <c r="K51" s="25" t="s">
        <v>736</v>
      </c>
      <c r="L51" s="91" t="str">
        <f t="shared" si="10"/>
        <v>Yes</v>
      </c>
    </row>
    <row r="52" spans="1:12" x14ac:dyDescent="0.25">
      <c r="A52" s="90" t="s">
        <v>1422</v>
      </c>
      <c r="B52" s="25" t="s">
        <v>213</v>
      </c>
      <c r="C52" s="10" t="s">
        <v>1747</v>
      </c>
      <c r="D52" s="7" t="str">
        <f t="shared" si="7"/>
        <v>N/A</v>
      </c>
      <c r="E52" s="10" t="s">
        <v>1747</v>
      </c>
      <c r="F52" s="7" t="str">
        <f t="shared" si="8"/>
        <v>N/A</v>
      </c>
      <c r="G52" s="10" t="s">
        <v>1747</v>
      </c>
      <c r="H52" s="7" t="str">
        <f t="shared" si="9"/>
        <v>N/A</v>
      </c>
      <c r="I52" s="8" t="s">
        <v>1747</v>
      </c>
      <c r="J52" s="8" t="s">
        <v>1747</v>
      </c>
      <c r="K52" s="25" t="s">
        <v>736</v>
      </c>
      <c r="L52" s="91" t="str">
        <f t="shared" si="10"/>
        <v>N/A</v>
      </c>
    </row>
    <row r="53" spans="1:12" x14ac:dyDescent="0.25">
      <c r="A53" s="148" t="s">
        <v>1596</v>
      </c>
      <c r="B53" s="21" t="s">
        <v>213</v>
      </c>
      <c r="C53" s="26">
        <v>5083091</v>
      </c>
      <c r="D53" s="7" t="str">
        <f t="shared" ref="D53:D122" si="11">IF($B53="N/A","N/A",IF(C53&gt;10,"No",IF(C53&lt;-10,"No","Yes")))</f>
        <v>N/A</v>
      </c>
      <c r="E53" s="26">
        <v>6328403</v>
      </c>
      <c r="F53" s="7" t="str">
        <f t="shared" ref="F53:F122" si="12">IF($B53="N/A","N/A",IF(E53&gt;10,"No",IF(E53&lt;-10,"No","Yes")))</f>
        <v>N/A</v>
      </c>
      <c r="G53" s="26">
        <v>5781450</v>
      </c>
      <c r="H53" s="7" t="str">
        <f t="shared" ref="H53:H122" si="13">IF($B53="N/A","N/A",IF(G53&gt;10,"No",IF(G53&lt;-10,"No","Yes")))</f>
        <v>N/A</v>
      </c>
      <c r="I53" s="8">
        <v>24.5</v>
      </c>
      <c r="J53" s="8">
        <v>-8.64</v>
      </c>
      <c r="K53" s="25" t="s">
        <v>736</v>
      </c>
      <c r="L53" s="91" t="str">
        <f t="shared" ref="L53:L113" si="14">IF(J53="Div by 0", "N/A", IF(K53="N/A","N/A", IF(J53&gt;VALUE(MID(K53,1,2)), "No", IF(J53&lt;-1*VALUE(MID(K53,1,2)), "No", "Yes"))))</f>
        <v>Yes</v>
      </c>
    </row>
    <row r="54" spans="1:12" x14ac:dyDescent="0.25">
      <c r="A54" s="148" t="s">
        <v>596</v>
      </c>
      <c r="B54" s="21" t="s">
        <v>213</v>
      </c>
      <c r="C54" s="22">
        <v>1844</v>
      </c>
      <c r="D54" s="7" t="str">
        <f t="shared" si="11"/>
        <v>N/A</v>
      </c>
      <c r="E54" s="22">
        <v>1898</v>
      </c>
      <c r="F54" s="7" t="str">
        <f t="shared" si="12"/>
        <v>N/A</v>
      </c>
      <c r="G54" s="22">
        <v>1644</v>
      </c>
      <c r="H54" s="7" t="str">
        <f t="shared" si="13"/>
        <v>N/A</v>
      </c>
      <c r="I54" s="8">
        <v>2.9279999999999999</v>
      </c>
      <c r="J54" s="8">
        <v>-13.4</v>
      </c>
      <c r="K54" s="25" t="s">
        <v>736</v>
      </c>
      <c r="L54" s="91" t="str">
        <f t="shared" si="14"/>
        <v>Yes</v>
      </c>
    </row>
    <row r="55" spans="1:12" x14ac:dyDescent="0.25">
      <c r="A55" s="148" t="s">
        <v>1423</v>
      </c>
      <c r="B55" s="21" t="s">
        <v>213</v>
      </c>
      <c r="C55" s="26">
        <v>2756.5569414000001</v>
      </c>
      <c r="D55" s="7" t="str">
        <f t="shared" si="11"/>
        <v>N/A</v>
      </c>
      <c r="E55" s="26">
        <v>3334.2481560000001</v>
      </c>
      <c r="F55" s="7" t="str">
        <f t="shared" si="12"/>
        <v>N/A</v>
      </c>
      <c r="G55" s="26">
        <v>3516.6970802999999</v>
      </c>
      <c r="H55" s="7" t="str">
        <f t="shared" si="13"/>
        <v>N/A</v>
      </c>
      <c r="I55" s="8">
        <v>20.96</v>
      </c>
      <c r="J55" s="8">
        <v>5.4720000000000004</v>
      </c>
      <c r="K55" s="25" t="s">
        <v>736</v>
      </c>
      <c r="L55" s="91" t="str">
        <f t="shared" si="14"/>
        <v>Yes</v>
      </c>
    </row>
    <row r="56" spans="1:12" x14ac:dyDescent="0.25">
      <c r="A56" s="148" t="s">
        <v>1424</v>
      </c>
      <c r="B56" s="21" t="s">
        <v>213</v>
      </c>
      <c r="C56" s="22">
        <v>0.58080260299999997</v>
      </c>
      <c r="D56" s="7" t="str">
        <f t="shared" si="11"/>
        <v>N/A</v>
      </c>
      <c r="E56" s="22">
        <v>0.59114857740000004</v>
      </c>
      <c r="F56" s="7" t="str">
        <f t="shared" si="12"/>
        <v>N/A</v>
      </c>
      <c r="G56" s="22">
        <v>0.68734793189999999</v>
      </c>
      <c r="H56" s="7" t="str">
        <f t="shared" si="13"/>
        <v>N/A</v>
      </c>
      <c r="I56" s="8">
        <v>1.7809999999999999</v>
      </c>
      <c r="J56" s="8">
        <v>16.27</v>
      </c>
      <c r="K56" s="25" t="s">
        <v>736</v>
      </c>
      <c r="L56" s="91" t="str">
        <f t="shared" si="14"/>
        <v>Yes</v>
      </c>
    </row>
    <row r="57" spans="1:12" x14ac:dyDescent="0.25">
      <c r="A57" s="148" t="s">
        <v>597</v>
      </c>
      <c r="B57" s="21" t="s">
        <v>213</v>
      </c>
      <c r="C57" s="26">
        <v>13669</v>
      </c>
      <c r="D57" s="7" t="str">
        <f t="shared" si="11"/>
        <v>N/A</v>
      </c>
      <c r="E57" s="26">
        <v>52482</v>
      </c>
      <c r="F57" s="7" t="str">
        <f t="shared" si="12"/>
        <v>N/A</v>
      </c>
      <c r="G57" s="26">
        <v>4736</v>
      </c>
      <c r="H57" s="7" t="str">
        <f t="shared" si="13"/>
        <v>N/A</v>
      </c>
      <c r="I57" s="8">
        <v>283.89999999999998</v>
      </c>
      <c r="J57" s="8">
        <v>-91</v>
      </c>
      <c r="K57" s="25" t="s">
        <v>736</v>
      </c>
      <c r="L57" s="91" t="str">
        <f t="shared" si="14"/>
        <v>No</v>
      </c>
    </row>
    <row r="58" spans="1:12" x14ac:dyDescent="0.25">
      <c r="A58" s="148" t="s">
        <v>598</v>
      </c>
      <c r="B58" s="21" t="s">
        <v>213</v>
      </c>
      <c r="C58" s="22">
        <v>12</v>
      </c>
      <c r="D58" s="7" t="str">
        <f t="shared" si="11"/>
        <v>N/A</v>
      </c>
      <c r="E58" s="22">
        <v>20</v>
      </c>
      <c r="F58" s="7" t="str">
        <f t="shared" si="12"/>
        <v>N/A</v>
      </c>
      <c r="G58" s="22">
        <v>11</v>
      </c>
      <c r="H58" s="7" t="str">
        <f t="shared" si="13"/>
        <v>N/A</v>
      </c>
      <c r="I58" s="8">
        <v>66.67</v>
      </c>
      <c r="J58" s="8">
        <v>-80</v>
      </c>
      <c r="K58" s="25" t="s">
        <v>736</v>
      </c>
      <c r="L58" s="91" t="str">
        <f t="shared" si="14"/>
        <v>No</v>
      </c>
    </row>
    <row r="59" spans="1:12" x14ac:dyDescent="0.25">
      <c r="A59" s="148" t="s">
        <v>1425</v>
      </c>
      <c r="B59" s="21" t="s">
        <v>213</v>
      </c>
      <c r="C59" s="26">
        <v>1139.0833333</v>
      </c>
      <c r="D59" s="7" t="str">
        <f t="shared" si="11"/>
        <v>N/A</v>
      </c>
      <c r="E59" s="26">
        <v>2624.1</v>
      </c>
      <c r="F59" s="7" t="str">
        <f t="shared" si="12"/>
        <v>N/A</v>
      </c>
      <c r="G59" s="26">
        <v>1184</v>
      </c>
      <c r="H59" s="7" t="str">
        <f t="shared" si="13"/>
        <v>N/A</v>
      </c>
      <c r="I59" s="8">
        <v>130.4</v>
      </c>
      <c r="J59" s="8">
        <v>-54.9</v>
      </c>
      <c r="K59" s="25" t="s">
        <v>736</v>
      </c>
      <c r="L59" s="91" t="str">
        <f t="shared" si="14"/>
        <v>No</v>
      </c>
    </row>
    <row r="60" spans="1:12" ht="25" x14ac:dyDescent="0.25">
      <c r="A60" s="148" t="s">
        <v>599</v>
      </c>
      <c r="B60" s="21" t="s">
        <v>213</v>
      </c>
      <c r="C60" s="26">
        <v>9145</v>
      </c>
      <c r="D60" s="7" t="str">
        <f t="shared" si="11"/>
        <v>N/A</v>
      </c>
      <c r="E60" s="26">
        <v>14116</v>
      </c>
      <c r="F60" s="7" t="str">
        <f t="shared" si="12"/>
        <v>N/A</v>
      </c>
      <c r="G60" s="26">
        <v>27752</v>
      </c>
      <c r="H60" s="7" t="str">
        <f t="shared" si="13"/>
        <v>N/A</v>
      </c>
      <c r="I60" s="8">
        <v>54.36</v>
      </c>
      <c r="J60" s="8">
        <v>96.6</v>
      </c>
      <c r="K60" s="25" t="s">
        <v>736</v>
      </c>
      <c r="L60" s="91" t="str">
        <f t="shared" si="14"/>
        <v>No</v>
      </c>
    </row>
    <row r="61" spans="1:12" x14ac:dyDescent="0.25">
      <c r="A61" s="122" t="s">
        <v>600</v>
      </c>
      <c r="B61" s="25" t="s">
        <v>213</v>
      </c>
      <c r="C61" s="1">
        <v>11</v>
      </c>
      <c r="D61" s="7" t="str">
        <f t="shared" si="11"/>
        <v>N/A</v>
      </c>
      <c r="E61" s="1">
        <v>11</v>
      </c>
      <c r="F61" s="7" t="str">
        <f t="shared" si="12"/>
        <v>N/A</v>
      </c>
      <c r="G61" s="1">
        <v>11</v>
      </c>
      <c r="H61" s="7" t="str">
        <f t="shared" si="13"/>
        <v>N/A</v>
      </c>
      <c r="I61" s="8">
        <v>0</v>
      </c>
      <c r="J61" s="8">
        <v>-80</v>
      </c>
      <c r="K61" s="25" t="s">
        <v>736</v>
      </c>
      <c r="L61" s="91" t="str">
        <f t="shared" si="14"/>
        <v>No</v>
      </c>
    </row>
    <row r="62" spans="1:12" ht="25" x14ac:dyDescent="0.25">
      <c r="A62" s="122" t="s">
        <v>1426</v>
      </c>
      <c r="B62" s="25" t="s">
        <v>213</v>
      </c>
      <c r="C62" s="10">
        <v>1829</v>
      </c>
      <c r="D62" s="7" t="str">
        <f t="shared" si="11"/>
        <v>N/A</v>
      </c>
      <c r="E62" s="10">
        <v>2823.2</v>
      </c>
      <c r="F62" s="7" t="str">
        <f t="shared" si="12"/>
        <v>N/A</v>
      </c>
      <c r="G62" s="10">
        <v>27752</v>
      </c>
      <c r="H62" s="7" t="str">
        <f t="shared" si="13"/>
        <v>N/A</v>
      </c>
      <c r="I62" s="8">
        <v>54.36</v>
      </c>
      <c r="J62" s="8">
        <v>883</v>
      </c>
      <c r="K62" s="25" t="s">
        <v>736</v>
      </c>
      <c r="L62" s="91" t="str">
        <f t="shared" si="14"/>
        <v>No</v>
      </c>
    </row>
    <row r="63" spans="1:12" x14ac:dyDescent="0.25">
      <c r="A63" s="122" t="s">
        <v>601</v>
      </c>
      <c r="B63" s="25" t="s">
        <v>213</v>
      </c>
      <c r="C63" s="10">
        <v>185404</v>
      </c>
      <c r="D63" s="7" t="str">
        <f t="shared" si="11"/>
        <v>N/A</v>
      </c>
      <c r="E63" s="10">
        <v>220213</v>
      </c>
      <c r="F63" s="7" t="str">
        <f t="shared" si="12"/>
        <v>N/A</v>
      </c>
      <c r="G63" s="10">
        <v>206782</v>
      </c>
      <c r="H63" s="7" t="str">
        <f t="shared" si="13"/>
        <v>N/A</v>
      </c>
      <c r="I63" s="8">
        <v>18.77</v>
      </c>
      <c r="J63" s="8">
        <v>-6.1</v>
      </c>
      <c r="K63" s="25" t="s">
        <v>736</v>
      </c>
      <c r="L63" s="91" t="str">
        <f t="shared" si="14"/>
        <v>Yes</v>
      </c>
    </row>
    <row r="64" spans="1:12" x14ac:dyDescent="0.25">
      <c r="A64" s="122" t="s">
        <v>602</v>
      </c>
      <c r="B64" s="25" t="s">
        <v>213</v>
      </c>
      <c r="C64" s="1">
        <v>11</v>
      </c>
      <c r="D64" s="7" t="str">
        <f t="shared" si="11"/>
        <v>N/A</v>
      </c>
      <c r="E64" s="1">
        <v>11</v>
      </c>
      <c r="F64" s="7" t="str">
        <f t="shared" si="12"/>
        <v>N/A</v>
      </c>
      <c r="G64" s="1">
        <v>11</v>
      </c>
      <c r="H64" s="7" t="str">
        <f t="shared" si="13"/>
        <v>N/A</v>
      </c>
      <c r="I64" s="8">
        <v>-50</v>
      </c>
      <c r="J64" s="8">
        <v>100</v>
      </c>
      <c r="K64" s="25" t="s">
        <v>736</v>
      </c>
      <c r="L64" s="91" t="str">
        <f t="shared" si="14"/>
        <v>No</v>
      </c>
    </row>
    <row r="65" spans="1:12" x14ac:dyDescent="0.25">
      <c r="A65" s="122" t="s">
        <v>1427</v>
      </c>
      <c r="B65" s="25" t="s">
        <v>213</v>
      </c>
      <c r="C65" s="10">
        <v>92702</v>
      </c>
      <c r="D65" s="7" t="str">
        <f t="shared" si="11"/>
        <v>N/A</v>
      </c>
      <c r="E65" s="10">
        <v>220213</v>
      </c>
      <c r="F65" s="7" t="str">
        <f t="shared" si="12"/>
        <v>N/A</v>
      </c>
      <c r="G65" s="10">
        <v>103391</v>
      </c>
      <c r="H65" s="7" t="str">
        <f t="shared" si="13"/>
        <v>N/A</v>
      </c>
      <c r="I65" s="8">
        <v>137.5</v>
      </c>
      <c r="J65" s="8">
        <v>-53</v>
      </c>
      <c r="K65" s="25" t="s">
        <v>736</v>
      </c>
      <c r="L65" s="91" t="str">
        <f t="shared" si="14"/>
        <v>No</v>
      </c>
    </row>
    <row r="66" spans="1:12" x14ac:dyDescent="0.25">
      <c r="A66" s="122" t="s">
        <v>603</v>
      </c>
      <c r="B66" s="25" t="s">
        <v>213</v>
      </c>
      <c r="C66" s="10">
        <v>77102095</v>
      </c>
      <c r="D66" s="7" t="str">
        <f t="shared" si="11"/>
        <v>N/A</v>
      </c>
      <c r="E66" s="10">
        <v>85358612</v>
      </c>
      <c r="F66" s="7" t="str">
        <f t="shared" si="12"/>
        <v>N/A</v>
      </c>
      <c r="G66" s="10">
        <v>94002432</v>
      </c>
      <c r="H66" s="7" t="str">
        <f t="shared" si="13"/>
        <v>N/A</v>
      </c>
      <c r="I66" s="8">
        <v>10.71</v>
      </c>
      <c r="J66" s="8">
        <v>10.130000000000001</v>
      </c>
      <c r="K66" s="25" t="s">
        <v>736</v>
      </c>
      <c r="L66" s="91" t="str">
        <f t="shared" si="14"/>
        <v>Yes</v>
      </c>
    </row>
    <row r="67" spans="1:12" x14ac:dyDescent="0.25">
      <c r="A67" s="122" t="s">
        <v>604</v>
      </c>
      <c r="B67" s="25" t="s">
        <v>213</v>
      </c>
      <c r="C67" s="1">
        <v>686</v>
      </c>
      <c r="D67" s="7" t="str">
        <f t="shared" si="11"/>
        <v>N/A</v>
      </c>
      <c r="E67" s="1">
        <v>683</v>
      </c>
      <c r="F67" s="7" t="str">
        <f t="shared" si="12"/>
        <v>N/A</v>
      </c>
      <c r="G67" s="1">
        <v>709</v>
      </c>
      <c r="H67" s="7" t="str">
        <f t="shared" si="13"/>
        <v>N/A</v>
      </c>
      <c r="I67" s="8">
        <v>-0.437</v>
      </c>
      <c r="J67" s="8">
        <v>3.8069999999999999</v>
      </c>
      <c r="K67" s="25" t="s">
        <v>736</v>
      </c>
      <c r="L67" s="91" t="str">
        <f t="shared" si="14"/>
        <v>Yes</v>
      </c>
    </row>
    <row r="68" spans="1:12" x14ac:dyDescent="0.25">
      <c r="A68" s="122" t="s">
        <v>1428</v>
      </c>
      <c r="B68" s="25" t="s">
        <v>213</v>
      </c>
      <c r="C68" s="10">
        <v>112393.72448999999</v>
      </c>
      <c r="D68" s="7" t="str">
        <f t="shared" si="11"/>
        <v>N/A</v>
      </c>
      <c r="E68" s="10">
        <v>124976.00586</v>
      </c>
      <c r="F68" s="7" t="str">
        <f t="shared" si="12"/>
        <v>N/A</v>
      </c>
      <c r="G68" s="10">
        <v>132584.53031999999</v>
      </c>
      <c r="H68" s="7" t="str">
        <f t="shared" si="13"/>
        <v>N/A</v>
      </c>
      <c r="I68" s="8">
        <v>11.19</v>
      </c>
      <c r="J68" s="8">
        <v>6.0880000000000001</v>
      </c>
      <c r="K68" s="25" t="s">
        <v>736</v>
      </c>
      <c r="L68" s="91" t="str">
        <f t="shared" si="14"/>
        <v>Yes</v>
      </c>
    </row>
    <row r="69" spans="1:12" x14ac:dyDescent="0.25">
      <c r="A69" s="122" t="s">
        <v>605</v>
      </c>
      <c r="B69" s="25" t="s">
        <v>213</v>
      </c>
      <c r="C69" s="10">
        <v>7724677</v>
      </c>
      <c r="D69" s="7" t="str">
        <f t="shared" si="11"/>
        <v>N/A</v>
      </c>
      <c r="E69" s="10">
        <v>8176687</v>
      </c>
      <c r="F69" s="7" t="str">
        <f t="shared" si="12"/>
        <v>N/A</v>
      </c>
      <c r="G69" s="10">
        <v>7899291</v>
      </c>
      <c r="H69" s="7" t="str">
        <f t="shared" si="13"/>
        <v>N/A</v>
      </c>
      <c r="I69" s="8">
        <v>5.8520000000000003</v>
      </c>
      <c r="J69" s="8">
        <v>-3.39</v>
      </c>
      <c r="K69" s="25" t="s">
        <v>736</v>
      </c>
      <c r="L69" s="91" t="str">
        <f t="shared" si="14"/>
        <v>Yes</v>
      </c>
    </row>
    <row r="70" spans="1:12" x14ac:dyDescent="0.25">
      <c r="A70" s="122" t="s">
        <v>606</v>
      </c>
      <c r="B70" s="25" t="s">
        <v>213</v>
      </c>
      <c r="C70" s="1">
        <v>12379</v>
      </c>
      <c r="D70" s="7" t="str">
        <f t="shared" si="11"/>
        <v>N/A</v>
      </c>
      <c r="E70" s="1">
        <v>13012</v>
      </c>
      <c r="F70" s="7" t="str">
        <f t="shared" si="12"/>
        <v>N/A</v>
      </c>
      <c r="G70" s="1">
        <v>13556</v>
      </c>
      <c r="H70" s="7" t="str">
        <f t="shared" si="13"/>
        <v>N/A</v>
      </c>
      <c r="I70" s="8">
        <v>5.1130000000000004</v>
      </c>
      <c r="J70" s="8">
        <v>4.181</v>
      </c>
      <c r="K70" s="25" t="s">
        <v>736</v>
      </c>
      <c r="L70" s="91" t="str">
        <f t="shared" si="14"/>
        <v>Yes</v>
      </c>
    </row>
    <row r="71" spans="1:12" x14ac:dyDescent="0.25">
      <c r="A71" s="122" t="s">
        <v>1429</v>
      </c>
      <c r="B71" s="25" t="s">
        <v>213</v>
      </c>
      <c r="C71" s="10">
        <v>624.01462154000001</v>
      </c>
      <c r="D71" s="7" t="str">
        <f t="shared" si="11"/>
        <v>N/A</v>
      </c>
      <c r="E71" s="10">
        <v>628.39586536000002</v>
      </c>
      <c r="F71" s="7" t="str">
        <f t="shared" si="12"/>
        <v>N/A</v>
      </c>
      <c r="G71" s="10">
        <v>582.71547654000005</v>
      </c>
      <c r="H71" s="7" t="str">
        <f t="shared" si="13"/>
        <v>N/A</v>
      </c>
      <c r="I71" s="8">
        <v>0.70209999999999995</v>
      </c>
      <c r="J71" s="8">
        <v>-7.27</v>
      </c>
      <c r="K71" s="25" t="s">
        <v>736</v>
      </c>
      <c r="L71" s="91" t="str">
        <f t="shared" si="14"/>
        <v>Yes</v>
      </c>
    </row>
    <row r="72" spans="1:12" x14ac:dyDescent="0.25">
      <c r="A72" s="122" t="s">
        <v>607</v>
      </c>
      <c r="B72" s="25" t="s">
        <v>213</v>
      </c>
      <c r="C72" s="10">
        <v>5786201</v>
      </c>
      <c r="D72" s="7" t="str">
        <f t="shared" si="11"/>
        <v>N/A</v>
      </c>
      <c r="E72" s="10">
        <v>6639224</v>
      </c>
      <c r="F72" s="7" t="str">
        <f t="shared" si="12"/>
        <v>N/A</v>
      </c>
      <c r="G72" s="10">
        <v>6039667</v>
      </c>
      <c r="H72" s="7" t="str">
        <f t="shared" si="13"/>
        <v>N/A</v>
      </c>
      <c r="I72" s="8">
        <v>14.74</v>
      </c>
      <c r="J72" s="8">
        <v>-9.0299999999999994</v>
      </c>
      <c r="K72" s="25" t="s">
        <v>736</v>
      </c>
      <c r="L72" s="91" t="str">
        <f t="shared" si="14"/>
        <v>Yes</v>
      </c>
    </row>
    <row r="73" spans="1:12" x14ac:dyDescent="0.25">
      <c r="A73" s="122" t="s">
        <v>608</v>
      </c>
      <c r="B73" s="25" t="s">
        <v>213</v>
      </c>
      <c r="C73" s="1">
        <v>4962</v>
      </c>
      <c r="D73" s="7" t="str">
        <f t="shared" si="11"/>
        <v>N/A</v>
      </c>
      <c r="E73" s="1">
        <v>5444</v>
      </c>
      <c r="F73" s="7" t="str">
        <f t="shared" si="12"/>
        <v>N/A</v>
      </c>
      <c r="G73" s="1">
        <v>5534</v>
      </c>
      <c r="H73" s="7" t="str">
        <f t="shared" si="13"/>
        <v>N/A</v>
      </c>
      <c r="I73" s="8">
        <v>9.7140000000000004</v>
      </c>
      <c r="J73" s="8">
        <v>1.653</v>
      </c>
      <c r="K73" s="25" t="s">
        <v>736</v>
      </c>
      <c r="L73" s="91" t="str">
        <f t="shared" si="14"/>
        <v>Yes</v>
      </c>
    </row>
    <row r="74" spans="1:12" x14ac:dyDescent="0.25">
      <c r="A74" s="122" t="s">
        <v>1430</v>
      </c>
      <c r="B74" s="25" t="s">
        <v>213</v>
      </c>
      <c r="C74" s="10">
        <v>1166.1025795999999</v>
      </c>
      <c r="D74" s="7" t="str">
        <f t="shared" si="11"/>
        <v>N/A</v>
      </c>
      <c r="E74" s="10">
        <v>1219.5488611000001</v>
      </c>
      <c r="F74" s="7" t="str">
        <f t="shared" si="12"/>
        <v>N/A</v>
      </c>
      <c r="G74" s="10">
        <v>1091.3745934000001</v>
      </c>
      <c r="H74" s="7" t="str">
        <f t="shared" si="13"/>
        <v>N/A</v>
      </c>
      <c r="I74" s="8">
        <v>4.5830000000000002</v>
      </c>
      <c r="J74" s="8">
        <v>-10.5</v>
      </c>
      <c r="K74" s="25" t="s">
        <v>736</v>
      </c>
      <c r="L74" s="91" t="str">
        <f t="shared" si="14"/>
        <v>Yes</v>
      </c>
    </row>
    <row r="75" spans="1:12" ht="25" x14ac:dyDescent="0.25">
      <c r="A75" s="122" t="s">
        <v>609</v>
      </c>
      <c r="B75" s="25" t="s">
        <v>213</v>
      </c>
      <c r="C75" s="10">
        <v>577325</v>
      </c>
      <c r="D75" s="7" t="str">
        <f t="shared" si="11"/>
        <v>N/A</v>
      </c>
      <c r="E75" s="10">
        <v>653867</v>
      </c>
      <c r="F75" s="7" t="str">
        <f t="shared" si="12"/>
        <v>N/A</v>
      </c>
      <c r="G75" s="10">
        <v>458627</v>
      </c>
      <c r="H75" s="7" t="str">
        <f t="shared" si="13"/>
        <v>N/A</v>
      </c>
      <c r="I75" s="8">
        <v>13.26</v>
      </c>
      <c r="J75" s="8">
        <v>-29.9</v>
      </c>
      <c r="K75" s="25" t="s">
        <v>736</v>
      </c>
      <c r="L75" s="91" t="str">
        <f t="shared" si="14"/>
        <v>Yes</v>
      </c>
    </row>
    <row r="76" spans="1:12" x14ac:dyDescent="0.25">
      <c r="A76" s="148" t="s">
        <v>610</v>
      </c>
      <c r="B76" s="21" t="s">
        <v>213</v>
      </c>
      <c r="C76" s="22">
        <v>3489</v>
      </c>
      <c r="D76" s="7" t="str">
        <f t="shared" si="11"/>
        <v>N/A</v>
      </c>
      <c r="E76" s="22">
        <v>3479</v>
      </c>
      <c r="F76" s="7" t="str">
        <f t="shared" si="12"/>
        <v>N/A</v>
      </c>
      <c r="G76" s="22">
        <v>2950</v>
      </c>
      <c r="H76" s="7" t="str">
        <f t="shared" si="13"/>
        <v>N/A</v>
      </c>
      <c r="I76" s="8">
        <v>-0.28699999999999998</v>
      </c>
      <c r="J76" s="8">
        <v>-15.2</v>
      </c>
      <c r="K76" s="25" t="s">
        <v>736</v>
      </c>
      <c r="L76" s="91" t="str">
        <f t="shared" si="14"/>
        <v>Yes</v>
      </c>
    </row>
    <row r="77" spans="1:12" ht="25" x14ac:dyDescent="0.25">
      <c r="A77" s="148" t="s">
        <v>1431</v>
      </c>
      <c r="B77" s="21" t="s">
        <v>213</v>
      </c>
      <c r="C77" s="26">
        <v>165.47004871999999</v>
      </c>
      <c r="D77" s="7" t="str">
        <f t="shared" si="11"/>
        <v>N/A</v>
      </c>
      <c r="E77" s="26">
        <v>187.9468238</v>
      </c>
      <c r="F77" s="7" t="str">
        <f t="shared" si="12"/>
        <v>N/A</v>
      </c>
      <c r="G77" s="26">
        <v>155.46677965999999</v>
      </c>
      <c r="H77" s="7" t="str">
        <f t="shared" si="13"/>
        <v>N/A</v>
      </c>
      <c r="I77" s="8">
        <v>13.58</v>
      </c>
      <c r="J77" s="8">
        <v>-17.3</v>
      </c>
      <c r="K77" s="25" t="s">
        <v>736</v>
      </c>
      <c r="L77" s="91" t="str">
        <f t="shared" si="14"/>
        <v>Yes</v>
      </c>
    </row>
    <row r="78" spans="1:12" ht="25" x14ac:dyDescent="0.25">
      <c r="A78" s="148" t="s">
        <v>611</v>
      </c>
      <c r="B78" s="21" t="s">
        <v>213</v>
      </c>
      <c r="C78" s="26">
        <v>6449678</v>
      </c>
      <c r="D78" s="7" t="str">
        <f t="shared" si="11"/>
        <v>N/A</v>
      </c>
      <c r="E78" s="26">
        <v>6521875</v>
      </c>
      <c r="F78" s="7" t="str">
        <f t="shared" si="12"/>
        <v>N/A</v>
      </c>
      <c r="G78" s="26">
        <v>5785439</v>
      </c>
      <c r="H78" s="7" t="str">
        <f t="shared" si="13"/>
        <v>N/A</v>
      </c>
      <c r="I78" s="8">
        <v>1.119</v>
      </c>
      <c r="J78" s="8">
        <v>-11.3</v>
      </c>
      <c r="K78" s="25" t="s">
        <v>736</v>
      </c>
      <c r="L78" s="91" t="str">
        <f t="shared" si="14"/>
        <v>Yes</v>
      </c>
    </row>
    <row r="79" spans="1:12" x14ac:dyDescent="0.25">
      <c r="A79" s="148" t="s">
        <v>612</v>
      </c>
      <c r="B79" s="21" t="s">
        <v>213</v>
      </c>
      <c r="C79" s="22">
        <v>8019</v>
      </c>
      <c r="D79" s="7" t="str">
        <f t="shared" si="11"/>
        <v>N/A</v>
      </c>
      <c r="E79" s="22">
        <v>8242</v>
      </c>
      <c r="F79" s="7" t="str">
        <f t="shared" si="12"/>
        <v>N/A</v>
      </c>
      <c r="G79" s="22">
        <v>8519</v>
      </c>
      <c r="H79" s="7" t="str">
        <f t="shared" si="13"/>
        <v>N/A</v>
      </c>
      <c r="I79" s="8">
        <v>2.7810000000000001</v>
      </c>
      <c r="J79" s="8">
        <v>3.3610000000000002</v>
      </c>
      <c r="K79" s="25" t="s">
        <v>736</v>
      </c>
      <c r="L79" s="91" t="str">
        <f t="shared" si="14"/>
        <v>Yes</v>
      </c>
    </row>
    <row r="80" spans="1:12" x14ac:dyDescent="0.25">
      <c r="A80" s="148" t="s">
        <v>1432</v>
      </c>
      <c r="B80" s="21" t="s">
        <v>213</v>
      </c>
      <c r="C80" s="26">
        <v>804.29953860000001</v>
      </c>
      <c r="D80" s="7" t="str">
        <f t="shared" si="11"/>
        <v>N/A</v>
      </c>
      <c r="E80" s="26">
        <v>791.29762194</v>
      </c>
      <c r="F80" s="7" t="str">
        <f t="shared" si="12"/>
        <v>N/A</v>
      </c>
      <c r="G80" s="26">
        <v>679.12184529000001</v>
      </c>
      <c r="H80" s="7" t="str">
        <f t="shared" si="13"/>
        <v>N/A</v>
      </c>
      <c r="I80" s="8">
        <v>-1.62</v>
      </c>
      <c r="J80" s="8">
        <v>-14.2</v>
      </c>
      <c r="K80" s="25" t="s">
        <v>736</v>
      </c>
      <c r="L80" s="91" t="str">
        <f t="shared" si="14"/>
        <v>Yes</v>
      </c>
    </row>
    <row r="81" spans="1:12" x14ac:dyDescent="0.25">
      <c r="A81" s="148" t="s">
        <v>613</v>
      </c>
      <c r="B81" s="21" t="s">
        <v>213</v>
      </c>
      <c r="C81" s="26">
        <v>12364539</v>
      </c>
      <c r="D81" s="7" t="str">
        <f t="shared" si="11"/>
        <v>N/A</v>
      </c>
      <c r="E81" s="26">
        <v>5334674</v>
      </c>
      <c r="F81" s="7" t="str">
        <f t="shared" si="12"/>
        <v>N/A</v>
      </c>
      <c r="G81" s="26">
        <v>4139209</v>
      </c>
      <c r="H81" s="7" t="str">
        <f t="shared" si="13"/>
        <v>N/A</v>
      </c>
      <c r="I81" s="8">
        <v>-56.9</v>
      </c>
      <c r="J81" s="8">
        <v>-22.4</v>
      </c>
      <c r="K81" s="25" t="s">
        <v>736</v>
      </c>
      <c r="L81" s="91" t="str">
        <f t="shared" si="14"/>
        <v>Yes</v>
      </c>
    </row>
    <row r="82" spans="1:12" x14ac:dyDescent="0.25">
      <c r="A82" s="148" t="s">
        <v>614</v>
      </c>
      <c r="B82" s="21" t="s">
        <v>213</v>
      </c>
      <c r="C82" s="22">
        <v>5872</v>
      </c>
      <c r="D82" s="7" t="str">
        <f t="shared" si="11"/>
        <v>N/A</v>
      </c>
      <c r="E82" s="22">
        <v>6427</v>
      </c>
      <c r="F82" s="7" t="str">
        <f t="shared" si="12"/>
        <v>N/A</v>
      </c>
      <c r="G82" s="22">
        <v>6193</v>
      </c>
      <c r="H82" s="7" t="str">
        <f t="shared" si="13"/>
        <v>N/A</v>
      </c>
      <c r="I82" s="8">
        <v>9.452</v>
      </c>
      <c r="J82" s="8">
        <v>-3.64</v>
      </c>
      <c r="K82" s="25" t="s">
        <v>736</v>
      </c>
      <c r="L82" s="91" t="str">
        <f t="shared" si="14"/>
        <v>Yes</v>
      </c>
    </row>
    <row r="83" spans="1:12" x14ac:dyDescent="0.25">
      <c r="A83" s="148" t="s">
        <v>1433</v>
      </c>
      <c r="B83" s="21" t="s">
        <v>213</v>
      </c>
      <c r="C83" s="26">
        <v>2105.6776226000002</v>
      </c>
      <c r="D83" s="7" t="str">
        <f t="shared" si="11"/>
        <v>N/A</v>
      </c>
      <c r="E83" s="26">
        <v>830.04107670999997</v>
      </c>
      <c r="F83" s="7" t="str">
        <f t="shared" si="12"/>
        <v>N/A</v>
      </c>
      <c r="G83" s="26">
        <v>668.36896495999997</v>
      </c>
      <c r="H83" s="7" t="str">
        <f t="shared" si="13"/>
        <v>N/A</v>
      </c>
      <c r="I83" s="8">
        <v>-60.6</v>
      </c>
      <c r="J83" s="8">
        <v>-19.5</v>
      </c>
      <c r="K83" s="25" t="s">
        <v>736</v>
      </c>
      <c r="L83" s="91" t="str">
        <f t="shared" si="14"/>
        <v>Yes</v>
      </c>
    </row>
    <row r="84" spans="1:12" ht="25" x14ac:dyDescent="0.25">
      <c r="A84" s="148" t="s">
        <v>615</v>
      </c>
      <c r="B84" s="21" t="s">
        <v>213</v>
      </c>
      <c r="C84" s="26">
        <v>120300</v>
      </c>
      <c r="D84" s="7" t="str">
        <f t="shared" si="11"/>
        <v>N/A</v>
      </c>
      <c r="E84" s="26">
        <v>124774</v>
      </c>
      <c r="F84" s="7" t="str">
        <f t="shared" si="12"/>
        <v>N/A</v>
      </c>
      <c r="G84" s="26">
        <v>72812</v>
      </c>
      <c r="H84" s="7" t="str">
        <f t="shared" si="13"/>
        <v>N/A</v>
      </c>
      <c r="I84" s="8">
        <v>3.7189999999999999</v>
      </c>
      <c r="J84" s="8">
        <v>-41.6</v>
      </c>
      <c r="K84" s="25" t="s">
        <v>736</v>
      </c>
      <c r="L84" s="91" t="str">
        <f t="shared" si="14"/>
        <v>No</v>
      </c>
    </row>
    <row r="85" spans="1:12" x14ac:dyDescent="0.25">
      <c r="A85" s="148" t="s">
        <v>616</v>
      </c>
      <c r="B85" s="21" t="s">
        <v>213</v>
      </c>
      <c r="C85" s="22">
        <v>21</v>
      </c>
      <c r="D85" s="7" t="str">
        <f t="shared" si="11"/>
        <v>N/A</v>
      </c>
      <c r="E85" s="22">
        <v>29</v>
      </c>
      <c r="F85" s="7" t="str">
        <f t="shared" si="12"/>
        <v>N/A</v>
      </c>
      <c r="G85" s="22">
        <v>13</v>
      </c>
      <c r="H85" s="7" t="str">
        <f t="shared" si="13"/>
        <v>N/A</v>
      </c>
      <c r="I85" s="8">
        <v>38.1</v>
      </c>
      <c r="J85" s="8">
        <v>-55.2</v>
      </c>
      <c r="K85" s="25" t="s">
        <v>736</v>
      </c>
      <c r="L85" s="91" t="str">
        <f t="shared" si="14"/>
        <v>No</v>
      </c>
    </row>
    <row r="86" spans="1:12" x14ac:dyDescent="0.25">
      <c r="A86" s="148" t="s">
        <v>1434</v>
      </c>
      <c r="B86" s="21" t="s">
        <v>213</v>
      </c>
      <c r="C86" s="26">
        <v>5728.5714286000002</v>
      </c>
      <c r="D86" s="7" t="str">
        <f t="shared" si="11"/>
        <v>N/A</v>
      </c>
      <c r="E86" s="26">
        <v>4302.5517240999998</v>
      </c>
      <c r="F86" s="7" t="str">
        <f t="shared" si="12"/>
        <v>N/A</v>
      </c>
      <c r="G86" s="26">
        <v>5600.9230768999996</v>
      </c>
      <c r="H86" s="7" t="str">
        <f t="shared" si="13"/>
        <v>N/A</v>
      </c>
      <c r="I86" s="8">
        <v>-24.9</v>
      </c>
      <c r="J86" s="8">
        <v>30.18</v>
      </c>
      <c r="K86" s="25" t="s">
        <v>736</v>
      </c>
      <c r="L86" s="91" t="str">
        <f t="shared" si="14"/>
        <v>No</v>
      </c>
    </row>
    <row r="87" spans="1:12" x14ac:dyDescent="0.25">
      <c r="A87" s="148" t="s">
        <v>617</v>
      </c>
      <c r="B87" s="21" t="s">
        <v>213</v>
      </c>
      <c r="C87" s="26">
        <v>2873769</v>
      </c>
      <c r="D87" s="7" t="str">
        <f t="shared" si="11"/>
        <v>N/A</v>
      </c>
      <c r="E87" s="26">
        <v>3204024</v>
      </c>
      <c r="F87" s="7" t="str">
        <f t="shared" si="12"/>
        <v>N/A</v>
      </c>
      <c r="G87" s="26">
        <v>3433154</v>
      </c>
      <c r="H87" s="7" t="str">
        <f t="shared" si="13"/>
        <v>N/A</v>
      </c>
      <c r="I87" s="8">
        <v>11.49</v>
      </c>
      <c r="J87" s="8">
        <v>7.1509999999999998</v>
      </c>
      <c r="K87" s="25" t="s">
        <v>736</v>
      </c>
      <c r="L87" s="91" t="str">
        <f t="shared" si="14"/>
        <v>Yes</v>
      </c>
    </row>
    <row r="88" spans="1:12" x14ac:dyDescent="0.25">
      <c r="A88" s="148" t="s">
        <v>618</v>
      </c>
      <c r="B88" s="21" t="s">
        <v>213</v>
      </c>
      <c r="C88" s="22">
        <v>9500</v>
      </c>
      <c r="D88" s="7" t="str">
        <f t="shared" si="11"/>
        <v>N/A</v>
      </c>
      <c r="E88" s="22">
        <v>10025</v>
      </c>
      <c r="F88" s="7" t="str">
        <f t="shared" si="12"/>
        <v>N/A</v>
      </c>
      <c r="G88" s="22">
        <v>10018</v>
      </c>
      <c r="H88" s="7" t="str">
        <f t="shared" si="13"/>
        <v>N/A</v>
      </c>
      <c r="I88" s="8">
        <v>5.5259999999999998</v>
      </c>
      <c r="J88" s="8">
        <v>-7.0000000000000007E-2</v>
      </c>
      <c r="K88" s="25" t="s">
        <v>736</v>
      </c>
      <c r="L88" s="91" t="str">
        <f t="shared" si="14"/>
        <v>Yes</v>
      </c>
    </row>
    <row r="89" spans="1:12" x14ac:dyDescent="0.25">
      <c r="A89" s="148" t="s">
        <v>1435</v>
      </c>
      <c r="B89" s="21" t="s">
        <v>213</v>
      </c>
      <c r="C89" s="26">
        <v>302.50200000000001</v>
      </c>
      <c r="D89" s="7" t="str">
        <f t="shared" si="11"/>
        <v>N/A</v>
      </c>
      <c r="E89" s="26">
        <v>319.60339152</v>
      </c>
      <c r="F89" s="7" t="str">
        <f t="shared" si="12"/>
        <v>N/A</v>
      </c>
      <c r="G89" s="26">
        <v>342.69854262000001</v>
      </c>
      <c r="H89" s="7" t="str">
        <f t="shared" si="13"/>
        <v>N/A</v>
      </c>
      <c r="I89" s="8">
        <v>5.6529999999999996</v>
      </c>
      <c r="J89" s="8">
        <v>7.226</v>
      </c>
      <c r="K89" s="25" t="s">
        <v>736</v>
      </c>
      <c r="L89" s="91" t="str">
        <f t="shared" si="14"/>
        <v>Yes</v>
      </c>
    </row>
    <row r="90" spans="1:12" x14ac:dyDescent="0.25">
      <c r="A90" s="148" t="s">
        <v>619</v>
      </c>
      <c r="B90" s="21" t="s">
        <v>213</v>
      </c>
      <c r="C90" s="26">
        <v>3007905</v>
      </c>
      <c r="D90" s="7" t="str">
        <f t="shared" si="11"/>
        <v>N/A</v>
      </c>
      <c r="E90" s="26">
        <v>2684377</v>
      </c>
      <c r="F90" s="7" t="str">
        <f t="shared" si="12"/>
        <v>N/A</v>
      </c>
      <c r="G90" s="26">
        <v>1788222</v>
      </c>
      <c r="H90" s="7" t="str">
        <f t="shared" si="13"/>
        <v>N/A</v>
      </c>
      <c r="I90" s="8">
        <v>-10.8</v>
      </c>
      <c r="J90" s="8">
        <v>-33.4</v>
      </c>
      <c r="K90" s="25" t="s">
        <v>736</v>
      </c>
      <c r="L90" s="91" t="str">
        <f t="shared" si="14"/>
        <v>No</v>
      </c>
    </row>
    <row r="91" spans="1:12" x14ac:dyDescent="0.25">
      <c r="A91" s="148" t="s">
        <v>620</v>
      </c>
      <c r="B91" s="21" t="s">
        <v>213</v>
      </c>
      <c r="C91" s="22">
        <v>4747</v>
      </c>
      <c r="D91" s="7" t="str">
        <f t="shared" si="11"/>
        <v>N/A</v>
      </c>
      <c r="E91" s="22">
        <v>4769</v>
      </c>
      <c r="F91" s="7" t="str">
        <f t="shared" si="12"/>
        <v>N/A</v>
      </c>
      <c r="G91" s="22">
        <v>2900</v>
      </c>
      <c r="H91" s="7" t="str">
        <f t="shared" si="13"/>
        <v>N/A</v>
      </c>
      <c r="I91" s="8">
        <v>0.46350000000000002</v>
      </c>
      <c r="J91" s="8">
        <v>-39.200000000000003</v>
      </c>
      <c r="K91" s="25" t="s">
        <v>736</v>
      </c>
      <c r="L91" s="91" t="str">
        <f t="shared" si="14"/>
        <v>No</v>
      </c>
    </row>
    <row r="92" spans="1:12" x14ac:dyDescent="0.25">
      <c r="A92" s="148" t="s">
        <v>1436</v>
      </c>
      <c r="B92" s="21" t="s">
        <v>213</v>
      </c>
      <c r="C92" s="26">
        <v>633.64335370000003</v>
      </c>
      <c r="D92" s="7" t="str">
        <f t="shared" si="11"/>
        <v>N/A</v>
      </c>
      <c r="E92" s="26">
        <v>562.88047809</v>
      </c>
      <c r="F92" s="7" t="str">
        <f t="shared" si="12"/>
        <v>N/A</v>
      </c>
      <c r="G92" s="26">
        <v>616.62827586000003</v>
      </c>
      <c r="H92" s="7" t="str">
        <f t="shared" si="13"/>
        <v>N/A</v>
      </c>
      <c r="I92" s="8">
        <v>-11.2</v>
      </c>
      <c r="J92" s="8">
        <v>9.5489999999999995</v>
      </c>
      <c r="K92" s="25" t="s">
        <v>736</v>
      </c>
      <c r="L92" s="91" t="str">
        <f t="shared" si="14"/>
        <v>Yes</v>
      </c>
    </row>
    <row r="93" spans="1:12" ht="25" x14ac:dyDescent="0.25">
      <c r="A93" s="148" t="s">
        <v>621</v>
      </c>
      <c r="B93" s="21" t="s">
        <v>213</v>
      </c>
      <c r="C93" s="26">
        <v>58740130</v>
      </c>
      <c r="D93" s="7" t="str">
        <f t="shared" si="11"/>
        <v>N/A</v>
      </c>
      <c r="E93" s="26">
        <v>11354349</v>
      </c>
      <c r="F93" s="7" t="str">
        <f t="shared" si="12"/>
        <v>N/A</v>
      </c>
      <c r="G93" s="26">
        <v>18006679</v>
      </c>
      <c r="H93" s="7" t="str">
        <f t="shared" si="13"/>
        <v>N/A</v>
      </c>
      <c r="I93" s="8">
        <v>-80.7</v>
      </c>
      <c r="J93" s="8">
        <v>58.59</v>
      </c>
      <c r="K93" s="25" t="s">
        <v>736</v>
      </c>
      <c r="L93" s="91" t="str">
        <f t="shared" si="14"/>
        <v>No</v>
      </c>
    </row>
    <row r="94" spans="1:12" x14ac:dyDescent="0.25">
      <c r="A94" s="151" t="s">
        <v>622</v>
      </c>
      <c r="B94" s="22" t="s">
        <v>213</v>
      </c>
      <c r="C94" s="22">
        <v>4503</v>
      </c>
      <c r="D94" s="7" t="str">
        <f t="shared" si="11"/>
        <v>N/A</v>
      </c>
      <c r="E94" s="22">
        <v>3881</v>
      </c>
      <c r="F94" s="7" t="str">
        <f t="shared" si="12"/>
        <v>N/A</v>
      </c>
      <c r="G94" s="22">
        <v>6460</v>
      </c>
      <c r="H94" s="7" t="str">
        <f t="shared" si="13"/>
        <v>N/A</v>
      </c>
      <c r="I94" s="8">
        <v>-13.8</v>
      </c>
      <c r="J94" s="8">
        <v>66.45</v>
      </c>
      <c r="K94" s="1" t="s">
        <v>736</v>
      </c>
      <c r="L94" s="91" t="str">
        <f t="shared" si="14"/>
        <v>No</v>
      </c>
    </row>
    <row r="95" spans="1:12" x14ac:dyDescent="0.25">
      <c r="A95" s="148" t="s">
        <v>1437</v>
      </c>
      <c r="B95" s="21" t="s">
        <v>213</v>
      </c>
      <c r="C95" s="26">
        <v>13044.665778000001</v>
      </c>
      <c r="D95" s="7" t="str">
        <f t="shared" si="11"/>
        <v>N/A</v>
      </c>
      <c r="E95" s="26">
        <v>2925.6245813</v>
      </c>
      <c r="F95" s="7" t="str">
        <f t="shared" si="12"/>
        <v>N/A</v>
      </c>
      <c r="G95" s="26">
        <v>2787.4116098999998</v>
      </c>
      <c r="H95" s="7" t="str">
        <f t="shared" si="13"/>
        <v>N/A</v>
      </c>
      <c r="I95" s="8">
        <v>-77.599999999999994</v>
      </c>
      <c r="J95" s="8">
        <v>-4.72</v>
      </c>
      <c r="K95" s="25" t="s">
        <v>736</v>
      </c>
      <c r="L95" s="91" t="str">
        <f t="shared" si="14"/>
        <v>Yes</v>
      </c>
    </row>
    <row r="96" spans="1:12" ht="25" x14ac:dyDescent="0.25">
      <c r="A96" s="148" t="s">
        <v>623</v>
      </c>
      <c r="B96" s="21" t="s">
        <v>213</v>
      </c>
      <c r="C96" s="26">
        <v>14277495</v>
      </c>
      <c r="D96" s="7" t="str">
        <f t="shared" si="11"/>
        <v>N/A</v>
      </c>
      <c r="E96" s="26">
        <v>15788635</v>
      </c>
      <c r="F96" s="7" t="str">
        <f t="shared" si="12"/>
        <v>N/A</v>
      </c>
      <c r="G96" s="26">
        <v>13221062</v>
      </c>
      <c r="H96" s="7" t="str">
        <f t="shared" si="13"/>
        <v>N/A</v>
      </c>
      <c r="I96" s="8">
        <v>10.58</v>
      </c>
      <c r="J96" s="8">
        <v>-16.3</v>
      </c>
      <c r="K96" s="25" t="s">
        <v>736</v>
      </c>
      <c r="L96" s="91" t="str">
        <f t="shared" si="14"/>
        <v>Yes</v>
      </c>
    </row>
    <row r="97" spans="1:12" x14ac:dyDescent="0.25">
      <c r="A97" s="148" t="s">
        <v>624</v>
      </c>
      <c r="B97" s="21" t="s">
        <v>213</v>
      </c>
      <c r="C97" s="22">
        <v>5390</v>
      </c>
      <c r="D97" s="7" t="str">
        <f t="shared" si="11"/>
        <v>N/A</v>
      </c>
      <c r="E97" s="22">
        <v>5687</v>
      </c>
      <c r="F97" s="7" t="str">
        <f t="shared" si="12"/>
        <v>N/A</v>
      </c>
      <c r="G97" s="22">
        <v>5683</v>
      </c>
      <c r="H97" s="7" t="str">
        <f t="shared" si="13"/>
        <v>N/A</v>
      </c>
      <c r="I97" s="8">
        <v>5.51</v>
      </c>
      <c r="J97" s="8">
        <v>-7.0000000000000007E-2</v>
      </c>
      <c r="K97" s="25" t="s">
        <v>736</v>
      </c>
      <c r="L97" s="91" t="str">
        <f t="shared" si="14"/>
        <v>Yes</v>
      </c>
    </row>
    <row r="98" spans="1:12" x14ac:dyDescent="0.25">
      <c r="A98" s="148" t="s">
        <v>1438</v>
      </c>
      <c r="B98" s="21" t="s">
        <v>213</v>
      </c>
      <c r="C98" s="26">
        <v>2648.8858998000001</v>
      </c>
      <c r="D98" s="7" t="str">
        <f t="shared" si="11"/>
        <v>N/A</v>
      </c>
      <c r="E98" s="26">
        <v>2776.2678037999999</v>
      </c>
      <c r="F98" s="7" t="str">
        <f t="shared" si="12"/>
        <v>N/A</v>
      </c>
      <c r="G98" s="26">
        <v>2326.4230160000002</v>
      </c>
      <c r="H98" s="7" t="str">
        <f t="shared" si="13"/>
        <v>N/A</v>
      </c>
      <c r="I98" s="8">
        <v>4.8090000000000002</v>
      </c>
      <c r="J98" s="8">
        <v>-16.2</v>
      </c>
      <c r="K98" s="25" t="s">
        <v>736</v>
      </c>
      <c r="L98" s="91" t="str">
        <f t="shared" si="14"/>
        <v>Yes</v>
      </c>
    </row>
    <row r="99" spans="1:12" ht="25" x14ac:dyDescent="0.25">
      <c r="A99" s="148" t="s">
        <v>625</v>
      </c>
      <c r="B99" s="21" t="s">
        <v>213</v>
      </c>
      <c r="C99" s="26">
        <v>91088504</v>
      </c>
      <c r="D99" s="7" t="str">
        <f t="shared" si="11"/>
        <v>N/A</v>
      </c>
      <c r="E99" s="26">
        <v>99910392</v>
      </c>
      <c r="F99" s="7" t="str">
        <f t="shared" si="12"/>
        <v>N/A</v>
      </c>
      <c r="G99" s="26">
        <v>74223578</v>
      </c>
      <c r="H99" s="7" t="str">
        <f t="shared" si="13"/>
        <v>N/A</v>
      </c>
      <c r="I99" s="8">
        <v>9.6850000000000005</v>
      </c>
      <c r="J99" s="8">
        <v>-25.7</v>
      </c>
      <c r="K99" s="25" t="s">
        <v>736</v>
      </c>
      <c r="L99" s="91" t="str">
        <f t="shared" si="14"/>
        <v>Yes</v>
      </c>
    </row>
    <row r="100" spans="1:12" x14ac:dyDescent="0.25">
      <c r="A100" s="148" t="s">
        <v>626</v>
      </c>
      <c r="B100" s="21" t="s">
        <v>213</v>
      </c>
      <c r="C100" s="22">
        <v>3764</v>
      </c>
      <c r="D100" s="7" t="str">
        <f t="shared" si="11"/>
        <v>N/A</v>
      </c>
      <c r="E100" s="22">
        <v>4004</v>
      </c>
      <c r="F100" s="7" t="str">
        <f t="shared" si="12"/>
        <v>N/A</v>
      </c>
      <c r="G100" s="22">
        <v>3722</v>
      </c>
      <c r="H100" s="7" t="str">
        <f t="shared" si="13"/>
        <v>N/A</v>
      </c>
      <c r="I100" s="8">
        <v>6.3760000000000003</v>
      </c>
      <c r="J100" s="8">
        <v>-7.04</v>
      </c>
      <c r="K100" s="25" t="s">
        <v>736</v>
      </c>
      <c r="L100" s="91" t="str">
        <f t="shared" si="14"/>
        <v>Yes</v>
      </c>
    </row>
    <row r="101" spans="1:12" ht="25" x14ac:dyDescent="0.25">
      <c r="A101" s="148" t="s">
        <v>1439</v>
      </c>
      <c r="B101" s="21" t="s">
        <v>213</v>
      </c>
      <c r="C101" s="26">
        <v>24199.92136</v>
      </c>
      <c r="D101" s="7" t="str">
        <f t="shared" si="11"/>
        <v>N/A</v>
      </c>
      <c r="E101" s="26">
        <v>24952.645355000001</v>
      </c>
      <c r="F101" s="7" t="str">
        <f t="shared" si="12"/>
        <v>N/A</v>
      </c>
      <c r="G101" s="26">
        <v>19941.853305000001</v>
      </c>
      <c r="H101" s="7" t="str">
        <f t="shared" si="13"/>
        <v>N/A</v>
      </c>
      <c r="I101" s="8">
        <v>3.11</v>
      </c>
      <c r="J101" s="8">
        <v>-20.100000000000001</v>
      </c>
      <c r="K101" s="25" t="s">
        <v>736</v>
      </c>
      <c r="L101" s="91" t="str">
        <f t="shared" si="14"/>
        <v>Yes</v>
      </c>
    </row>
    <row r="102" spans="1:12" ht="25" x14ac:dyDescent="0.25">
      <c r="A102" s="148" t="s">
        <v>627</v>
      </c>
      <c r="B102" s="21" t="s">
        <v>213</v>
      </c>
      <c r="C102" s="26">
        <v>7360490</v>
      </c>
      <c r="D102" s="7" t="str">
        <f t="shared" si="11"/>
        <v>N/A</v>
      </c>
      <c r="E102" s="26">
        <v>7795412</v>
      </c>
      <c r="F102" s="7" t="str">
        <f t="shared" si="12"/>
        <v>N/A</v>
      </c>
      <c r="G102" s="26">
        <v>4096876</v>
      </c>
      <c r="H102" s="7" t="str">
        <f t="shared" si="13"/>
        <v>N/A</v>
      </c>
      <c r="I102" s="8">
        <v>5.9089999999999998</v>
      </c>
      <c r="J102" s="8">
        <v>-47.4</v>
      </c>
      <c r="K102" s="25" t="s">
        <v>736</v>
      </c>
      <c r="L102" s="91" t="str">
        <f t="shared" si="14"/>
        <v>No</v>
      </c>
    </row>
    <row r="103" spans="1:12" x14ac:dyDescent="0.25">
      <c r="A103" s="148" t="s">
        <v>628</v>
      </c>
      <c r="B103" s="21" t="s">
        <v>213</v>
      </c>
      <c r="C103" s="22">
        <v>3213</v>
      </c>
      <c r="D103" s="7" t="str">
        <f t="shared" si="11"/>
        <v>N/A</v>
      </c>
      <c r="E103" s="22">
        <v>3302</v>
      </c>
      <c r="F103" s="7" t="str">
        <f t="shared" si="12"/>
        <v>N/A</v>
      </c>
      <c r="G103" s="22">
        <v>2530</v>
      </c>
      <c r="H103" s="7" t="str">
        <f t="shared" si="13"/>
        <v>N/A</v>
      </c>
      <c r="I103" s="8">
        <v>2.77</v>
      </c>
      <c r="J103" s="8">
        <v>-23.4</v>
      </c>
      <c r="K103" s="25" t="s">
        <v>736</v>
      </c>
      <c r="L103" s="91" t="str">
        <f t="shared" si="14"/>
        <v>Yes</v>
      </c>
    </row>
    <row r="104" spans="1:12" ht="25" x14ac:dyDescent="0.25">
      <c r="A104" s="148" t="s">
        <v>1440</v>
      </c>
      <c r="B104" s="21" t="s">
        <v>213</v>
      </c>
      <c r="C104" s="26">
        <v>2290.8465608000001</v>
      </c>
      <c r="D104" s="7" t="str">
        <f t="shared" si="11"/>
        <v>N/A</v>
      </c>
      <c r="E104" s="26">
        <v>2360.8152635000001</v>
      </c>
      <c r="F104" s="7" t="str">
        <f t="shared" si="12"/>
        <v>N/A</v>
      </c>
      <c r="G104" s="26">
        <v>1619.3185771000001</v>
      </c>
      <c r="H104" s="7" t="str">
        <f t="shared" si="13"/>
        <v>N/A</v>
      </c>
      <c r="I104" s="8">
        <v>3.0539999999999998</v>
      </c>
      <c r="J104" s="8">
        <v>-31.4</v>
      </c>
      <c r="K104" s="25" t="s">
        <v>736</v>
      </c>
      <c r="L104" s="91" t="str">
        <f t="shared" si="14"/>
        <v>No</v>
      </c>
    </row>
    <row r="105" spans="1:12" ht="25" x14ac:dyDescent="0.25">
      <c r="A105" s="148" t="s">
        <v>629</v>
      </c>
      <c r="B105" s="21" t="s">
        <v>213</v>
      </c>
      <c r="C105" s="26">
        <v>0</v>
      </c>
      <c r="D105" s="7" t="str">
        <f t="shared" si="11"/>
        <v>N/A</v>
      </c>
      <c r="E105" s="26">
        <v>0</v>
      </c>
      <c r="F105" s="7" t="str">
        <f t="shared" si="12"/>
        <v>N/A</v>
      </c>
      <c r="G105" s="26">
        <v>609845</v>
      </c>
      <c r="H105" s="7" t="str">
        <f t="shared" si="13"/>
        <v>N/A</v>
      </c>
      <c r="I105" s="8" t="s">
        <v>1747</v>
      </c>
      <c r="J105" s="8" t="s">
        <v>1747</v>
      </c>
      <c r="K105" s="25" t="s">
        <v>736</v>
      </c>
      <c r="L105" s="91" t="str">
        <f t="shared" si="14"/>
        <v>N/A</v>
      </c>
    </row>
    <row r="106" spans="1:12" x14ac:dyDescent="0.25">
      <c r="A106" s="148" t="s">
        <v>630</v>
      </c>
      <c r="B106" s="21" t="s">
        <v>213</v>
      </c>
      <c r="C106" s="22">
        <v>0</v>
      </c>
      <c r="D106" s="7" t="str">
        <f t="shared" si="11"/>
        <v>N/A</v>
      </c>
      <c r="E106" s="22">
        <v>0</v>
      </c>
      <c r="F106" s="7" t="str">
        <f t="shared" si="12"/>
        <v>N/A</v>
      </c>
      <c r="G106" s="22">
        <v>1405</v>
      </c>
      <c r="H106" s="7" t="str">
        <f t="shared" si="13"/>
        <v>N/A</v>
      </c>
      <c r="I106" s="8" t="s">
        <v>1747</v>
      </c>
      <c r="J106" s="8" t="s">
        <v>1747</v>
      </c>
      <c r="K106" s="25" t="s">
        <v>736</v>
      </c>
      <c r="L106" s="91" t="str">
        <f t="shared" si="14"/>
        <v>N/A</v>
      </c>
    </row>
    <row r="107" spans="1:12" ht="25" x14ac:dyDescent="0.25">
      <c r="A107" s="148" t="s">
        <v>1441</v>
      </c>
      <c r="B107" s="21" t="s">
        <v>213</v>
      </c>
      <c r="C107" s="26" t="s">
        <v>1747</v>
      </c>
      <c r="D107" s="7" t="str">
        <f t="shared" si="11"/>
        <v>N/A</v>
      </c>
      <c r="E107" s="26" t="s">
        <v>1747</v>
      </c>
      <c r="F107" s="7" t="str">
        <f t="shared" si="12"/>
        <v>N/A</v>
      </c>
      <c r="G107" s="26">
        <v>434.05338078</v>
      </c>
      <c r="H107" s="7" t="str">
        <f t="shared" si="13"/>
        <v>N/A</v>
      </c>
      <c r="I107" s="8" t="s">
        <v>1747</v>
      </c>
      <c r="J107" s="8" t="s">
        <v>1747</v>
      </c>
      <c r="K107" s="25" t="s">
        <v>736</v>
      </c>
      <c r="L107" s="91" t="str">
        <f t="shared" si="14"/>
        <v>N/A</v>
      </c>
    </row>
    <row r="108" spans="1:12" ht="25" x14ac:dyDescent="0.25">
      <c r="A108" s="148" t="s">
        <v>631</v>
      </c>
      <c r="B108" s="21" t="s">
        <v>213</v>
      </c>
      <c r="C108" s="26">
        <v>106457</v>
      </c>
      <c r="D108" s="7" t="str">
        <f t="shared" si="11"/>
        <v>N/A</v>
      </c>
      <c r="E108" s="26">
        <v>103966</v>
      </c>
      <c r="F108" s="7" t="str">
        <f t="shared" si="12"/>
        <v>N/A</v>
      </c>
      <c r="G108" s="26">
        <v>44906</v>
      </c>
      <c r="H108" s="7" t="str">
        <f t="shared" si="13"/>
        <v>N/A</v>
      </c>
      <c r="I108" s="8">
        <v>-2.34</v>
      </c>
      <c r="J108" s="8">
        <v>-56.8</v>
      </c>
      <c r="K108" s="25" t="s">
        <v>736</v>
      </c>
      <c r="L108" s="91" t="str">
        <f t="shared" si="14"/>
        <v>No</v>
      </c>
    </row>
    <row r="109" spans="1:12" x14ac:dyDescent="0.25">
      <c r="A109" s="148" t="s">
        <v>632</v>
      </c>
      <c r="B109" s="21" t="s">
        <v>213</v>
      </c>
      <c r="C109" s="22">
        <v>398</v>
      </c>
      <c r="D109" s="7" t="str">
        <f t="shared" si="11"/>
        <v>N/A</v>
      </c>
      <c r="E109" s="22">
        <v>371</v>
      </c>
      <c r="F109" s="7" t="str">
        <f t="shared" si="12"/>
        <v>N/A</v>
      </c>
      <c r="G109" s="22">
        <v>207</v>
      </c>
      <c r="H109" s="7" t="str">
        <f t="shared" si="13"/>
        <v>N/A</v>
      </c>
      <c r="I109" s="8">
        <v>-6.78</v>
      </c>
      <c r="J109" s="8">
        <v>-44.2</v>
      </c>
      <c r="K109" s="25" t="s">
        <v>736</v>
      </c>
      <c r="L109" s="91" t="str">
        <f t="shared" si="14"/>
        <v>No</v>
      </c>
    </row>
    <row r="110" spans="1:12" ht="25" x14ac:dyDescent="0.25">
      <c r="A110" s="148" t="s">
        <v>1442</v>
      </c>
      <c r="B110" s="21" t="s">
        <v>213</v>
      </c>
      <c r="C110" s="26">
        <v>267.47989949999999</v>
      </c>
      <c r="D110" s="7" t="str">
        <f t="shared" si="11"/>
        <v>N/A</v>
      </c>
      <c r="E110" s="26">
        <v>280.23180593000001</v>
      </c>
      <c r="F110" s="7" t="str">
        <f t="shared" si="12"/>
        <v>N/A</v>
      </c>
      <c r="G110" s="26">
        <v>216.93719806999999</v>
      </c>
      <c r="H110" s="7" t="str">
        <f t="shared" si="13"/>
        <v>N/A</v>
      </c>
      <c r="I110" s="8">
        <v>4.7670000000000003</v>
      </c>
      <c r="J110" s="8">
        <v>-22.6</v>
      </c>
      <c r="K110" s="25" t="s">
        <v>736</v>
      </c>
      <c r="L110" s="91" t="str">
        <f t="shared" si="14"/>
        <v>Yes</v>
      </c>
    </row>
    <row r="111" spans="1:12" x14ac:dyDescent="0.25">
      <c r="A111" s="148" t="s">
        <v>633</v>
      </c>
      <c r="B111" s="21" t="s">
        <v>213</v>
      </c>
      <c r="C111" s="26">
        <v>0</v>
      </c>
      <c r="D111" s="7" t="str">
        <f t="shared" si="11"/>
        <v>N/A</v>
      </c>
      <c r="E111" s="26">
        <v>16865</v>
      </c>
      <c r="F111" s="7" t="str">
        <f t="shared" si="12"/>
        <v>N/A</v>
      </c>
      <c r="G111" s="26">
        <v>68086</v>
      </c>
      <c r="H111" s="7" t="str">
        <f t="shared" si="13"/>
        <v>N/A</v>
      </c>
      <c r="I111" s="8" t="s">
        <v>1747</v>
      </c>
      <c r="J111" s="8">
        <v>303.7</v>
      </c>
      <c r="K111" s="25" t="s">
        <v>736</v>
      </c>
      <c r="L111" s="91" t="str">
        <f t="shared" si="14"/>
        <v>No</v>
      </c>
    </row>
    <row r="112" spans="1:12" x14ac:dyDescent="0.25">
      <c r="A112" s="148" t="s">
        <v>634</v>
      </c>
      <c r="B112" s="21" t="s">
        <v>213</v>
      </c>
      <c r="C112" s="22">
        <v>0</v>
      </c>
      <c r="D112" s="7" t="str">
        <f t="shared" si="11"/>
        <v>N/A</v>
      </c>
      <c r="E112" s="22">
        <v>11</v>
      </c>
      <c r="F112" s="7" t="str">
        <f t="shared" si="12"/>
        <v>N/A</v>
      </c>
      <c r="G112" s="22">
        <v>11</v>
      </c>
      <c r="H112" s="7" t="str">
        <f t="shared" si="13"/>
        <v>N/A</v>
      </c>
      <c r="I112" s="8" t="s">
        <v>1747</v>
      </c>
      <c r="J112" s="8">
        <v>0</v>
      </c>
      <c r="K112" s="25" t="s">
        <v>736</v>
      </c>
      <c r="L112" s="91" t="str">
        <f t="shared" si="14"/>
        <v>Yes</v>
      </c>
    </row>
    <row r="113" spans="1:12" x14ac:dyDescent="0.25">
      <c r="A113" s="148" t="s">
        <v>1443</v>
      </c>
      <c r="B113" s="21" t="s">
        <v>213</v>
      </c>
      <c r="C113" s="26" t="s">
        <v>1747</v>
      </c>
      <c r="D113" s="7" t="str">
        <f t="shared" si="11"/>
        <v>N/A</v>
      </c>
      <c r="E113" s="26">
        <v>5621.6666667</v>
      </c>
      <c r="F113" s="7" t="str">
        <f t="shared" si="12"/>
        <v>N/A</v>
      </c>
      <c r="G113" s="26">
        <v>22695.333332999999</v>
      </c>
      <c r="H113" s="7" t="str">
        <f t="shared" si="13"/>
        <v>N/A</v>
      </c>
      <c r="I113" s="8" t="s">
        <v>1747</v>
      </c>
      <c r="J113" s="8">
        <v>303.7</v>
      </c>
      <c r="K113" s="25" t="s">
        <v>736</v>
      </c>
      <c r="L113" s="91" t="str">
        <f t="shared" si="14"/>
        <v>No</v>
      </c>
    </row>
    <row r="114" spans="1:12" ht="25" x14ac:dyDescent="0.25">
      <c r="A114" s="148" t="s">
        <v>635</v>
      </c>
      <c r="B114" s="21" t="s">
        <v>213</v>
      </c>
      <c r="C114" s="26">
        <v>129729</v>
      </c>
      <c r="D114" s="7" t="str">
        <f t="shared" si="11"/>
        <v>N/A</v>
      </c>
      <c r="E114" s="26">
        <v>135701</v>
      </c>
      <c r="F114" s="7" t="str">
        <f t="shared" si="12"/>
        <v>N/A</v>
      </c>
      <c r="G114" s="26">
        <v>290727</v>
      </c>
      <c r="H114" s="7" t="str">
        <f t="shared" si="13"/>
        <v>N/A</v>
      </c>
      <c r="I114" s="8">
        <v>4.6029999999999998</v>
      </c>
      <c r="J114" s="8">
        <v>114.2</v>
      </c>
      <c r="K114" s="25" t="s">
        <v>736</v>
      </c>
      <c r="L114" s="91" t="str">
        <f>IF(J114="Div by 0", "N/A", IF(OR(J114="N/A",K114="N/A"),"N/A", IF(J114&gt;VALUE(MID(K114,1,2)), "No", IF(J114&lt;-1*VALUE(MID(K114,1,2)), "No", "Yes"))))</f>
        <v>No</v>
      </c>
    </row>
    <row r="115" spans="1:12" x14ac:dyDescent="0.25">
      <c r="A115" s="148" t="s">
        <v>636</v>
      </c>
      <c r="B115" s="21" t="s">
        <v>213</v>
      </c>
      <c r="C115" s="22">
        <v>435</v>
      </c>
      <c r="D115" s="7" t="str">
        <f t="shared" si="11"/>
        <v>N/A</v>
      </c>
      <c r="E115" s="22">
        <v>450</v>
      </c>
      <c r="F115" s="7" t="str">
        <f t="shared" si="12"/>
        <v>N/A</v>
      </c>
      <c r="G115" s="22">
        <v>3059</v>
      </c>
      <c r="H115" s="7" t="str">
        <f t="shared" si="13"/>
        <v>N/A</v>
      </c>
      <c r="I115" s="8">
        <v>3.448</v>
      </c>
      <c r="J115" s="8">
        <v>579.79999999999995</v>
      </c>
      <c r="K115" s="25" t="s">
        <v>736</v>
      </c>
      <c r="L115" s="91" t="str">
        <f t="shared" ref="L115:L119" si="15">IF(J115="Div by 0", "N/A", IF(OR(J115="N/A",K115="N/A"),"N/A", IF(J115&gt;VALUE(MID(K115,1,2)), "No", IF(J115&lt;-1*VALUE(MID(K115,1,2)), "No", "Yes"))))</f>
        <v>No</v>
      </c>
    </row>
    <row r="116" spans="1:12" ht="25" x14ac:dyDescent="0.25">
      <c r="A116" s="148" t="s">
        <v>1444</v>
      </c>
      <c r="B116" s="21" t="s">
        <v>213</v>
      </c>
      <c r="C116" s="26">
        <v>298.22758621000003</v>
      </c>
      <c r="D116" s="7" t="str">
        <f t="shared" si="11"/>
        <v>N/A</v>
      </c>
      <c r="E116" s="26">
        <v>301.55777777999998</v>
      </c>
      <c r="F116" s="7" t="str">
        <f t="shared" si="12"/>
        <v>N/A</v>
      </c>
      <c r="G116" s="26">
        <v>95.039882313999996</v>
      </c>
      <c r="H116" s="7" t="str">
        <f t="shared" si="13"/>
        <v>N/A</v>
      </c>
      <c r="I116" s="8">
        <v>1.117</v>
      </c>
      <c r="J116" s="8">
        <v>-68.5</v>
      </c>
      <c r="K116" s="25" t="s">
        <v>736</v>
      </c>
      <c r="L116" s="91" t="str">
        <f t="shared" si="15"/>
        <v>No</v>
      </c>
    </row>
    <row r="117" spans="1:12" ht="25" x14ac:dyDescent="0.25">
      <c r="A117" s="148" t="s">
        <v>637</v>
      </c>
      <c r="B117" s="21" t="s">
        <v>213</v>
      </c>
      <c r="C117" s="26">
        <v>1032245</v>
      </c>
      <c r="D117" s="7" t="str">
        <f t="shared" si="11"/>
        <v>N/A</v>
      </c>
      <c r="E117" s="26">
        <v>668518</v>
      </c>
      <c r="F117" s="7" t="str">
        <f t="shared" si="12"/>
        <v>N/A</v>
      </c>
      <c r="G117" s="26">
        <v>4979</v>
      </c>
      <c r="H117" s="7" t="str">
        <f t="shared" si="13"/>
        <v>N/A</v>
      </c>
      <c r="I117" s="8">
        <v>-35.200000000000003</v>
      </c>
      <c r="J117" s="8">
        <v>-99.3</v>
      </c>
      <c r="K117" s="25" t="s">
        <v>736</v>
      </c>
      <c r="L117" s="91" t="str">
        <f t="shared" si="15"/>
        <v>No</v>
      </c>
    </row>
    <row r="118" spans="1:12" x14ac:dyDescent="0.25">
      <c r="A118" s="148" t="s">
        <v>638</v>
      </c>
      <c r="B118" s="21" t="s">
        <v>213</v>
      </c>
      <c r="C118" s="22">
        <v>15</v>
      </c>
      <c r="D118" s="7" t="str">
        <f t="shared" si="11"/>
        <v>N/A</v>
      </c>
      <c r="E118" s="22">
        <v>11</v>
      </c>
      <c r="F118" s="7" t="str">
        <f t="shared" si="12"/>
        <v>N/A</v>
      </c>
      <c r="G118" s="22">
        <v>11</v>
      </c>
      <c r="H118" s="7" t="str">
        <f t="shared" si="13"/>
        <v>N/A</v>
      </c>
      <c r="I118" s="8">
        <v>-33.299999999999997</v>
      </c>
      <c r="J118" s="8">
        <v>-80</v>
      </c>
      <c r="K118" s="25" t="s">
        <v>736</v>
      </c>
      <c r="L118" s="91" t="str">
        <f t="shared" si="15"/>
        <v>No</v>
      </c>
    </row>
    <row r="119" spans="1:12" ht="25" x14ac:dyDescent="0.25">
      <c r="A119" s="148" t="s">
        <v>1445</v>
      </c>
      <c r="B119" s="21" t="s">
        <v>213</v>
      </c>
      <c r="C119" s="26">
        <v>68816.333333000002</v>
      </c>
      <c r="D119" s="7" t="str">
        <f t="shared" si="11"/>
        <v>N/A</v>
      </c>
      <c r="E119" s="26">
        <v>66851.8</v>
      </c>
      <c r="F119" s="7" t="str">
        <f t="shared" si="12"/>
        <v>N/A</v>
      </c>
      <c r="G119" s="26">
        <v>2489.5</v>
      </c>
      <c r="H119" s="7" t="str">
        <f t="shared" si="13"/>
        <v>N/A</v>
      </c>
      <c r="I119" s="8">
        <v>-2.85</v>
      </c>
      <c r="J119" s="8">
        <v>-96.3</v>
      </c>
      <c r="K119" s="25" t="s">
        <v>736</v>
      </c>
      <c r="L119" s="91" t="str">
        <f t="shared" si="15"/>
        <v>No</v>
      </c>
    </row>
    <row r="120" spans="1:12" ht="25" x14ac:dyDescent="0.25">
      <c r="A120" s="148" t="s">
        <v>639</v>
      </c>
      <c r="B120" s="21" t="s">
        <v>213</v>
      </c>
      <c r="C120" s="26">
        <v>8252197</v>
      </c>
      <c r="D120" s="7" t="str">
        <f t="shared" si="11"/>
        <v>N/A</v>
      </c>
      <c r="E120" s="26">
        <v>8510389</v>
      </c>
      <c r="F120" s="7" t="str">
        <f t="shared" si="12"/>
        <v>N/A</v>
      </c>
      <c r="G120" s="26">
        <v>6893110</v>
      </c>
      <c r="H120" s="7" t="str">
        <f t="shared" si="13"/>
        <v>N/A</v>
      </c>
      <c r="I120" s="8">
        <v>3.129</v>
      </c>
      <c r="J120" s="8">
        <v>-19</v>
      </c>
      <c r="K120" s="25" t="s">
        <v>736</v>
      </c>
      <c r="L120" s="91" t="str">
        <f t="shared" ref="L120:L131" si="16">IF(J120="Div by 0", "N/A", IF(K120="N/A","N/A", IF(J120&gt;VALUE(MID(K120,1,2)), "No", IF(J120&lt;-1*VALUE(MID(K120,1,2)), "No", "Yes"))))</f>
        <v>Yes</v>
      </c>
    </row>
    <row r="121" spans="1:12" x14ac:dyDescent="0.25">
      <c r="A121" s="148" t="s">
        <v>640</v>
      </c>
      <c r="B121" s="21" t="s">
        <v>213</v>
      </c>
      <c r="C121" s="22">
        <v>8792</v>
      </c>
      <c r="D121" s="7" t="str">
        <f t="shared" si="11"/>
        <v>N/A</v>
      </c>
      <c r="E121" s="22">
        <v>9004</v>
      </c>
      <c r="F121" s="7" t="str">
        <f t="shared" si="12"/>
        <v>N/A</v>
      </c>
      <c r="G121" s="22">
        <v>8945</v>
      </c>
      <c r="H121" s="7" t="str">
        <f t="shared" si="13"/>
        <v>N/A</v>
      </c>
      <c r="I121" s="8">
        <v>2.411</v>
      </c>
      <c r="J121" s="8">
        <v>-0.65500000000000003</v>
      </c>
      <c r="K121" s="25" t="s">
        <v>736</v>
      </c>
      <c r="L121" s="91" t="str">
        <f t="shared" si="16"/>
        <v>Yes</v>
      </c>
    </row>
    <row r="122" spans="1:12" ht="25" x14ac:dyDescent="0.25">
      <c r="A122" s="148" t="s">
        <v>1446</v>
      </c>
      <c r="B122" s="21" t="s">
        <v>213</v>
      </c>
      <c r="C122" s="26">
        <v>938.60293449000005</v>
      </c>
      <c r="D122" s="7" t="str">
        <f t="shared" si="11"/>
        <v>N/A</v>
      </c>
      <c r="E122" s="26">
        <v>945.17869836</v>
      </c>
      <c r="F122" s="7" t="str">
        <f t="shared" si="12"/>
        <v>N/A</v>
      </c>
      <c r="G122" s="26">
        <v>770.61039687000005</v>
      </c>
      <c r="H122" s="7" t="str">
        <f t="shared" si="13"/>
        <v>N/A</v>
      </c>
      <c r="I122" s="8">
        <v>0.7006</v>
      </c>
      <c r="J122" s="8">
        <v>-18.5</v>
      </c>
      <c r="K122" s="25" t="s">
        <v>736</v>
      </c>
      <c r="L122" s="91" t="str">
        <f t="shared" si="16"/>
        <v>Yes</v>
      </c>
    </row>
    <row r="123" spans="1:12" ht="25" x14ac:dyDescent="0.25">
      <c r="A123" s="148" t="s">
        <v>641</v>
      </c>
      <c r="B123" s="21" t="s">
        <v>213</v>
      </c>
      <c r="C123" s="26">
        <v>41259581</v>
      </c>
      <c r="D123" s="7" t="str">
        <f t="shared" ref="D123:D131" si="17">IF($B123="N/A","N/A",IF(C123&gt;10,"No",IF(C123&lt;-10,"No","Yes")))</f>
        <v>N/A</v>
      </c>
      <c r="E123" s="26">
        <v>84361119</v>
      </c>
      <c r="F123" s="7" t="str">
        <f t="shared" ref="F123:F131" si="18">IF($B123="N/A","N/A",IF(E123&gt;10,"No",IF(E123&lt;-10,"No","Yes")))</f>
        <v>N/A</v>
      </c>
      <c r="G123" s="26">
        <v>81648449</v>
      </c>
      <c r="H123" s="7" t="str">
        <f t="shared" ref="H123:H131" si="19">IF($B123="N/A","N/A",IF(G123&gt;10,"No",IF(G123&lt;-10,"No","Yes")))</f>
        <v>N/A</v>
      </c>
      <c r="I123" s="8">
        <v>104.5</v>
      </c>
      <c r="J123" s="8">
        <v>-3.22</v>
      </c>
      <c r="K123" s="25" t="s">
        <v>736</v>
      </c>
      <c r="L123" s="91" t="str">
        <f t="shared" si="16"/>
        <v>Yes</v>
      </c>
    </row>
    <row r="124" spans="1:12" x14ac:dyDescent="0.25">
      <c r="A124" s="148" t="s">
        <v>642</v>
      </c>
      <c r="B124" s="21" t="s">
        <v>213</v>
      </c>
      <c r="C124" s="22">
        <v>545</v>
      </c>
      <c r="D124" s="7" t="str">
        <f t="shared" si="17"/>
        <v>N/A</v>
      </c>
      <c r="E124" s="22">
        <v>1624</v>
      </c>
      <c r="F124" s="7" t="str">
        <f t="shared" si="18"/>
        <v>N/A</v>
      </c>
      <c r="G124" s="22">
        <v>1710</v>
      </c>
      <c r="H124" s="7" t="str">
        <f t="shared" si="19"/>
        <v>N/A</v>
      </c>
      <c r="I124" s="8">
        <v>198</v>
      </c>
      <c r="J124" s="8">
        <v>5.2960000000000003</v>
      </c>
      <c r="K124" s="25" t="s">
        <v>736</v>
      </c>
      <c r="L124" s="91" t="str">
        <f t="shared" si="16"/>
        <v>Yes</v>
      </c>
    </row>
    <row r="125" spans="1:12" ht="25" x14ac:dyDescent="0.25">
      <c r="A125" s="148" t="s">
        <v>1447</v>
      </c>
      <c r="B125" s="21" t="s">
        <v>213</v>
      </c>
      <c r="C125" s="26">
        <v>75705.653210999997</v>
      </c>
      <c r="D125" s="7" t="str">
        <f t="shared" si="17"/>
        <v>N/A</v>
      </c>
      <c r="E125" s="26">
        <v>51946.501847</v>
      </c>
      <c r="F125" s="7" t="str">
        <f t="shared" si="18"/>
        <v>N/A</v>
      </c>
      <c r="G125" s="26">
        <v>47747.630993999999</v>
      </c>
      <c r="H125" s="7" t="str">
        <f t="shared" si="19"/>
        <v>N/A</v>
      </c>
      <c r="I125" s="8">
        <v>-31.4</v>
      </c>
      <c r="J125" s="8">
        <v>-8.08</v>
      </c>
      <c r="K125" s="25" t="s">
        <v>736</v>
      </c>
      <c r="L125" s="91" t="str">
        <f t="shared" si="16"/>
        <v>Yes</v>
      </c>
    </row>
    <row r="126" spans="1:12" ht="25" x14ac:dyDescent="0.25">
      <c r="A126" s="148" t="s">
        <v>643</v>
      </c>
      <c r="B126" s="21" t="s">
        <v>213</v>
      </c>
      <c r="C126" s="26">
        <v>7733110</v>
      </c>
      <c r="D126" s="7" t="str">
        <f t="shared" si="17"/>
        <v>N/A</v>
      </c>
      <c r="E126" s="26">
        <v>14303873</v>
      </c>
      <c r="F126" s="7" t="str">
        <f t="shared" si="18"/>
        <v>N/A</v>
      </c>
      <c r="G126" s="26">
        <v>16341317</v>
      </c>
      <c r="H126" s="7" t="str">
        <f t="shared" si="19"/>
        <v>N/A</v>
      </c>
      <c r="I126" s="8">
        <v>84.97</v>
      </c>
      <c r="J126" s="8">
        <v>14.24</v>
      </c>
      <c r="K126" s="25" t="s">
        <v>736</v>
      </c>
      <c r="L126" s="91" t="str">
        <f t="shared" si="16"/>
        <v>Yes</v>
      </c>
    </row>
    <row r="127" spans="1:12" x14ac:dyDescent="0.25">
      <c r="A127" s="148" t="s">
        <v>644</v>
      </c>
      <c r="B127" s="21" t="s">
        <v>213</v>
      </c>
      <c r="C127" s="22">
        <v>2531</v>
      </c>
      <c r="D127" s="7" t="str">
        <f t="shared" si="17"/>
        <v>N/A</v>
      </c>
      <c r="E127" s="22">
        <v>2689</v>
      </c>
      <c r="F127" s="7" t="str">
        <f t="shared" si="18"/>
        <v>N/A</v>
      </c>
      <c r="G127" s="22">
        <v>2377</v>
      </c>
      <c r="H127" s="7" t="str">
        <f t="shared" si="19"/>
        <v>N/A</v>
      </c>
      <c r="I127" s="8">
        <v>6.2430000000000003</v>
      </c>
      <c r="J127" s="8">
        <v>-11.6</v>
      </c>
      <c r="K127" s="25" t="s">
        <v>736</v>
      </c>
      <c r="L127" s="91" t="str">
        <f t="shared" si="16"/>
        <v>Yes</v>
      </c>
    </row>
    <row r="128" spans="1:12" ht="25" x14ac:dyDescent="0.25">
      <c r="A128" s="148" t="s">
        <v>1448</v>
      </c>
      <c r="B128" s="21" t="s">
        <v>213</v>
      </c>
      <c r="C128" s="26">
        <v>3055.3575661999998</v>
      </c>
      <c r="D128" s="7" t="str">
        <f t="shared" si="17"/>
        <v>N/A</v>
      </c>
      <c r="E128" s="26">
        <v>5319.4023801000003</v>
      </c>
      <c r="F128" s="7" t="str">
        <f t="shared" si="18"/>
        <v>N/A</v>
      </c>
      <c r="G128" s="26">
        <v>6874.7652502999999</v>
      </c>
      <c r="H128" s="7" t="str">
        <f t="shared" si="19"/>
        <v>N/A</v>
      </c>
      <c r="I128" s="8">
        <v>74.099999999999994</v>
      </c>
      <c r="J128" s="8">
        <v>29.24</v>
      </c>
      <c r="K128" s="25" t="s">
        <v>736</v>
      </c>
      <c r="L128" s="91" t="str">
        <f t="shared" si="16"/>
        <v>Yes</v>
      </c>
    </row>
    <row r="129" spans="1:12" ht="25" x14ac:dyDescent="0.25">
      <c r="A129" s="148" t="s">
        <v>645</v>
      </c>
      <c r="B129" s="21" t="s">
        <v>213</v>
      </c>
      <c r="C129" s="26">
        <v>2349114</v>
      </c>
      <c r="D129" s="7" t="str">
        <f t="shared" si="17"/>
        <v>N/A</v>
      </c>
      <c r="E129" s="26">
        <v>19681788</v>
      </c>
      <c r="F129" s="7" t="str">
        <f t="shared" si="18"/>
        <v>N/A</v>
      </c>
      <c r="G129" s="26">
        <v>20401569</v>
      </c>
      <c r="H129" s="7" t="str">
        <f t="shared" si="19"/>
        <v>N/A</v>
      </c>
      <c r="I129" s="8">
        <v>737.8</v>
      </c>
      <c r="J129" s="8">
        <v>3.657</v>
      </c>
      <c r="K129" s="25" t="s">
        <v>736</v>
      </c>
      <c r="L129" s="91" t="str">
        <f t="shared" si="16"/>
        <v>Yes</v>
      </c>
    </row>
    <row r="130" spans="1:12" x14ac:dyDescent="0.25">
      <c r="A130" s="148" t="s">
        <v>646</v>
      </c>
      <c r="B130" s="21" t="s">
        <v>213</v>
      </c>
      <c r="C130" s="22">
        <v>369</v>
      </c>
      <c r="D130" s="7" t="str">
        <f t="shared" si="17"/>
        <v>N/A</v>
      </c>
      <c r="E130" s="22">
        <v>1036</v>
      </c>
      <c r="F130" s="7" t="str">
        <f t="shared" si="18"/>
        <v>N/A</v>
      </c>
      <c r="G130" s="22">
        <v>1233</v>
      </c>
      <c r="H130" s="7" t="str">
        <f t="shared" si="19"/>
        <v>N/A</v>
      </c>
      <c r="I130" s="8">
        <v>180.8</v>
      </c>
      <c r="J130" s="8">
        <v>19.02</v>
      </c>
      <c r="K130" s="25" t="s">
        <v>736</v>
      </c>
      <c r="L130" s="91" t="str">
        <f t="shared" si="16"/>
        <v>Yes</v>
      </c>
    </row>
    <row r="131" spans="1:12" ht="25" x14ac:dyDescent="0.25">
      <c r="A131" s="148" t="s">
        <v>1449</v>
      </c>
      <c r="B131" s="21" t="s">
        <v>213</v>
      </c>
      <c r="C131" s="26">
        <v>6366.1626016</v>
      </c>
      <c r="D131" s="7" t="str">
        <f t="shared" si="17"/>
        <v>N/A</v>
      </c>
      <c r="E131" s="26">
        <v>18997.864865</v>
      </c>
      <c r="F131" s="7" t="str">
        <f t="shared" si="18"/>
        <v>N/A</v>
      </c>
      <c r="G131" s="26">
        <v>16546.284672000002</v>
      </c>
      <c r="H131" s="7" t="str">
        <f t="shared" si="19"/>
        <v>N/A</v>
      </c>
      <c r="I131" s="8">
        <v>198.4</v>
      </c>
      <c r="J131" s="8">
        <v>-12.9</v>
      </c>
      <c r="K131" s="25" t="s">
        <v>736</v>
      </c>
      <c r="L131" s="91" t="str">
        <f t="shared" si="16"/>
        <v>Yes</v>
      </c>
    </row>
    <row r="132" spans="1:12" x14ac:dyDescent="0.25">
      <c r="A132" s="148" t="s">
        <v>1450</v>
      </c>
      <c r="B132" s="21" t="s">
        <v>213</v>
      </c>
      <c r="C132" s="26">
        <v>320.96299804</v>
      </c>
      <c r="D132" s="7" t="str">
        <f t="shared" ref="D132:D143" si="20">IF($B132="N/A","N/A",IF(C132&gt;10,"No",IF(C132&lt;-10,"No","Yes")))</f>
        <v>N/A</v>
      </c>
      <c r="E132" s="26">
        <v>383.12162489000002</v>
      </c>
      <c r="F132" s="7" t="str">
        <f t="shared" ref="F132:F143" si="21">IF($B132="N/A","N/A",IF(E132&gt;10,"No",IF(E132&lt;-10,"No","Yes")))</f>
        <v>N/A</v>
      </c>
      <c r="G132" s="26">
        <v>326.21170231000002</v>
      </c>
      <c r="H132" s="7" t="str">
        <f t="shared" ref="H132:H143" si="22">IF($B132="N/A","N/A",IF(G132&gt;10,"No",IF(G132&lt;-10,"No","Yes")))</f>
        <v>N/A</v>
      </c>
      <c r="I132" s="8">
        <v>19.37</v>
      </c>
      <c r="J132" s="8">
        <v>-14.9</v>
      </c>
      <c r="K132" s="25" t="s">
        <v>736</v>
      </c>
      <c r="L132" s="91" t="str">
        <f t="shared" ref="L132:L143" si="23">IF(J132="Div by 0", "N/A", IF(K132="N/A","N/A", IF(J132&gt;VALUE(MID(K132,1,2)), "No", IF(J132&lt;-1*VALUE(MID(K132,1,2)), "No", "Yes"))))</f>
        <v>Yes</v>
      </c>
    </row>
    <row r="133" spans="1:12" x14ac:dyDescent="0.25">
      <c r="A133" s="148" t="s">
        <v>1451</v>
      </c>
      <c r="B133" s="21" t="s">
        <v>213</v>
      </c>
      <c r="C133" s="26">
        <v>178.0008316</v>
      </c>
      <c r="D133" s="7" t="str">
        <f t="shared" si="20"/>
        <v>N/A</v>
      </c>
      <c r="E133" s="26">
        <v>234.32788203999999</v>
      </c>
      <c r="F133" s="7" t="str">
        <f t="shared" si="21"/>
        <v>N/A</v>
      </c>
      <c r="G133" s="26">
        <v>242.1856033</v>
      </c>
      <c r="H133" s="7" t="str">
        <f t="shared" si="22"/>
        <v>N/A</v>
      </c>
      <c r="I133" s="8">
        <v>31.64</v>
      </c>
      <c r="J133" s="8">
        <v>3.3530000000000002</v>
      </c>
      <c r="K133" s="25" t="s">
        <v>736</v>
      </c>
      <c r="L133" s="91" t="str">
        <f t="shared" si="23"/>
        <v>Yes</v>
      </c>
    </row>
    <row r="134" spans="1:12" x14ac:dyDescent="0.25">
      <c r="A134" s="148" t="s">
        <v>1452</v>
      </c>
      <c r="B134" s="21" t="s">
        <v>213</v>
      </c>
      <c r="C134" s="26">
        <v>440.36959339999999</v>
      </c>
      <c r="D134" s="7" t="str">
        <f t="shared" si="20"/>
        <v>N/A</v>
      </c>
      <c r="E134" s="26">
        <v>505.16504311</v>
      </c>
      <c r="F134" s="7" t="str">
        <f t="shared" si="21"/>
        <v>N/A</v>
      </c>
      <c r="G134" s="26">
        <v>308.84585021999999</v>
      </c>
      <c r="H134" s="7" t="str">
        <f t="shared" si="22"/>
        <v>N/A</v>
      </c>
      <c r="I134" s="8">
        <v>14.71</v>
      </c>
      <c r="J134" s="8">
        <v>-38.9</v>
      </c>
      <c r="K134" s="25" t="s">
        <v>736</v>
      </c>
      <c r="L134" s="91" t="str">
        <f t="shared" si="23"/>
        <v>No</v>
      </c>
    </row>
    <row r="135" spans="1:12" x14ac:dyDescent="0.25">
      <c r="A135" s="148" t="s">
        <v>1453</v>
      </c>
      <c r="B135" s="21" t="s">
        <v>213</v>
      </c>
      <c r="C135" s="26">
        <v>4881.6261286999998</v>
      </c>
      <c r="D135" s="7" t="str">
        <f t="shared" si="20"/>
        <v>N/A</v>
      </c>
      <c r="E135" s="26">
        <v>5184.9753602000001</v>
      </c>
      <c r="F135" s="7" t="str">
        <f t="shared" si="21"/>
        <v>N/A</v>
      </c>
      <c r="G135" s="26">
        <v>5317.4802233999999</v>
      </c>
      <c r="H135" s="7" t="str">
        <f t="shared" si="22"/>
        <v>N/A</v>
      </c>
      <c r="I135" s="8">
        <v>6.2140000000000004</v>
      </c>
      <c r="J135" s="8">
        <v>2.556</v>
      </c>
      <c r="K135" s="25" t="s">
        <v>736</v>
      </c>
      <c r="L135" s="91" t="str">
        <f t="shared" si="23"/>
        <v>Yes</v>
      </c>
    </row>
    <row r="136" spans="1:12" x14ac:dyDescent="0.25">
      <c r="A136" s="148" t="s">
        <v>1454</v>
      </c>
      <c r="B136" s="21" t="s">
        <v>213</v>
      </c>
      <c r="C136" s="26">
        <v>8654.8816354999999</v>
      </c>
      <c r="D136" s="7" t="str">
        <f t="shared" si="20"/>
        <v>N/A</v>
      </c>
      <c r="E136" s="26">
        <v>9024.0234584000009</v>
      </c>
      <c r="F136" s="7" t="str">
        <f t="shared" si="21"/>
        <v>N/A</v>
      </c>
      <c r="G136" s="26">
        <v>8990.4359067999994</v>
      </c>
      <c r="H136" s="7" t="str">
        <f t="shared" si="22"/>
        <v>N/A</v>
      </c>
      <c r="I136" s="8">
        <v>4.2649999999999997</v>
      </c>
      <c r="J136" s="8">
        <v>-0.372</v>
      </c>
      <c r="K136" s="25" t="s">
        <v>736</v>
      </c>
      <c r="L136" s="91" t="str">
        <f t="shared" si="23"/>
        <v>Yes</v>
      </c>
    </row>
    <row r="137" spans="1:12" x14ac:dyDescent="0.25">
      <c r="A137" s="148" t="s">
        <v>1455</v>
      </c>
      <c r="B137" s="21" t="s">
        <v>213</v>
      </c>
      <c r="C137" s="26">
        <v>1751.9067766999999</v>
      </c>
      <c r="D137" s="7" t="str">
        <f t="shared" si="20"/>
        <v>N/A</v>
      </c>
      <c r="E137" s="26">
        <v>2050.9143432999999</v>
      </c>
      <c r="F137" s="7" t="str">
        <f t="shared" si="21"/>
        <v>N/A</v>
      </c>
      <c r="G137" s="26">
        <v>2134.7655217000001</v>
      </c>
      <c r="H137" s="7" t="str">
        <f t="shared" si="22"/>
        <v>N/A</v>
      </c>
      <c r="I137" s="8">
        <v>17.07</v>
      </c>
      <c r="J137" s="8">
        <v>4.0880000000000001</v>
      </c>
      <c r="K137" s="25" t="s">
        <v>736</v>
      </c>
      <c r="L137" s="91" t="str">
        <f t="shared" si="23"/>
        <v>Yes</v>
      </c>
    </row>
    <row r="138" spans="1:12" x14ac:dyDescent="0.25">
      <c r="A138" s="148" t="s">
        <v>1456</v>
      </c>
      <c r="B138" s="21" t="s">
        <v>213</v>
      </c>
      <c r="C138" s="26">
        <v>189.92896382000001</v>
      </c>
      <c r="D138" s="7" t="str">
        <f t="shared" si="20"/>
        <v>N/A</v>
      </c>
      <c r="E138" s="26">
        <v>162.51222908</v>
      </c>
      <c r="F138" s="7" t="str">
        <f t="shared" si="21"/>
        <v>N/A</v>
      </c>
      <c r="G138" s="26">
        <v>100.89838064</v>
      </c>
      <c r="H138" s="7" t="str">
        <f t="shared" si="22"/>
        <v>N/A</v>
      </c>
      <c r="I138" s="8">
        <v>-14.4</v>
      </c>
      <c r="J138" s="8">
        <v>-37.9</v>
      </c>
      <c r="K138" s="25" t="s">
        <v>736</v>
      </c>
      <c r="L138" s="91" t="str">
        <f t="shared" si="23"/>
        <v>No</v>
      </c>
    </row>
    <row r="139" spans="1:12" x14ac:dyDescent="0.25">
      <c r="A139" s="148" t="s">
        <v>1457</v>
      </c>
      <c r="B139" s="21" t="s">
        <v>213</v>
      </c>
      <c r="C139" s="26">
        <v>70.780318780000002</v>
      </c>
      <c r="D139" s="7" t="str">
        <f t="shared" si="20"/>
        <v>N/A</v>
      </c>
      <c r="E139" s="26">
        <v>44.961528149999999</v>
      </c>
      <c r="F139" s="7" t="str">
        <f t="shared" si="21"/>
        <v>N/A</v>
      </c>
      <c r="G139" s="26">
        <v>54.956057295000001</v>
      </c>
      <c r="H139" s="7" t="str">
        <f t="shared" si="22"/>
        <v>N/A</v>
      </c>
      <c r="I139" s="8">
        <v>-36.5</v>
      </c>
      <c r="J139" s="8">
        <v>22.23</v>
      </c>
      <c r="K139" s="25" t="s">
        <v>736</v>
      </c>
      <c r="L139" s="91" t="str">
        <f t="shared" si="23"/>
        <v>Yes</v>
      </c>
    </row>
    <row r="140" spans="1:12" x14ac:dyDescent="0.25">
      <c r="A140" s="148" t="s">
        <v>1458</v>
      </c>
      <c r="B140" s="21" t="s">
        <v>213</v>
      </c>
      <c r="C140" s="26">
        <v>275.84077783999999</v>
      </c>
      <c r="D140" s="7" t="str">
        <f t="shared" si="20"/>
        <v>N/A</v>
      </c>
      <c r="E140" s="26">
        <v>246.72869779000001</v>
      </c>
      <c r="F140" s="7" t="str">
        <f t="shared" si="21"/>
        <v>N/A</v>
      </c>
      <c r="G140" s="26">
        <v>133.96138255</v>
      </c>
      <c r="H140" s="7" t="str">
        <f t="shared" si="22"/>
        <v>N/A</v>
      </c>
      <c r="I140" s="8">
        <v>-10.6</v>
      </c>
      <c r="J140" s="8">
        <v>-45.7</v>
      </c>
      <c r="K140" s="25" t="s">
        <v>736</v>
      </c>
      <c r="L140" s="91" t="str">
        <f t="shared" si="23"/>
        <v>No</v>
      </c>
    </row>
    <row r="141" spans="1:12" x14ac:dyDescent="0.25">
      <c r="A141" s="148" t="s">
        <v>1459</v>
      </c>
      <c r="B141" s="21" t="s">
        <v>213</v>
      </c>
      <c r="C141" s="26">
        <v>16937.046663000001</v>
      </c>
      <c r="D141" s="7" t="str">
        <f t="shared" si="20"/>
        <v>N/A</v>
      </c>
      <c r="E141" s="26">
        <v>17755.955442999999</v>
      </c>
      <c r="F141" s="7" t="str">
        <f t="shared" si="21"/>
        <v>N/A</v>
      </c>
      <c r="G141" s="26">
        <v>14878.287931000001</v>
      </c>
      <c r="H141" s="7" t="str">
        <f t="shared" si="22"/>
        <v>N/A</v>
      </c>
      <c r="I141" s="8">
        <v>4.835</v>
      </c>
      <c r="J141" s="8">
        <v>-16.2</v>
      </c>
      <c r="K141" s="25" t="s">
        <v>736</v>
      </c>
      <c r="L141" s="91" t="str">
        <f t="shared" si="23"/>
        <v>Yes</v>
      </c>
    </row>
    <row r="142" spans="1:12" x14ac:dyDescent="0.25">
      <c r="A142" s="148" t="s">
        <v>1460</v>
      </c>
      <c r="B142" s="21" t="s">
        <v>213</v>
      </c>
      <c r="C142" s="26">
        <v>15362.950104</v>
      </c>
      <c r="D142" s="7" t="str">
        <f t="shared" si="20"/>
        <v>N/A</v>
      </c>
      <c r="E142" s="26">
        <v>16189.162466</v>
      </c>
      <c r="F142" s="7" t="str">
        <f t="shared" si="21"/>
        <v>N/A</v>
      </c>
      <c r="G142" s="26">
        <v>14187.443797</v>
      </c>
      <c r="H142" s="7" t="str">
        <f t="shared" si="22"/>
        <v>N/A</v>
      </c>
      <c r="I142" s="8">
        <v>5.3780000000000001</v>
      </c>
      <c r="J142" s="8">
        <v>-12.4</v>
      </c>
      <c r="K142" s="25" t="s">
        <v>736</v>
      </c>
      <c r="L142" s="91" t="str">
        <f t="shared" si="23"/>
        <v>Yes</v>
      </c>
    </row>
    <row r="143" spans="1:12" x14ac:dyDescent="0.25">
      <c r="A143" s="148" t="s">
        <v>1461</v>
      </c>
      <c r="B143" s="21" t="s">
        <v>213</v>
      </c>
      <c r="C143" s="26">
        <v>18456.340247</v>
      </c>
      <c r="D143" s="7" t="str">
        <f t="shared" si="20"/>
        <v>N/A</v>
      </c>
      <c r="E143" s="26">
        <v>19246.877505</v>
      </c>
      <c r="F143" s="7" t="str">
        <f t="shared" si="21"/>
        <v>N/A</v>
      </c>
      <c r="G143" s="26">
        <v>15564.787924</v>
      </c>
      <c r="H143" s="7" t="str">
        <f t="shared" si="22"/>
        <v>N/A</v>
      </c>
      <c r="I143" s="8">
        <v>4.2830000000000004</v>
      </c>
      <c r="J143" s="8">
        <v>-19.100000000000001</v>
      </c>
      <c r="K143" s="25" t="s">
        <v>736</v>
      </c>
      <c r="L143" s="91" t="str">
        <f t="shared" si="23"/>
        <v>Yes</v>
      </c>
    </row>
    <row r="144" spans="1:12" x14ac:dyDescent="0.25">
      <c r="A144" s="148" t="s">
        <v>89</v>
      </c>
      <c r="B144" s="21" t="s">
        <v>213</v>
      </c>
      <c r="C144" s="4">
        <v>11.643619372</v>
      </c>
      <c r="D144" s="7" t="str">
        <f t="shared" ref="D144:D161" si="24">IF($B144="N/A","N/A",IF(C144&gt;10,"No",IF(C144&lt;-10,"No","Yes")))</f>
        <v>N/A</v>
      </c>
      <c r="E144" s="4">
        <v>11.490495216999999</v>
      </c>
      <c r="F144" s="7" t="str">
        <f t="shared" ref="F144:F161" si="25">IF($B144="N/A","N/A",IF(E144&gt;10,"No",IF(E144&lt;-10,"No","Yes")))</f>
        <v>N/A</v>
      </c>
      <c r="G144" s="4">
        <v>9.2760819273999999</v>
      </c>
      <c r="H144" s="7" t="str">
        <f t="shared" ref="H144:H161" si="26">IF($B144="N/A","N/A",IF(G144&gt;10,"No",IF(G144&lt;-10,"No","Yes")))</f>
        <v>N/A</v>
      </c>
      <c r="I144" s="8">
        <v>-1.32</v>
      </c>
      <c r="J144" s="8">
        <v>-19.3</v>
      </c>
      <c r="K144" s="25" t="s">
        <v>736</v>
      </c>
      <c r="L144" s="91" t="str">
        <f t="shared" ref="L144:L161" si="27">IF(J144="Div by 0", "N/A", IF(K144="N/A","N/A", IF(J144&gt;VALUE(MID(K144,1,2)), "No", IF(J144&lt;-1*VALUE(MID(K144,1,2)), "No", "Yes"))))</f>
        <v>Yes</v>
      </c>
    </row>
    <row r="145" spans="1:12" x14ac:dyDescent="0.25">
      <c r="A145" s="148" t="s">
        <v>475</v>
      </c>
      <c r="B145" s="21" t="s">
        <v>213</v>
      </c>
      <c r="C145" s="4">
        <v>12.501732501999999</v>
      </c>
      <c r="D145" s="7" t="str">
        <f t="shared" si="24"/>
        <v>N/A</v>
      </c>
      <c r="E145" s="4">
        <v>13.150134048</v>
      </c>
      <c r="F145" s="7" t="str">
        <f t="shared" si="25"/>
        <v>N/A</v>
      </c>
      <c r="G145" s="4">
        <v>10.403010439000001</v>
      </c>
      <c r="H145" s="7" t="str">
        <f t="shared" si="26"/>
        <v>N/A</v>
      </c>
      <c r="I145" s="8">
        <v>5.1859999999999999</v>
      </c>
      <c r="J145" s="8">
        <v>-20.9</v>
      </c>
      <c r="K145" s="25" t="s">
        <v>736</v>
      </c>
      <c r="L145" s="91" t="str">
        <f t="shared" si="27"/>
        <v>Yes</v>
      </c>
    </row>
    <row r="146" spans="1:12" x14ac:dyDescent="0.25">
      <c r="A146" s="148" t="s">
        <v>476</v>
      </c>
      <c r="B146" s="21" t="s">
        <v>213</v>
      </c>
      <c r="C146" s="4">
        <v>10.960518562000001</v>
      </c>
      <c r="D146" s="7" t="str">
        <f t="shared" si="24"/>
        <v>N/A</v>
      </c>
      <c r="E146" s="4">
        <v>10.155637667000001</v>
      </c>
      <c r="F146" s="7" t="str">
        <f t="shared" si="25"/>
        <v>N/A</v>
      </c>
      <c r="G146" s="4">
        <v>8.2995519521999999</v>
      </c>
      <c r="H146" s="7" t="str">
        <f t="shared" si="26"/>
        <v>N/A</v>
      </c>
      <c r="I146" s="8">
        <v>-7.34</v>
      </c>
      <c r="J146" s="8">
        <v>-18.3</v>
      </c>
      <c r="K146" s="25" t="s">
        <v>736</v>
      </c>
      <c r="L146" s="91" t="str">
        <f t="shared" si="27"/>
        <v>Yes</v>
      </c>
    </row>
    <row r="147" spans="1:12" x14ac:dyDescent="0.25">
      <c r="A147" s="148" t="s">
        <v>1462</v>
      </c>
      <c r="B147" s="21" t="s">
        <v>213</v>
      </c>
      <c r="C147" s="4">
        <v>4.4452863547000003</v>
      </c>
      <c r="D147" s="7" t="str">
        <f t="shared" si="24"/>
        <v>N/A</v>
      </c>
      <c r="E147" s="4">
        <v>4.2741251968</v>
      </c>
      <c r="F147" s="7" t="str">
        <f t="shared" si="25"/>
        <v>N/A</v>
      </c>
      <c r="G147" s="4">
        <v>4.0399480901000002</v>
      </c>
      <c r="H147" s="7" t="str">
        <f t="shared" si="26"/>
        <v>N/A</v>
      </c>
      <c r="I147" s="8">
        <v>-3.85</v>
      </c>
      <c r="J147" s="8">
        <v>-5.48</v>
      </c>
      <c r="K147" s="25" t="s">
        <v>736</v>
      </c>
      <c r="L147" s="91" t="str">
        <f t="shared" si="27"/>
        <v>Yes</v>
      </c>
    </row>
    <row r="148" spans="1:12" x14ac:dyDescent="0.25">
      <c r="A148" s="148" t="s">
        <v>1463</v>
      </c>
      <c r="B148" s="21" t="s">
        <v>213</v>
      </c>
      <c r="C148" s="4">
        <v>7.5952875953000003</v>
      </c>
      <c r="D148" s="7" t="str">
        <f t="shared" si="24"/>
        <v>N/A</v>
      </c>
      <c r="E148" s="4">
        <v>7.1715817694000004</v>
      </c>
      <c r="F148" s="7" t="str">
        <f t="shared" si="25"/>
        <v>N/A</v>
      </c>
      <c r="G148" s="4">
        <v>6.5549890749999999</v>
      </c>
      <c r="H148" s="7" t="str">
        <f t="shared" si="26"/>
        <v>N/A</v>
      </c>
      <c r="I148" s="8">
        <v>-5.58</v>
      </c>
      <c r="J148" s="8">
        <v>-8.6</v>
      </c>
      <c r="K148" s="25" t="s">
        <v>736</v>
      </c>
      <c r="L148" s="91" t="str">
        <f t="shared" si="27"/>
        <v>Yes</v>
      </c>
    </row>
    <row r="149" spans="1:12" x14ac:dyDescent="0.25">
      <c r="A149" s="148" t="s">
        <v>1464</v>
      </c>
      <c r="B149" s="21" t="s">
        <v>213</v>
      </c>
      <c r="C149" s="4">
        <v>1.8267530937000001</v>
      </c>
      <c r="D149" s="7" t="str">
        <f t="shared" si="24"/>
        <v>N/A</v>
      </c>
      <c r="E149" s="4">
        <v>1.9034822527999999</v>
      </c>
      <c r="F149" s="7" t="str">
        <f t="shared" si="25"/>
        <v>N/A</v>
      </c>
      <c r="G149" s="4">
        <v>1.8561979945</v>
      </c>
      <c r="H149" s="7" t="str">
        <f t="shared" si="26"/>
        <v>N/A</v>
      </c>
      <c r="I149" s="8">
        <v>4.2</v>
      </c>
      <c r="J149" s="8">
        <v>-2.48</v>
      </c>
      <c r="K149" s="25" t="s">
        <v>736</v>
      </c>
      <c r="L149" s="91" t="str">
        <f t="shared" si="27"/>
        <v>Yes</v>
      </c>
    </row>
    <row r="150" spans="1:12" x14ac:dyDescent="0.25">
      <c r="A150" s="148" t="s">
        <v>90</v>
      </c>
      <c r="B150" s="21" t="s">
        <v>213</v>
      </c>
      <c r="C150" s="4">
        <v>29.974111258000001</v>
      </c>
      <c r="D150" s="7" t="str">
        <f t="shared" si="24"/>
        <v>N/A</v>
      </c>
      <c r="E150" s="4">
        <v>28.871534084</v>
      </c>
      <c r="F150" s="7" t="str">
        <f t="shared" si="25"/>
        <v>N/A</v>
      </c>
      <c r="G150" s="4">
        <v>16.362918241999999</v>
      </c>
      <c r="H150" s="7" t="str">
        <f t="shared" si="26"/>
        <v>N/A</v>
      </c>
      <c r="I150" s="8">
        <v>-3.68</v>
      </c>
      <c r="J150" s="8">
        <v>-43.3</v>
      </c>
      <c r="K150" s="25" t="s">
        <v>736</v>
      </c>
      <c r="L150" s="91" t="str">
        <f t="shared" si="27"/>
        <v>No</v>
      </c>
    </row>
    <row r="151" spans="1:12" x14ac:dyDescent="0.25">
      <c r="A151" s="148" t="s">
        <v>477</v>
      </c>
      <c r="B151" s="21" t="s">
        <v>213</v>
      </c>
      <c r="C151" s="4">
        <v>22.439362439</v>
      </c>
      <c r="D151" s="7" t="str">
        <f t="shared" si="24"/>
        <v>N/A</v>
      </c>
      <c r="E151" s="4">
        <v>21.903485255</v>
      </c>
      <c r="F151" s="7" t="str">
        <f t="shared" si="25"/>
        <v>N/A</v>
      </c>
      <c r="G151" s="4">
        <v>17.479970866999999</v>
      </c>
      <c r="H151" s="7" t="str">
        <f t="shared" si="26"/>
        <v>N/A</v>
      </c>
      <c r="I151" s="8">
        <v>-2.39</v>
      </c>
      <c r="J151" s="8">
        <v>-20.2</v>
      </c>
      <c r="K151" s="25" t="s">
        <v>736</v>
      </c>
      <c r="L151" s="91" t="str">
        <f t="shared" si="27"/>
        <v>Yes</v>
      </c>
    </row>
    <row r="152" spans="1:12" x14ac:dyDescent="0.25">
      <c r="A152" s="148" t="s">
        <v>478</v>
      </c>
      <c r="B152" s="21" t="s">
        <v>213</v>
      </c>
      <c r="C152" s="4">
        <v>36.075427224999999</v>
      </c>
      <c r="D152" s="7" t="str">
        <f t="shared" si="24"/>
        <v>N/A</v>
      </c>
      <c r="E152" s="4">
        <v>34.408240958</v>
      </c>
      <c r="F152" s="7" t="str">
        <f t="shared" si="25"/>
        <v>N/A</v>
      </c>
      <c r="G152" s="4">
        <v>15.169618093</v>
      </c>
      <c r="H152" s="7" t="str">
        <f t="shared" si="26"/>
        <v>N/A</v>
      </c>
      <c r="I152" s="8">
        <v>-4.62</v>
      </c>
      <c r="J152" s="8">
        <v>-55.9</v>
      </c>
      <c r="K152" s="25" t="s">
        <v>736</v>
      </c>
      <c r="L152" s="91" t="str">
        <f t="shared" si="27"/>
        <v>No</v>
      </c>
    </row>
    <row r="153" spans="1:12" x14ac:dyDescent="0.25">
      <c r="A153" s="148" t="s">
        <v>117</v>
      </c>
      <c r="B153" s="21" t="s">
        <v>213</v>
      </c>
      <c r="C153" s="4">
        <v>93.123697669999999</v>
      </c>
      <c r="D153" s="7" t="str">
        <f t="shared" si="24"/>
        <v>N/A</v>
      </c>
      <c r="E153" s="4">
        <v>93.431408160999993</v>
      </c>
      <c r="F153" s="7" t="str">
        <f t="shared" si="25"/>
        <v>N/A</v>
      </c>
      <c r="G153" s="4">
        <v>91.999097218000003</v>
      </c>
      <c r="H153" s="7" t="str">
        <f t="shared" si="26"/>
        <v>N/A</v>
      </c>
      <c r="I153" s="8">
        <v>0.33040000000000003</v>
      </c>
      <c r="J153" s="8">
        <v>-1.53</v>
      </c>
      <c r="K153" s="25" t="s">
        <v>736</v>
      </c>
      <c r="L153" s="91" t="str">
        <f t="shared" si="27"/>
        <v>Yes</v>
      </c>
    </row>
    <row r="154" spans="1:12" x14ac:dyDescent="0.25">
      <c r="A154" s="148" t="s">
        <v>479</v>
      </c>
      <c r="B154" s="21" t="s">
        <v>213</v>
      </c>
      <c r="C154" s="4">
        <v>92.446292446000001</v>
      </c>
      <c r="D154" s="7" t="str">
        <f t="shared" si="24"/>
        <v>N/A</v>
      </c>
      <c r="E154" s="4">
        <v>92.600536192999996</v>
      </c>
      <c r="F154" s="7" t="str">
        <f t="shared" si="25"/>
        <v>N/A</v>
      </c>
      <c r="G154" s="4">
        <v>91.624180625999998</v>
      </c>
      <c r="H154" s="7" t="str">
        <f t="shared" si="26"/>
        <v>N/A</v>
      </c>
      <c r="I154" s="8">
        <v>0.1668</v>
      </c>
      <c r="J154" s="8">
        <v>-1.05</v>
      </c>
      <c r="K154" s="25" t="s">
        <v>736</v>
      </c>
      <c r="L154" s="91" t="str">
        <f t="shared" si="27"/>
        <v>Yes</v>
      </c>
    </row>
    <row r="155" spans="1:12" x14ac:dyDescent="0.25">
      <c r="A155" s="148" t="s">
        <v>480</v>
      </c>
      <c r="B155" s="21" t="s">
        <v>213</v>
      </c>
      <c r="C155" s="4">
        <v>93.765468474000002</v>
      </c>
      <c r="D155" s="7" t="str">
        <f t="shared" si="24"/>
        <v>N/A</v>
      </c>
      <c r="E155" s="4">
        <v>94.155189788000001</v>
      </c>
      <c r="F155" s="7" t="str">
        <f t="shared" si="25"/>
        <v>N/A</v>
      </c>
      <c r="G155" s="4">
        <v>92.372519734999997</v>
      </c>
      <c r="H155" s="7" t="str">
        <f t="shared" si="26"/>
        <v>N/A</v>
      </c>
      <c r="I155" s="8">
        <v>0.41560000000000002</v>
      </c>
      <c r="J155" s="8">
        <v>-1.89</v>
      </c>
      <c r="K155" s="25" t="s">
        <v>736</v>
      </c>
      <c r="L155" s="91" t="str">
        <f t="shared" si="27"/>
        <v>Yes</v>
      </c>
    </row>
    <row r="156" spans="1:12" x14ac:dyDescent="0.25">
      <c r="A156" s="148" t="s">
        <v>1465</v>
      </c>
      <c r="B156" s="21" t="s">
        <v>213</v>
      </c>
      <c r="C156" s="22">
        <v>0.58080260299999997</v>
      </c>
      <c r="D156" s="7" t="str">
        <f t="shared" si="24"/>
        <v>N/A</v>
      </c>
      <c r="E156" s="22">
        <v>0.59114857740000004</v>
      </c>
      <c r="F156" s="7" t="str">
        <f t="shared" si="25"/>
        <v>N/A</v>
      </c>
      <c r="G156" s="22">
        <v>0.68734793189999999</v>
      </c>
      <c r="H156" s="7" t="str">
        <f t="shared" si="26"/>
        <v>N/A</v>
      </c>
      <c r="I156" s="8">
        <v>1.7809999999999999</v>
      </c>
      <c r="J156" s="8">
        <v>16.27</v>
      </c>
      <c r="K156" s="25" t="s">
        <v>736</v>
      </c>
      <c r="L156" s="91" t="str">
        <f t="shared" si="27"/>
        <v>Yes</v>
      </c>
    </row>
    <row r="157" spans="1:12" x14ac:dyDescent="0.25">
      <c r="A157" s="148" t="s">
        <v>1466</v>
      </c>
      <c r="B157" s="21" t="s">
        <v>213</v>
      </c>
      <c r="C157" s="22">
        <v>5.76496674E-2</v>
      </c>
      <c r="D157" s="7" t="str">
        <f t="shared" si="24"/>
        <v>N/A</v>
      </c>
      <c r="E157" s="22">
        <v>0.1946992864</v>
      </c>
      <c r="F157" s="7" t="str">
        <f t="shared" si="25"/>
        <v>N/A</v>
      </c>
      <c r="G157" s="22">
        <v>0.39789964989999999</v>
      </c>
      <c r="H157" s="7" t="str">
        <f t="shared" si="26"/>
        <v>N/A</v>
      </c>
      <c r="I157" s="8">
        <v>237.7</v>
      </c>
      <c r="J157" s="8">
        <v>104.4</v>
      </c>
      <c r="K157" s="25" t="s">
        <v>736</v>
      </c>
      <c r="L157" s="91" t="str">
        <f t="shared" si="27"/>
        <v>No</v>
      </c>
    </row>
    <row r="158" spans="1:12" x14ac:dyDescent="0.25">
      <c r="A158" s="148" t="s">
        <v>1467</v>
      </c>
      <c r="B158" s="21" t="s">
        <v>213</v>
      </c>
      <c r="C158" s="22">
        <v>1.0709677419000001</v>
      </c>
      <c r="D158" s="7" t="str">
        <f t="shared" si="24"/>
        <v>N/A</v>
      </c>
      <c r="E158" s="22">
        <v>0.99889746420000003</v>
      </c>
      <c r="F158" s="7" t="str">
        <f t="shared" si="25"/>
        <v>N/A</v>
      </c>
      <c r="G158" s="22">
        <v>0.8277634961</v>
      </c>
      <c r="H158" s="7" t="str">
        <f t="shared" si="26"/>
        <v>N/A</v>
      </c>
      <c r="I158" s="8">
        <v>-6.73</v>
      </c>
      <c r="J158" s="8">
        <v>-17.100000000000001</v>
      </c>
      <c r="K158" s="25" t="s">
        <v>736</v>
      </c>
      <c r="L158" s="91" t="str">
        <f t="shared" si="27"/>
        <v>Yes</v>
      </c>
    </row>
    <row r="159" spans="1:12" x14ac:dyDescent="0.25">
      <c r="A159" s="148" t="s">
        <v>1468</v>
      </c>
      <c r="B159" s="21" t="s">
        <v>213</v>
      </c>
      <c r="C159" s="22">
        <v>222.74147726999999</v>
      </c>
      <c r="D159" s="7" t="str">
        <f t="shared" si="24"/>
        <v>N/A</v>
      </c>
      <c r="E159" s="22">
        <v>227.14872521000001</v>
      </c>
      <c r="F159" s="7" t="str">
        <f t="shared" si="25"/>
        <v>N/A</v>
      </c>
      <c r="G159" s="22">
        <v>222.88128492000001</v>
      </c>
      <c r="H159" s="7" t="str">
        <f t="shared" si="26"/>
        <v>N/A</v>
      </c>
      <c r="I159" s="8">
        <v>1.9790000000000001</v>
      </c>
      <c r="J159" s="8">
        <v>-1.88</v>
      </c>
      <c r="K159" s="25" t="s">
        <v>736</v>
      </c>
      <c r="L159" s="91" t="str">
        <f t="shared" si="27"/>
        <v>Yes</v>
      </c>
    </row>
    <row r="160" spans="1:12" x14ac:dyDescent="0.25">
      <c r="A160" s="148" t="s">
        <v>1469</v>
      </c>
      <c r="B160" s="21" t="s">
        <v>213</v>
      </c>
      <c r="C160" s="22">
        <v>229.73357664</v>
      </c>
      <c r="D160" s="7" t="str">
        <f t="shared" si="24"/>
        <v>N/A</v>
      </c>
      <c r="E160" s="22">
        <v>237.39626168000001</v>
      </c>
      <c r="F160" s="7" t="str">
        <f t="shared" si="25"/>
        <v>N/A</v>
      </c>
      <c r="G160" s="22">
        <v>232.42222222000001</v>
      </c>
      <c r="H160" s="7" t="str">
        <f t="shared" si="26"/>
        <v>N/A</v>
      </c>
      <c r="I160" s="8">
        <v>3.335</v>
      </c>
      <c r="J160" s="8">
        <v>-2.1</v>
      </c>
      <c r="K160" s="25" t="s">
        <v>736</v>
      </c>
      <c r="L160" s="91" t="str">
        <f t="shared" si="27"/>
        <v>Yes</v>
      </c>
    </row>
    <row r="161" spans="1:12" x14ac:dyDescent="0.25">
      <c r="A161" s="148" t="s">
        <v>1470</v>
      </c>
      <c r="B161" s="21" t="s">
        <v>213</v>
      </c>
      <c r="C161" s="22">
        <v>199.45806451999999</v>
      </c>
      <c r="D161" s="7" t="str">
        <f t="shared" si="24"/>
        <v>N/A</v>
      </c>
      <c r="E161" s="22">
        <v>196.18823528999999</v>
      </c>
      <c r="F161" s="7" t="str">
        <f t="shared" si="25"/>
        <v>N/A</v>
      </c>
      <c r="G161" s="22">
        <v>193.86206897</v>
      </c>
      <c r="H161" s="7" t="str">
        <f t="shared" si="26"/>
        <v>N/A</v>
      </c>
      <c r="I161" s="8">
        <v>-1.64</v>
      </c>
      <c r="J161" s="8">
        <v>-1.19</v>
      </c>
      <c r="K161" s="25" t="s">
        <v>736</v>
      </c>
      <c r="L161" s="91" t="str">
        <f t="shared" si="27"/>
        <v>Yes</v>
      </c>
    </row>
    <row r="162" spans="1:12" x14ac:dyDescent="0.25">
      <c r="A162" s="148" t="s">
        <v>1603</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91" t="str">
        <f t="shared" ref="L162:L172" si="31">IF(J162="Div by 0", "N/A", IF(K162="N/A","N/A", IF(J162&gt;VALUE(MID(K162,1,2)), "No", IF(J162&lt;-1*VALUE(MID(K162,1,2)), "No", "Yes"))))</f>
        <v>N/A</v>
      </c>
    </row>
    <row r="163" spans="1:12" x14ac:dyDescent="0.25">
      <c r="A163" s="148" t="s">
        <v>126</v>
      </c>
      <c r="B163" s="21" t="s">
        <v>213</v>
      </c>
      <c r="C163" s="22">
        <v>11</v>
      </c>
      <c r="D163" s="7" t="str">
        <f t="shared" si="28"/>
        <v>N/A</v>
      </c>
      <c r="E163" s="22">
        <v>11</v>
      </c>
      <c r="F163" s="7" t="str">
        <f t="shared" si="29"/>
        <v>N/A</v>
      </c>
      <c r="G163" s="22">
        <v>15</v>
      </c>
      <c r="H163" s="7" t="str">
        <f t="shared" si="30"/>
        <v>N/A</v>
      </c>
      <c r="I163" s="8">
        <v>-25</v>
      </c>
      <c r="J163" s="8">
        <v>400</v>
      </c>
      <c r="K163" s="10" t="s">
        <v>213</v>
      </c>
      <c r="L163" s="91" t="str">
        <f t="shared" si="31"/>
        <v>N/A</v>
      </c>
    </row>
    <row r="164" spans="1:12" ht="25" x14ac:dyDescent="0.25">
      <c r="A164" s="148" t="s">
        <v>1604</v>
      </c>
      <c r="B164" s="21" t="s">
        <v>213</v>
      </c>
      <c r="C164" s="22">
        <v>0</v>
      </c>
      <c r="D164" s="7" t="str">
        <f t="shared" si="28"/>
        <v>N/A</v>
      </c>
      <c r="E164" s="22">
        <v>0</v>
      </c>
      <c r="F164" s="7" t="str">
        <f t="shared" si="29"/>
        <v>N/A</v>
      </c>
      <c r="G164" s="22">
        <v>11</v>
      </c>
      <c r="H164" s="7" t="str">
        <f t="shared" si="30"/>
        <v>N/A</v>
      </c>
      <c r="I164" s="8" t="s">
        <v>1747</v>
      </c>
      <c r="J164" s="8" t="s">
        <v>1747</v>
      </c>
      <c r="K164" s="10" t="s">
        <v>213</v>
      </c>
      <c r="L164" s="91" t="str">
        <f t="shared" si="31"/>
        <v>N/A</v>
      </c>
    </row>
    <row r="165" spans="1:12" ht="25" x14ac:dyDescent="0.25">
      <c r="A165" s="148" t="s">
        <v>1471</v>
      </c>
      <c r="B165" s="21" t="s">
        <v>213</v>
      </c>
      <c r="C165" s="22">
        <v>104</v>
      </c>
      <c r="D165" s="7" t="str">
        <f t="shared" si="28"/>
        <v>N/A</v>
      </c>
      <c r="E165" s="22">
        <v>140</v>
      </c>
      <c r="F165" s="7" t="str">
        <f t="shared" si="29"/>
        <v>N/A</v>
      </c>
      <c r="G165" s="22">
        <v>149</v>
      </c>
      <c r="H165" s="7" t="str">
        <f t="shared" si="30"/>
        <v>N/A</v>
      </c>
      <c r="I165" s="8">
        <v>34.619999999999997</v>
      </c>
      <c r="J165" s="8">
        <v>6.4290000000000003</v>
      </c>
      <c r="K165" s="10" t="s">
        <v>213</v>
      </c>
      <c r="L165" s="91" t="str">
        <f t="shared" si="31"/>
        <v>N/A</v>
      </c>
    </row>
    <row r="166" spans="1:12" x14ac:dyDescent="0.25">
      <c r="A166" s="148" t="s">
        <v>1605</v>
      </c>
      <c r="B166" s="21" t="s">
        <v>213</v>
      </c>
      <c r="C166" s="22">
        <v>0</v>
      </c>
      <c r="D166" s="7" t="str">
        <f t="shared" si="28"/>
        <v>N/A</v>
      </c>
      <c r="E166" s="22">
        <v>0</v>
      </c>
      <c r="F166" s="7" t="str">
        <f t="shared" si="29"/>
        <v>N/A</v>
      </c>
      <c r="G166" s="22">
        <v>0</v>
      </c>
      <c r="H166" s="7" t="str">
        <f t="shared" si="30"/>
        <v>N/A</v>
      </c>
      <c r="I166" s="8" t="s">
        <v>1747</v>
      </c>
      <c r="J166" s="8" t="s">
        <v>1747</v>
      </c>
      <c r="K166" s="10" t="s">
        <v>213</v>
      </c>
      <c r="L166" s="91" t="str">
        <f t="shared" si="31"/>
        <v>N/A</v>
      </c>
    </row>
    <row r="167" spans="1:12" x14ac:dyDescent="0.25">
      <c r="A167" s="148" t="s">
        <v>1606</v>
      </c>
      <c r="B167" s="21" t="s">
        <v>213</v>
      </c>
      <c r="C167" s="22">
        <v>50</v>
      </c>
      <c r="D167" s="7" t="str">
        <f t="shared" si="28"/>
        <v>N/A</v>
      </c>
      <c r="E167" s="22">
        <v>61</v>
      </c>
      <c r="F167" s="7" t="str">
        <f t="shared" si="29"/>
        <v>N/A</v>
      </c>
      <c r="G167" s="22">
        <v>33</v>
      </c>
      <c r="H167" s="7" t="str">
        <f t="shared" si="30"/>
        <v>N/A</v>
      </c>
      <c r="I167" s="8">
        <v>22</v>
      </c>
      <c r="J167" s="8">
        <v>-45.9</v>
      </c>
      <c r="K167" s="10" t="s">
        <v>213</v>
      </c>
      <c r="L167" s="91" t="str">
        <f t="shared" si="31"/>
        <v>N/A</v>
      </c>
    </row>
    <row r="168" spans="1:12" x14ac:dyDescent="0.25">
      <c r="A168" s="148" t="s">
        <v>125</v>
      </c>
      <c r="B168" s="21" t="s">
        <v>213</v>
      </c>
      <c r="C168" s="26">
        <v>818255</v>
      </c>
      <c r="D168" s="7" t="str">
        <f t="shared" si="28"/>
        <v>N/A</v>
      </c>
      <c r="E168" s="26">
        <v>869928</v>
      </c>
      <c r="F168" s="7" t="str">
        <f t="shared" si="29"/>
        <v>N/A</v>
      </c>
      <c r="G168" s="26">
        <v>861413</v>
      </c>
      <c r="H168" s="7" t="str">
        <f t="shared" si="30"/>
        <v>N/A</v>
      </c>
      <c r="I168" s="8">
        <v>6.3150000000000004</v>
      </c>
      <c r="J168" s="8">
        <v>-0.97899999999999998</v>
      </c>
      <c r="K168" s="10" t="s">
        <v>213</v>
      </c>
      <c r="L168" s="91" t="str">
        <f t="shared" si="31"/>
        <v>N/A</v>
      </c>
    </row>
    <row r="169" spans="1:12" x14ac:dyDescent="0.25">
      <c r="A169" s="148" t="s">
        <v>1607</v>
      </c>
      <c r="B169" s="21" t="s">
        <v>213</v>
      </c>
      <c r="C169" s="26">
        <v>495156</v>
      </c>
      <c r="D169" s="7" t="str">
        <f t="shared" si="28"/>
        <v>N/A</v>
      </c>
      <c r="E169" s="26">
        <v>437035</v>
      </c>
      <c r="F169" s="7" t="str">
        <f t="shared" si="29"/>
        <v>N/A</v>
      </c>
      <c r="G169" s="26">
        <v>770019</v>
      </c>
      <c r="H169" s="7" t="str">
        <f t="shared" si="30"/>
        <v>N/A</v>
      </c>
      <c r="I169" s="8">
        <v>-11.7</v>
      </c>
      <c r="J169" s="8">
        <v>76.19</v>
      </c>
      <c r="K169" s="10" t="s">
        <v>213</v>
      </c>
      <c r="L169" s="91" t="str">
        <f t="shared" si="31"/>
        <v>N/A</v>
      </c>
    </row>
    <row r="170" spans="1:12" x14ac:dyDescent="0.25">
      <c r="A170" s="148" t="s">
        <v>1364</v>
      </c>
      <c r="B170" s="21" t="s">
        <v>213</v>
      </c>
      <c r="C170" s="26">
        <v>712189</v>
      </c>
      <c r="D170" s="7" t="str">
        <f t="shared" si="28"/>
        <v>N/A</v>
      </c>
      <c r="E170" s="26">
        <v>863118</v>
      </c>
      <c r="F170" s="7" t="str">
        <f t="shared" si="29"/>
        <v>N/A</v>
      </c>
      <c r="G170" s="26">
        <v>718800</v>
      </c>
      <c r="H170" s="7" t="str">
        <f t="shared" si="30"/>
        <v>N/A</v>
      </c>
      <c r="I170" s="8">
        <v>21.19</v>
      </c>
      <c r="J170" s="8">
        <v>-16.7</v>
      </c>
      <c r="K170" s="10" t="s">
        <v>213</v>
      </c>
      <c r="L170" s="91" t="str">
        <f t="shared" si="31"/>
        <v>N/A</v>
      </c>
    </row>
    <row r="171" spans="1:12" x14ac:dyDescent="0.25">
      <c r="A171" s="148" t="s">
        <v>1601</v>
      </c>
      <c r="B171" s="21" t="s">
        <v>213</v>
      </c>
      <c r="C171" s="26">
        <v>49076</v>
      </c>
      <c r="D171" s="7" t="str">
        <f t="shared" si="28"/>
        <v>N/A</v>
      </c>
      <c r="E171" s="26">
        <v>144918</v>
      </c>
      <c r="F171" s="7" t="str">
        <f t="shared" si="29"/>
        <v>N/A</v>
      </c>
      <c r="G171" s="26">
        <v>61151</v>
      </c>
      <c r="H171" s="7" t="str">
        <f t="shared" si="30"/>
        <v>N/A</v>
      </c>
      <c r="I171" s="8">
        <v>195.3</v>
      </c>
      <c r="J171" s="8">
        <v>-57.8</v>
      </c>
      <c r="K171" s="10" t="s">
        <v>213</v>
      </c>
      <c r="L171" s="91" t="str">
        <f t="shared" si="31"/>
        <v>N/A</v>
      </c>
    </row>
    <row r="172" spans="1:12" x14ac:dyDescent="0.25">
      <c r="A172" s="148" t="s">
        <v>1602</v>
      </c>
      <c r="B172" s="21" t="s">
        <v>213</v>
      </c>
      <c r="C172" s="26">
        <v>788742</v>
      </c>
      <c r="D172" s="7" t="str">
        <f t="shared" si="28"/>
        <v>N/A</v>
      </c>
      <c r="E172" s="26">
        <v>591130</v>
      </c>
      <c r="F172" s="7" t="str">
        <f t="shared" si="29"/>
        <v>N/A</v>
      </c>
      <c r="G172" s="26">
        <v>469409</v>
      </c>
      <c r="H172" s="7" t="str">
        <f t="shared" si="30"/>
        <v>N/A</v>
      </c>
      <c r="I172" s="8">
        <v>-25.1</v>
      </c>
      <c r="J172" s="8">
        <v>-20.6</v>
      </c>
      <c r="K172" s="10" t="s">
        <v>213</v>
      </c>
      <c r="L172" s="91" t="str">
        <f t="shared" si="31"/>
        <v>N/A</v>
      </c>
    </row>
    <row r="173" spans="1:12" ht="25" x14ac:dyDescent="0.25">
      <c r="A173" s="148" t="s">
        <v>1365</v>
      </c>
      <c r="B173" s="21" t="s">
        <v>213</v>
      </c>
      <c r="C173" s="26">
        <v>25228</v>
      </c>
      <c r="D173" s="7" t="str">
        <f t="shared" ref="D173:D187" si="32">IF($B173="N/A","N/A",IF(C173&gt;10,"No",IF(C173&lt;-10,"No","Yes")))</f>
        <v>N/A</v>
      </c>
      <c r="E173" s="26">
        <v>26727</v>
      </c>
      <c r="F173" s="7" t="str">
        <f t="shared" ref="F173:F187" si="33">IF($B173="N/A","N/A",IF(E173&gt;10,"No",IF(E173&lt;-10,"No","Yes")))</f>
        <v>N/A</v>
      </c>
      <c r="G173" s="26">
        <v>42597</v>
      </c>
      <c r="H173" s="7" t="str">
        <f t="shared" ref="H173:H187" si="34">IF($B173="N/A","N/A",IF(G173&gt;10,"No",IF(G173&lt;-10,"No","Yes")))</f>
        <v>N/A</v>
      </c>
      <c r="I173" s="8">
        <v>5.9420000000000002</v>
      </c>
      <c r="J173" s="8">
        <v>59.38</v>
      </c>
      <c r="K173" s="25" t="s">
        <v>736</v>
      </c>
      <c r="L173" s="91" t="str">
        <f t="shared" ref="L173:L187" si="35">IF(J173="Div by 0", "N/A", IF(K173="N/A","N/A", IF(J173&gt;VALUE(MID(K173,1,2)), "No", IF(J173&lt;-1*VALUE(MID(K173,1,2)), "No", "Yes"))))</f>
        <v>No</v>
      </c>
    </row>
    <row r="174" spans="1:12" x14ac:dyDescent="0.25">
      <c r="A174" s="148" t="s">
        <v>647</v>
      </c>
      <c r="B174" s="21" t="s">
        <v>213</v>
      </c>
      <c r="C174" s="22">
        <v>86</v>
      </c>
      <c r="D174" s="7" t="str">
        <f t="shared" si="32"/>
        <v>N/A</v>
      </c>
      <c r="E174" s="22">
        <v>84</v>
      </c>
      <c r="F174" s="7" t="str">
        <f t="shared" si="33"/>
        <v>N/A</v>
      </c>
      <c r="G174" s="22">
        <v>163</v>
      </c>
      <c r="H174" s="7" t="str">
        <f t="shared" si="34"/>
        <v>N/A</v>
      </c>
      <c r="I174" s="8">
        <v>-2.33</v>
      </c>
      <c r="J174" s="8">
        <v>94.05</v>
      </c>
      <c r="K174" s="25" t="s">
        <v>736</v>
      </c>
      <c r="L174" s="91" t="str">
        <f t="shared" si="35"/>
        <v>No</v>
      </c>
    </row>
    <row r="175" spans="1:12" x14ac:dyDescent="0.25">
      <c r="A175" s="148" t="s">
        <v>1366</v>
      </c>
      <c r="B175" s="21" t="s">
        <v>213</v>
      </c>
      <c r="C175" s="26">
        <v>293.34883721</v>
      </c>
      <c r="D175" s="7" t="str">
        <f t="shared" si="32"/>
        <v>N/A</v>
      </c>
      <c r="E175" s="26">
        <v>318.17857142999998</v>
      </c>
      <c r="F175" s="7" t="str">
        <f t="shared" si="33"/>
        <v>N/A</v>
      </c>
      <c r="G175" s="26">
        <v>261.33128834000001</v>
      </c>
      <c r="H175" s="7" t="str">
        <f t="shared" si="34"/>
        <v>N/A</v>
      </c>
      <c r="I175" s="8">
        <v>8.4640000000000004</v>
      </c>
      <c r="J175" s="8">
        <v>-17.899999999999999</v>
      </c>
      <c r="K175" s="25" t="s">
        <v>736</v>
      </c>
      <c r="L175" s="91" t="str">
        <f t="shared" si="35"/>
        <v>Yes</v>
      </c>
    </row>
    <row r="176" spans="1:12" ht="25" x14ac:dyDescent="0.25">
      <c r="A176" s="148" t="s">
        <v>1367</v>
      </c>
      <c r="B176" s="21" t="s">
        <v>213</v>
      </c>
      <c r="C176" s="26">
        <v>3082</v>
      </c>
      <c r="D176" s="7" t="str">
        <f t="shared" si="32"/>
        <v>N/A</v>
      </c>
      <c r="E176" s="26">
        <v>4990</v>
      </c>
      <c r="F176" s="7" t="str">
        <f t="shared" si="33"/>
        <v>N/A</v>
      </c>
      <c r="G176" s="26">
        <v>2516</v>
      </c>
      <c r="H176" s="7" t="str">
        <f t="shared" si="34"/>
        <v>N/A</v>
      </c>
      <c r="I176" s="8">
        <v>61.91</v>
      </c>
      <c r="J176" s="8">
        <v>-49.6</v>
      </c>
      <c r="K176" s="25" t="s">
        <v>736</v>
      </c>
      <c r="L176" s="91" t="str">
        <f t="shared" si="35"/>
        <v>No</v>
      </c>
    </row>
    <row r="177" spans="1:12" x14ac:dyDescent="0.25">
      <c r="A177" s="148" t="s">
        <v>514</v>
      </c>
      <c r="B177" s="21" t="s">
        <v>213</v>
      </c>
      <c r="C177" s="22">
        <v>32</v>
      </c>
      <c r="D177" s="7" t="str">
        <f t="shared" si="32"/>
        <v>N/A</v>
      </c>
      <c r="E177" s="22">
        <v>39</v>
      </c>
      <c r="F177" s="7" t="str">
        <f t="shared" si="33"/>
        <v>N/A</v>
      </c>
      <c r="G177" s="22">
        <v>27</v>
      </c>
      <c r="H177" s="7" t="str">
        <f t="shared" si="34"/>
        <v>N/A</v>
      </c>
      <c r="I177" s="8">
        <v>21.88</v>
      </c>
      <c r="J177" s="8">
        <v>-30.8</v>
      </c>
      <c r="K177" s="25" t="s">
        <v>736</v>
      </c>
      <c r="L177" s="91" t="str">
        <f t="shared" si="35"/>
        <v>No</v>
      </c>
    </row>
    <row r="178" spans="1:12" x14ac:dyDescent="0.25">
      <c r="A178" s="148" t="s">
        <v>1368</v>
      </c>
      <c r="B178" s="21" t="s">
        <v>213</v>
      </c>
      <c r="C178" s="26">
        <v>96.3125</v>
      </c>
      <c r="D178" s="7" t="str">
        <f t="shared" si="32"/>
        <v>N/A</v>
      </c>
      <c r="E178" s="26">
        <v>127.94871795</v>
      </c>
      <c r="F178" s="7" t="str">
        <f t="shared" si="33"/>
        <v>N/A</v>
      </c>
      <c r="G178" s="26">
        <v>93.185185184999995</v>
      </c>
      <c r="H178" s="7" t="str">
        <f t="shared" si="34"/>
        <v>N/A</v>
      </c>
      <c r="I178" s="8">
        <v>32.85</v>
      </c>
      <c r="J178" s="8">
        <v>-27.2</v>
      </c>
      <c r="K178" s="25" t="s">
        <v>736</v>
      </c>
      <c r="L178" s="91" t="str">
        <f t="shared" si="35"/>
        <v>Yes</v>
      </c>
    </row>
    <row r="179" spans="1:12" ht="25" x14ac:dyDescent="0.25">
      <c r="A179" s="148" t="s">
        <v>1369</v>
      </c>
      <c r="B179" s="21" t="s">
        <v>213</v>
      </c>
      <c r="C179" s="26">
        <v>528758</v>
      </c>
      <c r="D179" s="7" t="str">
        <f t="shared" si="32"/>
        <v>N/A</v>
      </c>
      <c r="E179" s="26">
        <v>609446</v>
      </c>
      <c r="F179" s="7" t="str">
        <f t="shared" si="33"/>
        <v>N/A</v>
      </c>
      <c r="G179" s="26">
        <v>660755</v>
      </c>
      <c r="H179" s="7" t="str">
        <f t="shared" si="34"/>
        <v>N/A</v>
      </c>
      <c r="I179" s="8">
        <v>15.26</v>
      </c>
      <c r="J179" s="8">
        <v>8.4190000000000005</v>
      </c>
      <c r="K179" s="25" t="s">
        <v>736</v>
      </c>
      <c r="L179" s="91" t="str">
        <f t="shared" si="35"/>
        <v>Yes</v>
      </c>
    </row>
    <row r="180" spans="1:12" x14ac:dyDescent="0.25">
      <c r="A180" s="148" t="s">
        <v>515</v>
      </c>
      <c r="B180" s="21" t="s">
        <v>213</v>
      </c>
      <c r="C180" s="22">
        <v>2222</v>
      </c>
      <c r="D180" s="7" t="str">
        <f t="shared" si="32"/>
        <v>N/A</v>
      </c>
      <c r="E180" s="22">
        <v>2568</v>
      </c>
      <c r="F180" s="7" t="str">
        <f t="shared" si="33"/>
        <v>N/A</v>
      </c>
      <c r="G180" s="22">
        <v>2728</v>
      </c>
      <c r="H180" s="7" t="str">
        <f t="shared" si="34"/>
        <v>N/A</v>
      </c>
      <c r="I180" s="8">
        <v>15.57</v>
      </c>
      <c r="J180" s="8">
        <v>6.2309999999999999</v>
      </c>
      <c r="K180" s="25" t="s">
        <v>736</v>
      </c>
      <c r="L180" s="91" t="str">
        <f t="shared" si="35"/>
        <v>Yes</v>
      </c>
    </row>
    <row r="181" spans="1:12" ht="25" x14ac:dyDescent="0.25">
      <c r="A181" s="148" t="s">
        <v>1370</v>
      </c>
      <c r="B181" s="21" t="s">
        <v>213</v>
      </c>
      <c r="C181" s="26">
        <v>237.96489649</v>
      </c>
      <c r="D181" s="7" t="str">
        <f t="shared" si="32"/>
        <v>N/A</v>
      </c>
      <c r="E181" s="26">
        <v>237.32320872</v>
      </c>
      <c r="F181" s="7" t="str">
        <f t="shared" si="33"/>
        <v>N/A</v>
      </c>
      <c r="G181" s="26">
        <v>242.21224340000001</v>
      </c>
      <c r="H181" s="7" t="str">
        <f t="shared" si="34"/>
        <v>N/A</v>
      </c>
      <c r="I181" s="8">
        <v>-0.27</v>
      </c>
      <c r="J181" s="8">
        <v>2.06</v>
      </c>
      <c r="K181" s="25" t="s">
        <v>736</v>
      </c>
      <c r="L181" s="91" t="str">
        <f t="shared" si="35"/>
        <v>Yes</v>
      </c>
    </row>
    <row r="182" spans="1:12" ht="25" x14ac:dyDescent="0.25">
      <c r="A182" s="148" t="s">
        <v>1371</v>
      </c>
      <c r="B182" s="21" t="s">
        <v>213</v>
      </c>
      <c r="C182" s="26">
        <v>1483015</v>
      </c>
      <c r="D182" s="7" t="str">
        <f t="shared" si="32"/>
        <v>N/A</v>
      </c>
      <c r="E182" s="26">
        <v>1591889</v>
      </c>
      <c r="F182" s="7" t="str">
        <f t="shared" si="33"/>
        <v>N/A</v>
      </c>
      <c r="G182" s="26">
        <v>12182694</v>
      </c>
      <c r="H182" s="7" t="str">
        <f t="shared" si="34"/>
        <v>N/A</v>
      </c>
      <c r="I182" s="8">
        <v>7.3410000000000002</v>
      </c>
      <c r="J182" s="8">
        <v>665.3</v>
      </c>
      <c r="K182" s="25" t="s">
        <v>736</v>
      </c>
      <c r="L182" s="91" t="str">
        <f t="shared" si="35"/>
        <v>No</v>
      </c>
    </row>
    <row r="183" spans="1:12" x14ac:dyDescent="0.25">
      <c r="A183" s="148" t="s">
        <v>516</v>
      </c>
      <c r="B183" s="21" t="s">
        <v>213</v>
      </c>
      <c r="C183" s="22">
        <v>1290</v>
      </c>
      <c r="D183" s="7" t="str">
        <f t="shared" si="32"/>
        <v>N/A</v>
      </c>
      <c r="E183" s="22">
        <v>1070</v>
      </c>
      <c r="F183" s="7" t="str">
        <f t="shared" si="33"/>
        <v>N/A</v>
      </c>
      <c r="G183" s="22">
        <v>3631</v>
      </c>
      <c r="H183" s="7" t="str">
        <f t="shared" si="34"/>
        <v>N/A</v>
      </c>
      <c r="I183" s="8">
        <v>-17.100000000000001</v>
      </c>
      <c r="J183" s="8">
        <v>239.3</v>
      </c>
      <c r="K183" s="25" t="s">
        <v>736</v>
      </c>
      <c r="L183" s="91" t="str">
        <f t="shared" si="35"/>
        <v>No</v>
      </c>
    </row>
    <row r="184" spans="1:12" x14ac:dyDescent="0.25">
      <c r="A184" s="148" t="s">
        <v>1372</v>
      </c>
      <c r="B184" s="21" t="s">
        <v>213</v>
      </c>
      <c r="C184" s="26">
        <v>1149.6240310000001</v>
      </c>
      <c r="D184" s="7" t="str">
        <f t="shared" si="32"/>
        <v>N/A</v>
      </c>
      <c r="E184" s="26">
        <v>1487.746729</v>
      </c>
      <c r="F184" s="7" t="str">
        <f t="shared" si="33"/>
        <v>N/A</v>
      </c>
      <c r="G184" s="26">
        <v>3355.1897549</v>
      </c>
      <c r="H184" s="7" t="str">
        <f t="shared" si="34"/>
        <v>N/A</v>
      </c>
      <c r="I184" s="8">
        <v>29.41</v>
      </c>
      <c r="J184" s="8">
        <v>125.5</v>
      </c>
      <c r="K184" s="25" t="s">
        <v>736</v>
      </c>
      <c r="L184" s="91" t="str">
        <f t="shared" si="35"/>
        <v>No</v>
      </c>
    </row>
    <row r="185" spans="1:12" ht="25" x14ac:dyDescent="0.25">
      <c r="A185" s="148" t="s">
        <v>1373</v>
      </c>
      <c r="B185" s="21" t="s">
        <v>213</v>
      </c>
      <c r="C185" s="26">
        <v>128192309</v>
      </c>
      <c r="D185" s="7" t="str">
        <f t="shared" si="32"/>
        <v>N/A</v>
      </c>
      <c r="E185" s="26">
        <v>144441078</v>
      </c>
      <c r="F185" s="7" t="str">
        <f t="shared" si="33"/>
        <v>N/A</v>
      </c>
      <c r="G185" s="26">
        <v>132806315</v>
      </c>
      <c r="H185" s="7" t="str">
        <f t="shared" si="34"/>
        <v>N/A</v>
      </c>
      <c r="I185" s="8">
        <v>12.68</v>
      </c>
      <c r="J185" s="8">
        <v>-8.06</v>
      </c>
      <c r="K185" s="25" t="s">
        <v>736</v>
      </c>
      <c r="L185" s="91" t="str">
        <f t="shared" si="35"/>
        <v>Yes</v>
      </c>
    </row>
    <row r="186" spans="1:12" ht="25" x14ac:dyDescent="0.25">
      <c r="A186" s="148" t="s">
        <v>517</v>
      </c>
      <c r="B186" s="21" t="s">
        <v>213</v>
      </c>
      <c r="C186" s="22">
        <v>3254</v>
      </c>
      <c r="D186" s="7" t="str">
        <f t="shared" si="32"/>
        <v>N/A</v>
      </c>
      <c r="E186" s="22">
        <v>3376</v>
      </c>
      <c r="F186" s="7" t="str">
        <f t="shared" si="33"/>
        <v>N/A</v>
      </c>
      <c r="G186" s="22">
        <v>3094</v>
      </c>
      <c r="H186" s="7" t="str">
        <f t="shared" si="34"/>
        <v>N/A</v>
      </c>
      <c r="I186" s="8">
        <v>3.7490000000000001</v>
      </c>
      <c r="J186" s="8">
        <v>-8.35</v>
      </c>
      <c r="K186" s="25" t="s">
        <v>736</v>
      </c>
      <c r="L186" s="91" t="str">
        <f t="shared" si="35"/>
        <v>Yes</v>
      </c>
    </row>
    <row r="187" spans="1:12" ht="25" x14ac:dyDescent="0.25">
      <c r="A187" s="148" t="s">
        <v>1374</v>
      </c>
      <c r="B187" s="21" t="s">
        <v>213</v>
      </c>
      <c r="C187" s="26">
        <v>39395.300860000003</v>
      </c>
      <c r="D187" s="7" t="str">
        <f t="shared" si="32"/>
        <v>N/A</v>
      </c>
      <c r="E187" s="26">
        <v>42784.679501999999</v>
      </c>
      <c r="F187" s="7" t="str">
        <f t="shared" si="33"/>
        <v>N/A</v>
      </c>
      <c r="G187" s="26">
        <v>42923.825145000003</v>
      </c>
      <c r="H187" s="7" t="str">
        <f t="shared" si="34"/>
        <v>N/A</v>
      </c>
      <c r="I187" s="8">
        <v>8.6039999999999992</v>
      </c>
      <c r="J187" s="8">
        <v>0.32519999999999999</v>
      </c>
      <c r="K187" s="25" t="s">
        <v>736</v>
      </c>
      <c r="L187" s="91" t="str">
        <f t="shared" si="35"/>
        <v>Yes</v>
      </c>
    </row>
    <row r="188" spans="1:12" x14ac:dyDescent="0.25">
      <c r="A188" s="122" t="s">
        <v>1375</v>
      </c>
      <c r="B188" s="21" t="s">
        <v>213</v>
      </c>
      <c r="C188" s="26">
        <v>205715235</v>
      </c>
      <c r="D188" s="7" t="str">
        <f t="shared" ref="D188:D203" si="36">IF($B188="N/A","N/A",IF(C188&gt;10,"No",IF(C188&lt;-10,"No","Yes")))</f>
        <v>N/A</v>
      </c>
      <c r="E188" s="26">
        <v>227946523</v>
      </c>
      <c r="F188" s="7" t="str">
        <f t="shared" ref="F188:F203" si="37">IF($B188="N/A","N/A",IF(E188&gt;10,"No",IF(E188&lt;-10,"No","Yes")))</f>
        <v>N/A</v>
      </c>
      <c r="G188" s="26">
        <v>199833734</v>
      </c>
      <c r="H188" s="7" t="str">
        <f t="shared" ref="H188:H203" si="38">IF($B188="N/A","N/A",IF(G188&gt;10,"No",IF(G188&lt;-10,"No","Yes")))</f>
        <v>N/A</v>
      </c>
      <c r="I188" s="8">
        <v>10.81</v>
      </c>
      <c r="J188" s="8">
        <v>-12.3</v>
      </c>
      <c r="K188" s="25" t="s">
        <v>736</v>
      </c>
      <c r="L188" s="91" t="str">
        <f t="shared" ref="L188:L203" si="39">IF(J188="Div by 0", "N/A", IF(K188="N/A","N/A", IF(J188&gt;VALUE(MID(K188,1,2)), "No", IF(J188&lt;-1*VALUE(MID(K188,1,2)), "No", "Yes"))))</f>
        <v>Yes</v>
      </c>
    </row>
    <row r="189" spans="1:12" x14ac:dyDescent="0.25">
      <c r="A189" s="122" t="s">
        <v>1472</v>
      </c>
      <c r="B189" s="21" t="s">
        <v>213</v>
      </c>
      <c r="C189" s="22">
        <v>5104</v>
      </c>
      <c r="D189" s="7" t="str">
        <f t="shared" si="36"/>
        <v>N/A</v>
      </c>
      <c r="E189" s="22">
        <v>5461</v>
      </c>
      <c r="F189" s="7" t="str">
        <f t="shared" si="37"/>
        <v>N/A</v>
      </c>
      <c r="G189" s="22">
        <v>5382</v>
      </c>
      <c r="H189" s="7" t="str">
        <f t="shared" si="38"/>
        <v>N/A</v>
      </c>
      <c r="I189" s="8">
        <v>6.9950000000000001</v>
      </c>
      <c r="J189" s="8">
        <v>-1.45</v>
      </c>
      <c r="K189" s="25" t="s">
        <v>736</v>
      </c>
      <c r="L189" s="91" t="str">
        <f t="shared" si="39"/>
        <v>Yes</v>
      </c>
    </row>
    <row r="190" spans="1:12" x14ac:dyDescent="0.25">
      <c r="A190" s="122" t="s">
        <v>1473</v>
      </c>
      <c r="B190" s="21" t="s">
        <v>213</v>
      </c>
      <c r="C190" s="26">
        <v>40304.709051999998</v>
      </c>
      <c r="D190" s="7" t="str">
        <f t="shared" si="36"/>
        <v>N/A</v>
      </c>
      <c r="E190" s="26">
        <v>41740.802600000003</v>
      </c>
      <c r="F190" s="7" t="str">
        <f t="shared" si="37"/>
        <v>N/A</v>
      </c>
      <c r="G190" s="26">
        <v>37130.013749999998</v>
      </c>
      <c r="H190" s="7" t="str">
        <f t="shared" si="38"/>
        <v>N/A</v>
      </c>
      <c r="I190" s="8">
        <v>3.5630000000000002</v>
      </c>
      <c r="J190" s="8">
        <v>-11</v>
      </c>
      <c r="K190" s="25" t="s">
        <v>736</v>
      </c>
      <c r="L190" s="91" t="str">
        <f t="shared" si="39"/>
        <v>Yes</v>
      </c>
    </row>
    <row r="191" spans="1:12" x14ac:dyDescent="0.25">
      <c r="A191" s="122" t="s">
        <v>1474</v>
      </c>
      <c r="B191" s="21" t="s">
        <v>213</v>
      </c>
      <c r="C191" s="26">
        <v>31729.594670999999</v>
      </c>
      <c r="D191" s="7" t="str">
        <f t="shared" si="36"/>
        <v>N/A</v>
      </c>
      <c r="E191" s="26">
        <v>33004.798856000001</v>
      </c>
      <c r="F191" s="7" t="str">
        <f t="shared" si="37"/>
        <v>N/A</v>
      </c>
      <c r="G191" s="26">
        <v>30095.876769999999</v>
      </c>
      <c r="H191" s="7" t="str">
        <f t="shared" si="38"/>
        <v>N/A</v>
      </c>
      <c r="I191" s="8">
        <v>4.0190000000000001</v>
      </c>
      <c r="J191" s="8">
        <v>-8.81</v>
      </c>
      <c r="K191" s="25" t="s">
        <v>736</v>
      </c>
      <c r="L191" s="91" t="str">
        <f t="shared" si="39"/>
        <v>Yes</v>
      </c>
    </row>
    <row r="192" spans="1:12" x14ac:dyDescent="0.25">
      <c r="A192" s="122" t="s">
        <v>1475</v>
      </c>
      <c r="B192" s="21" t="s">
        <v>213</v>
      </c>
      <c r="C192" s="26">
        <v>50999.345613999998</v>
      </c>
      <c r="D192" s="7" t="str">
        <f t="shared" si="36"/>
        <v>N/A</v>
      </c>
      <c r="E192" s="26">
        <v>52321.882257999998</v>
      </c>
      <c r="F192" s="7" t="str">
        <f t="shared" si="37"/>
        <v>N/A</v>
      </c>
      <c r="G192" s="26">
        <v>46762.440723</v>
      </c>
      <c r="H192" s="7" t="str">
        <f t="shared" si="38"/>
        <v>N/A</v>
      </c>
      <c r="I192" s="8">
        <v>2.593</v>
      </c>
      <c r="J192" s="8">
        <v>-10.6</v>
      </c>
      <c r="K192" s="25" t="s">
        <v>736</v>
      </c>
      <c r="L192" s="91" t="str">
        <f t="shared" si="39"/>
        <v>Yes</v>
      </c>
    </row>
    <row r="193" spans="1:12" x14ac:dyDescent="0.25">
      <c r="A193" s="148" t="s">
        <v>1476</v>
      </c>
      <c r="B193" s="21" t="s">
        <v>213</v>
      </c>
      <c r="C193" s="5">
        <v>32.228326072000002</v>
      </c>
      <c r="D193" s="7" t="str">
        <f t="shared" si="36"/>
        <v>N/A</v>
      </c>
      <c r="E193" s="5">
        <v>33.060903257</v>
      </c>
      <c r="F193" s="7" t="str">
        <f t="shared" si="37"/>
        <v>N/A</v>
      </c>
      <c r="G193" s="5">
        <v>30.367319302999999</v>
      </c>
      <c r="H193" s="7" t="str">
        <f t="shared" si="38"/>
        <v>N/A</v>
      </c>
      <c r="I193" s="8">
        <v>2.5830000000000002</v>
      </c>
      <c r="J193" s="8">
        <v>-8.15</v>
      </c>
      <c r="K193" s="25" t="s">
        <v>736</v>
      </c>
      <c r="L193" s="91" t="str">
        <f t="shared" si="39"/>
        <v>Yes</v>
      </c>
    </row>
    <row r="194" spans="1:12" x14ac:dyDescent="0.25">
      <c r="A194" s="148" t="s">
        <v>1477</v>
      </c>
      <c r="B194" s="21" t="s">
        <v>213</v>
      </c>
      <c r="C194" s="5">
        <v>39.015939015999997</v>
      </c>
      <c r="D194" s="7" t="str">
        <f t="shared" si="36"/>
        <v>N/A</v>
      </c>
      <c r="E194" s="5">
        <v>39.852546916999998</v>
      </c>
      <c r="F194" s="7" t="str">
        <f t="shared" si="37"/>
        <v>N/A</v>
      </c>
      <c r="G194" s="5">
        <v>37.727603787</v>
      </c>
      <c r="H194" s="7" t="str">
        <f t="shared" si="38"/>
        <v>N/A</v>
      </c>
      <c r="I194" s="8">
        <v>2.1440000000000001</v>
      </c>
      <c r="J194" s="8">
        <v>-5.33</v>
      </c>
      <c r="K194" s="25" t="s">
        <v>736</v>
      </c>
      <c r="L194" s="91" t="str">
        <f t="shared" si="39"/>
        <v>Yes</v>
      </c>
    </row>
    <row r="195" spans="1:12" x14ac:dyDescent="0.25">
      <c r="A195" s="148" t="s">
        <v>1478</v>
      </c>
      <c r="B195" s="21" t="s">
        <v>213</v>
      </c>
      <c r="C195" s="5">
        <v>26.870948732999999</v>
      </c>
      <c r="D195" s="7" t="str">
        <f t="shared" si="36"/>
        <v>N/A</v>
      </c>
      <c r="E195" s="5">
        <v>27.768446982</v>
      </c>
      <c r="F195" s="7" t="str">
        <f t="shared" si="37"/>
        <v>N/A</v>
      </c>
      <c r="G195" s="5">
        <v>24.205248560000001</v>
      </c>
      <c r="H195" s="7" t="str">
        <f t="shared" si="38"/>
        <v>N/A</v>
      </c>
      <c r="I195" s="8">
        <v>3.34</v>
      </c>
      <c r="J195" s="8">
        <v>-12.8</v>
      </c>
      <c r="K195" s="25" t="s">
        <v>736</v>
      </c>
      <c r="L195" s="91" t="str">
        <f t="shared" si="39"/>
        <v>Yes</v>
      </c>
    </row>
    <row r="196" spans="1:12" x14ac:dyDescent="0.25">
      <c r="A196" s="122" t="s">
        <v>1387</v>
      </c>
      <c r="B196" s="21" t="s">
        <v>213</v>
      </c>
      <c r="C196" s="26">
        <v>128192309</v>
      </c>
      <c r="D196" s="7" t="str">
        <f t="shared" si="36"/>
        <v>N/A</v>
      </c>
      <c r="E196" s="26">
        <v>144441078</v>
      </c>
      <c r="F196" s="7" t="str">
        <f t="shared" si="37"/>
        <v>N/A</v>
      </c>
      <c r="G196" s="26">
        <v>132806315</v>
      </c>
      <c r="H196" s="7" t="str">
        <f t="shared" si="38"/>
        <v>N/A</v>
      </c>
      <c r="I196" s="8">
        <v>12.68</v>
      </c>
      <c r="J196" s="8">
        <v>-8.06</v>
      </c>
      <c r="K196" s="25" t="s">
        <v>736</v>
      </c>
      <c r="L196" s="91" t="str">
        <f t="shared" si="39"/>
        <v>Yes</v>
      </c>
    </row>
    <row r="197" spans="1:12" x14ac:dyDescent="0.25">
      <c r="A197" s="122" t="s">
        <v>1479</v>
      </c>
      <c r="B197" s="21" t="s">
        <v>213</v>
      </c>
      <c r="C197" s="22">
        <v>3255</v>
      </c>
      <c r="D197" s="7" t="str">
        <f t="shared" si="36"/>
        <v>N/A</v>
      </c>
      <c r="E197" s="22">
        <v>3376</v>
      </c>
      <c r="F197" s="7" t="str">
        <f t="shared" si="37"/>
        <v>N/A</v>
      </c>
      <c r="G197" s="22">
        <v>3094</v>
      </c>
      <c r="H197" s="7" t="str">
        <f t="shared" si="38"/>
        <v>N/A</v>
      </c>
      <c r="I197" s="8">
        <v>3.7170000000000001</v>
      </c>
      <c r="J197" s="8">
        <v>-8.35</v>
      </c>
      <c r="K197" s="25" t="s">
        <v>736</v>
      </c>
      <c r="L197" s="91" t="str">
        <f t="shared" si="39"/>
        <v>Yes</v>
      </c>
    </row>
    <row r="198" spans="1:12" ht="25" x14ac:dyDescent="0.25">
      <c r="A198" s="122" t="s">
        <v>1480</v>
      </c>
      <c r="B198" s="21" t="s">
        <v>213</v>
      </c>
      <c r="C198" s="26">
        <v>39383.197848999996</v>
      </c>
      <c r="D198" s="7" t="str">
        <f t="shared" si="36"/>
        <v>N/A</v>
      </c>
      <c r="E198" s="26">
        <v>42784.679501999999</v>
      </c>
      <c r="F198" s="7" t="str">
        <f t="shared" si="37"/>
        <v>N/A</v>
      </c>
      <c r="G198" s="26">
        <v>42923.825145000003</v>
      </c>
      <c r="H198" s="7" t="str">
        <f t="shared" si="38"/>
        <v>N/A</v>
      </c>
      <c r="I198" s="8">
        <v>8.6370000000000005</v>
      </c>
      <c r="J198" s="8">
        <v>0.32519999999999999</v>
      </c>
      <c r="K198" s="25" t="s">
        <v>736</v>
      </c>
      <c r="L198" s="91" t="str">
        <f t="shared" si="39"/>
        <v>Yes</v>
      </c>
    </row>
    <row r="199" spans="1:12" ht="25" x14ac:dyDescent="0.25">
      <c r="A199" s="122" t="s">
        <v>1481</v>
      </c>
      <c r="B199" s="21" t="s">
        <v>213</v>
      </c>
      <c r="C199" s="26">
        <v>26237.360897999999</v>
      </c>
      <c r="D199" s="7" t="str">
        <f t="shared" si="36"/>
        <v>N/A</v>
      </c>
      <c r="E199" s="26">
        <v>28521.314351000001</v>
      </c>
      <c r="F199" s="7" t="str">
        <f t="shared" si="37"/>
        <v>N/A</v>
      </c>
      <c r="G199" s="26">
        <v>27608.367908</v>
      </c>
      <c r="H199" s="7" t="str">
        <f t="shared" si="38"/>
        <v>N/A</v>
      </c>
      <c r="I199" s="8">
        <v>8.7050000000000001</v>
      </c>
      <c r="J199" s="8">
        <v>-3.2</v>
      </c>
      <c r="K199" s="25" t="s">
        <v>736</v>
      </c>
      <c r="L199" s="91" t="str">
        <f t="shared" si="39"/>
        <v>Yes</v>
      </c>
    </row>
    <row r="200" spans="1:12" ht="25" x14ac:dyDescent="0.25">
      <c r="A200" s="122" t="s">
        <v>1482</v>
      </c>
      <c r="B200" s="21" t="s">
        <v>213</v>
      </c>
      <c r="C200" s="26">
        <v>53665.518257999996</v>
      </c>
      <c r="D200" s="7" t="str">
        <f t="shared" si="36"/>
        <v>N/A</v>
      </c>
      <c r="E200" s="26">
        <v>58245.462962999998</v>
      </c>
      <c r="F200" s="7" t="str">
        <f t="shared" si="37"/>
        <v>N/A</v>
      </c>
      <c r="G200" s="26">
        <v>62771.620357</v>
      </c>
      <c r="H200" s="7" t="str">
        <f t="shared" si="38"/>
        <v>N/A</v>
      </c>
      <c r="I200" s="8">
        <v>8.5340000000000007</v>
      </c>
      <c r="J200" s="8">
        <v>7.7709999999999999</v>
      </c>
      <c r="K200" s="25" t="s">
        <v>736</v>
      </c>
      <c r="L200" s="91" t="str">
        <f t="shared" si="39"/>
        <v>Yes</v>
      </c>
    </row>
    <row r="201" spans="1:12" ht="25" x14ac:dyDescent="0.25">
      <c r="A201" s="122" t="s">
        <v>1483</v>
      </c>
      <c r="B201" s="21" t="s">
        <v>213</v>
      </c>
      <c r="C201" s="5">
        <v>20.553135062999999</v>
      </c>
      <c r="D201" s="7" t="str">
        <f t="shared" si="36"/>
        <v>N/A</v>
      </c>
      <c r="E201" s="5">
        <v>20.438309723</v>
      </c>
      <c r="F201" s="7" t="str">
        <f t="shared" si="37"/>
        <v>N/A</v>
      </c>
      <c r="G201" s="5">
        <v>17.457541048</v>
      </c>
      <c r="H201" s="7" t="str">
        <f t="shared" si="38"/>
        <v>N/A</v>
      </c>
      <c r="I201" s="8">
        <v>-0.55900000000000005</v>
      </c>
      <c r="J201" s="8">
        <v>-14.6</v>
      </c>
      <c r="K201" s="25" t="s">
        <v>736</v>
      </c>
      <c r="L201" s="91" t="str">
        <f t="shared" si="39"/>
        <v>Yes</v>
      </c>
    </row>
    <row r="202" spans="1:12" ht="25" x14ac:dyDescent="0.25">
      <c r="A202" s="122" t="s">
        <v>1484</v>
      </c>
      <c r="B202" s="21" t="s">
        <v>213</v>
      </c>
      <c r="C202" s="5">
        <v>23.465003464999999</v>
      </c>
      <c r="D202" s="7" t="str">
        <f t="shared" si="36"/>
        <v>N/A</v>
      </c>
      <c r="E202" s="5">
        <v>23.538873994999999</v>
      </c>
      <c r="F202" s="7" t="str">
        <f t="shared" si="37"/>
        <v>N/A</v>
      </c>
      <c r="G202" s="5">
        <v>21.182325807000002</v>
      </c>
      <c r="H202" s="7" t="str">
        <f t="shared" si="38"/>
        <v>N/A</v>
      </c>
      <c r="I202" s="8">
        <v>0.31480000000000002</v>
      </c>
      <c r="J202" s="8">
        <v>-10</v>
      </c>
      <c r="K202" s="25" t="s">
        <v>736</v>
      </c>
      <c r="L202" s="91" t="str">
        <f t="shared" si="39"/>
        <v>Yes</v>
      </c>
    </row>
    <row r="203" spans="1:12" ht="25" x14ac:dyDescent="0.25">
      <c r="A203" s="150" t="s">
        <v>1485</v>
      </c>
      <c r="B203" s="99" t="s">
        <v>213</v>
      </c>
      <c r="C203" s="100">
        <v>18.397171479000001</v>
      </c>
      <c r="D203" s="130" t="str">
        <f t="shared" si="36"/>
        <v>N/A</v>
      </c>
      <c r="E203" s="100">
        <v>18.139066174</v>
      </c>
      <c r="F203" s="130" t="str">
        <f t="shared" si="37"/>
        <v>N/A</v>
      </c>
      <c r="G203" s="100">
        <v>14.358864946000001</v>
      </c>
      <c r="H203" s="130" t="str">
        <f t="shared" si="38"/>
        <v>N/A</v>
      </c>
      <c r="I203" s="131">
        <v>-1.4</v>
      </c>
      <c r="J203" s="131">
        <v>-20.8</v>
      </c>
      <c r="K203" s="144" t="s">
        <v>736</v>
      </c>
      <c r="L203" s="102" t="str">
        <f t="shared" si="39"/>
        <v>Yes</v>
      </c>
    </row>
    <row r="204" spans="1:12" x14ac:dyDescent="0.25">
      <c r="A204" s="169" t="s">
        <v>1632</v>
      </c>
      <c r="B204" s="170"/>
      <c r="C204" s="170"/>
      <c r="D204" s="170"/>
      <c r="E204" s="170"/>
      <c r="F204" s="170"/>
      <c r="G204" s="170"/>
      <c r="H204" s="170"/>
      <c r="I204" s="170"/>
      <c r="J204" s="170"/>
      <c r="K204" s="170"/>
      <c r="L204" s="171"/>
    </row>
    <row r="205" spans="1:12" x14ac:dyDescent="0.25">
      <c r="A205" s="164" t="s">
        <v>1630</v>
      </c>
      <c r="B205" s="165"/>
      <c r="C205" s="165"/>
      <c r="D205" s="165"/>
      <c r="E205" s="165"/>
      <c r="F205" s="165"/>
      <c r="G205" s="165"/>
      <c r="H205" s="165"/>
      <c r="I205" s="165"/>
      <c r="J205" s="165"/>
      <c r="K205" s="165"/>
      <c r="L205" s="166"/>
    </row>
    <row r="206" spans="1:12" s="13" customFormat="1" x14ac:dyDescent="0.25">
      <c r="A206" s="167" t="s">
        <v>1731</v>
      </c>
      <c r="B206" s="167"/>
      <c r="C206" s="167"/>
      <c r="D206" s="167"/>
      <c r="E206" s="167"/>
      <c r="F206" s="167"/>
      <c r="G206" s="167"/>
      <c r="H206" s="167"/>
      <c r="I206" s="167"/>
      <c r="J206" s="167"/>
      <c r="K206" s="167"/>
      <c r="L206" s="168"/>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50.25" customHeight="1" x14ac:dyDescent="0.3">
      <c r="A2" s="182" t="s">
        <v>1595</v>
      </c>
      <c r="B2" s="183"/>
      <c r="C2" s="183"/>
      <c r="D2" s="183"/>
      <c r="E2" s="183"/>
      <c r="F2" s="183"/>
      <c r="G2" s="183"/>
      <c r="H2" s="183"/>
      <c r="I2" s="183"/>
      <c r="J2" s="183"/>
      <c r="K2" s="183"/>
      <c r="L2" s="184"/>
    </row>
    <row r="3" spans="1:12" s="13" customFormat="1" ht="13" x14ac:dyDescent="0.3">
      <c r="A3" s="161" t="s">
        <v>1746</v>
      </c>
      <c r="B3" s="180"/>
      <c r="C3" s="180"/>
      <c r="D3" s="180"/>
      <c r="E3" s="180"/>
      <c r="F3" s="180"/>
      <c r="G3" s="180"/>
      <c r="H3" s="180"/>
      <c r="I3" s="180"/>
      <c r="J3" s="180"/>
      <c r="K3" s="180"/>
      <c r="L3" s="181"/>
    </row>
    <row r="4" spans="1:12" s="13" customFormat="1" ht="13" x14ac:dyDescent="0.3">
      <c r="A4" s="177" t="s">
        <v>648</v>
      </c>
      <c r="B4" s="178"/>
      <c r="C4" s="178"/>
      <c r="D4" s="178"/>
      <c r="E4" s="178"/>
      <c r="F4" s="178"/>
      <c r="G4" s="178"/>
      <c r="H4" s="178"/>
      <c r="I4" s="178"/>
      <c r="J4" s="178"/>
      <c r="K4" s="178"/>
      <c r="L4" s="179"/>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90" t="s">
        <v>9</v>
      </c>
      <c r="B6" s="21" t="s">
        <v>213</v>
      </c>
      <c r="C6" s="22">
        <v>149418</v>
      </c>
      <c r="D6" s="7" t="str">
        <f>IF($B6="N/A","N/A",IF(C6&gt;10,"No",IF(C6&lt;-10,"No","Yes")))</f>
        <v>N/A</v>
      </c>
      <c r="E6" s="22">
        <v>152941</v>
      </c>
      <c r="F6" s="7" t="str">
        <f>IF($B6="N/A","N/A",IF(E6&gt;10,"No",IF(E6&lt;-10,"No","Yes")))</f>
        <v>N/A</v>
      </c>
      <c r="G6" s="22">
        <v>155451</v>
      </c>
      <c r="H6" s="7" t="str">
        <f>IF($B6="N/A","N/A",IF(G6&gt;10,"No",IF(G6&lt;-10,"No","Yes")))</f>
        <v>N/A</v>
      </c>
      <c r="I6" s="8">
        <v>2.3580000000000001</v>
      </c>
      <c r="J6" s="8">
        <v>1.641</v>
      </c>
      <c r="K6" s="25" t="s">
        <v>736</v>
      </c>
      <c r="L6" s="91" t="str">
        <f t="shared" ref="L6:L46" si="0">IF(J6="Div by 0", "N/A", IF(K6="N/A","N/A", IF(J6&gt;VALUE(MID(K6,1,2)), "No", IF(J6&lt;-1*VALUE(MID(K6,1,2)), "No", "Yes"))))</f>
        <v>Yes</v>
      </c>
    </row>
    <row r="7" spans="1:12" x14ac:dyDescent="0.25">
      <c r="A7" s="148" t="s">
        <v>10</v>
      </c>
      <c r="B7" s="21" t="s">
        <v>213</v>
      </c>
      <c r="C7" s="22">
        <v>131026</v>
      </c>
      <c r="D7" s="7" t="str">
        <f>IF($B7="N/A","N/A",IF(C7&gt;10,"No",IF(C7&lt;-10,"No","Yes")))</f>
        <v>N/A</v>
      </c>
      <c r="E7" s="22">
        <v>132948</v>
      </c>
      <c r="F7" s="7" t="str">
        <f>IF($B7="N/A","N/A",IF(E7&gt;10,"No",IF(E7&lt;-10,"No","Yes")))</f>
        <v>N/A</v>
      </c>
      <c r="G7" s="22">
        <v>134048</v>
      </c>
      <c r="H7" s="7" t="str">
        <f>IF($B7="N/A","N/A",IF(G7&gt;10,"No",IF(G7&lt;-10,"No","Yes")))</f>
        <v>N/A</v>
      </c>
      <c r="I7" s="8">
        <v>1.4670000000000001</v>
      </c>
      <c r="J7" s="8">
        <v>0.82740000000000002</v>
      </c>
      <c r="K7" s="25" t="s">
        <v>736</v>
      </c>
      <c r="L7" s="91" t="str">
        <f t="shared" si="0"/>
        <v>Yes</v>
      </c>
    </row>
    <row r="8" spans="1:12" x14ac:dyDescent="0.25">
      <c r="A8" s="148" t="s">
        <v>91</v>
      </c>
      <c r="B8" s="5" t="s">
        <v>297</v>
      </c>
      <c r="C8" s="4">
        <v>87.690907386999996</v>
      </c>
      <c r="D8" s="7" t="str">
        <f>IF($B8="N/A","N/A",IF(C8&gt;90,"No",IF(C8&lt;65,"No","Yes")))</f>
        <v>Yes</v>
      </c>
      <c r="E8" s="4">
        <v>86.927638763000004</v>
      </c>
      <c r="F8" s="7" t="str">
        <f>IF($B8="N/A","N/A",IF(E8&gt;90,"No",IF(E8&lt;65,"No","Yes")))</f>
        <v>Yes</v>
      </c>
      <c r="G8" s="4">
        <v>86.231674290000001</v>
      </c>
      <c r="H8" s="7" t="str">
        <f>IF($B8="N/A","N/A",IF(G8&gt;90,"No",IF(G8&lt;65,"No","Yes")))</f>
        <v>Yes</v>
      </c>
      <c r="I8" s="8">
        <v>-0.87</v>
      </c>
      <c r="J8" s="8">
        <v>-0.80100000000000005</v>
      </c>
      <c r="K8" s="25" t="s">
        <v>736</v>
      </c>
      <c r="L8" s="91" t="str">
        <f t="shared" si="0"/>
        <v>Yes</v>
      </c>
    </row>
    <row r="9" spans="1:12" x14ac:dyDescent="0.25">
      <c r="A9" s="148" t="s">
        <v>92</v>
      </c>
      <c r="B9" s="5" t="s">
        <v>298</v>
      </c>
      <c r="C9" s="4">
        <v>93.058350101000002</v>
      </c>
      <c r="D9" s="7" t="str">
        <f>IF($B9="N/A","N/A",IF(C9&gt;100,"No",IF(C9&lt;90,"No","Yes")))</f>
        <v>Yes</v>
      </c>
      <c r="E9" s="4">
        <v>93.055046990999998</v>
      </c>
      <c r="F9" s="7" t="str">
        <f>IF($B9="N/A","N/A",IF(E9&gt;100,"No",IF(E9&lt;90,"No","Yes")))</f>
        <v>Yes</v>
      </c>
      <c r="G9" s="4">
        <v>91.982804943999994</v>
      </c>
      <c r="H9" s="7" t="str">
        <f>IF($B9="N/A","N/A",IF(G9&gt;100,"No",IF(G9&lt;90,"No","Yes")))</f>
        <v>Yes</v>
      </c>
      <c r="I9" s="8">
        <v>-4.0000000000000001E-3</v>
      </c>
      <c r="J9" s="8">
        <v>-1.1499999999999999</v>
      </c>
      <c r="K9" s="25" t="s">
        <v>736</v>
      </c>
      <c r="L9" s="91" t="str">
        <f t="shared" si="0"/>
        <v>Yes</v>
      </c>
    </row>
    <row r="10" spans="1:12" x14ac:dyDescent="0.25">
      <c r="A10" s="148" t="s">
        <v>93</v>
      </c>
      <c r="B10" s="5" t="s">
        <v>299</v>
      </c>
      <c r="C10" s="4">
        <v>93.725469943999997</v>
      </c>
      <c r="D10" s="7" t="str">
        <f>IF($B10="N/A","N/A",IF(C10&gt;100,"No",IF(C10&lt;85,"No","Yes")))</f>
        <v>Yes</v>
      </c>
      <c r="E10" s="4">
        <v>93.833901022000006</v>
      </c>
      <c r="F10" s="7" t="str">
        <f>IF($B10="N/A","N/A",IF(E10&gt;100,"No",IF(E10&lt;85,"No","Yes")))</f>
        <v>Yes</v>
      </c>
      <c r="G10" s="4">
        <v>92.565434857</v>
      </c>
      <c r="H10" s="7" t="str">
        <f>IF($B10="N/A","N/A",IF(G10&gt;100,"No",IF(G10&lt;85,"No","Yes")))</f>
        <v>Yes</v>
      </c>
      <c r="I10" s="8">
        <v>0.1157</v>
      </c>
      <c r="J10" s="8">
        <v>-1.35</v>
      </c>
      <c r="K10" s="25" t="s">
        <v>736</v>
      </c>
      <c r="L10" s="91" t="str">
        <f t="shared" si="0"/>
        <v>Yes</v>
      </c>
    </row>
    <row r="11" spans="1:12" x14ac:dyDescent="0.25">
      <c r="A11" s="148" t="s">
        <v>94</v>
      </c>
      <c r="B11" s="5" t="s">
        <v>300</v>
      </c>
      <c r="C11" s="4">
        <v>86.526959724999998</v>
      </c>
      <c r="D11" s="7" t="str">
        <f>IF($B11="N/A","N/A",IF(C11&gt;100,"No",IF(C11&lt;80,"No","Yes")))</f>
        <v>Yes</v>
      </c>
      <c r="E11" s="4">
        <v>85.834867328000001</v>
      </c>
      <c r="F11" s="7" t="str">
        <f>IF($B11="N/A","N/A",IF(E11&gt;100,"No",IF(E11&lt;80,"No","Yes")))</f>
        <v>Yes</v>
      </c>
      <c r="G11" s="4">
        <v>85.113143210999993</v>
      </c>
      <c r="H11" s="7" t="str">
        <f>IF($B11="N/A","N/A",IF(G11&gt;100,"No",IF(G11&lt;80,"No","Yes")))</f>
        <v>Yes</v>
      </c>
      <c r="I11" s="8">
        <v>-0.8</v>
      </c>
      <c r="J11" s="8">
        <v>-0.84099999999999997</v>
      </c>
      <c r="K11" s="25" t="s">
        <v>736</v>
      </c>
      <c r="L11" s="91" t="str">
        <f t="shared" si="0"/>
        <v>Yes</v>
      </c>
    </row>
    <row r="12" spans="1:12" x14ac:dyDescent="0.25">
      <c r="A12" s="148" t="s">
        <v>95</v>
      </c>
      <c r="B12" s="5" t="s">
        <v>300</v>
      </c>
      <c r="C12" s="4">
        <v>86.017098020999995</v>
      </c>
      <c r="D12" s="7" t="str">
        <f>IF($B12="N/A","N/A",IF(C12&gt;100,"No",IF(C12&lt;80,"No","Yes")))</f>
        <v>Yes</v>
      </c>
      <c r="E12" s="4">
        <v>84.385856774999993</v>
      </c>
      <c r="F12" s="7" t="str">
        <f>IF($B12="N/A","N/A",IF(E12&gt;100,"No",IF(E12&lt;80,"No","Yes")))</f>
        <v>Yes</v>
      </c>
      <c r="G12" s="4">
        <v>84.209104698000004</v>
      </c>
      <c r="H12" s="7" t="str">
        <f>IF($B12="N/A","N/A",IF(G12&gt;100,"No",IF(G12&lt;80,"No","Yes")))</f>
        <v>Yes</v>
      </c>
      <c r="I12" s="8">
        <v>-1.9</v>
      </c>
      <c r="J12" s="8">
        <v>-0.20899999999999999</v>
      </c>
      <c r="K12" s="25" t="s">
        <v>736</v>
      </c>
      <c r="L12" s="91" t="str">
        <f t="shared" si="0"/>
        <v>Yes</v>
      </c>
    </row>
    <row r="13" spans="1:12" x14ac:dyDescent="0.25">
      <c r="A13" s="90" t="s">
        <v>96</v>
      </c>
      <c r="B13" s="21" t="s">
        <v>213</v>
      </c>
      <c r="C13" s="22">
        <v>119597.95</v>
      </c>
      <c r="D13" s="7" t="str">
        <f t="shared" ref="D13:D44" si="1">IF($B13="N/A","N/A",IF(C13&gt;10,"No",IF(C13&lt;-10,"No","Yes")))</f>
        <v>N/A</v>
      </c>
      <c r="E13" s="22">
        <v>121716.87</v>
      </c>
      <c r="F13" s="7" t="str">
        <f t="shared" ref="F13:F44" si="2">IF($B13="N/A","N/A",IF(E13&gt;10,"No",IF(E13&lt;-10,"No","Yes")))</f>
        <v>N/A</v>
      </c>
      <c r="G13" s="22">
        <v>120909.86</v>
      </c>
      <c r="H13" s="7" t="str">
        <f t="shared" ref="H13:H44" si="3">IF($B13="N/A","N/A",IF(G13&gt;10,"No",IF(G13&lt;-10,"No","Yes")))</f>
        <v>N/A</v>
      </c>
      <c r="I13" s="8">
        <v>1.772</v>
      </c>
      <c r="J13" s="8">
        <v>-0.66300000000000003</v>
      </c>
      <c r="K13" s="25" t="s">
        <v>736</v>
      </c>
      <c r="L13" s="91" t="str">
        <f t="shared" si="0"/>
        <v>Yes</v>
      </c>
    </row>
    <row r="14" spans="1:12" x14ac:dyDescent="0.25">
      <c r="A14" s="90" t="s">
        <v>100</v>
      </c>
      <c r="B14" s="21" t="s">
        <v>213</v>
      </c>
      <c r="C14" s="22">
        <v>7952</v>
      </c>
      <c r="D14" s="7" t="str">
        <f t="shared" si="1"/>
        <v>N/A</v>
      </c>
      <c r="E14" s="22">
        <v>8193</v>
      </c>
      <c r="F14" s="7" t="str">
        <f t="shared" si="2"/>
        <v>N/A</v>
      </c>
      <c r="G14" s="22">
        <v>9305</v>
      </c>
      <c r="H14" s="7" t="str">
        <f t="shared" si="3"/>
        <v>N/A</v>
      </c>
      <c r="I14" s="8">
        <v>3.0310000000000001</v>
      </c>
      <c r="J14" s="8">
        <v>13.57</v>
      </c>
      <c r="K14" s="25" t="s">
        <v>736</v>
      </c>
      <c r="L14" s="91" t="str">
        <f t="shared" si="0"/>
        <v>Yes</v>
      </c>
    </row>
    <row r="15" spans="1:12" x14ac:dyDescent="0.25">
      <c r="A15" s="90" t="s">
        <v>976</v>
      </c>
      <c r="B15" s="21" t="s">
        <v>213</v>
      </c>
      <c r="C15" s="22">
        <v>6828</v>
      </c>
      <c r="D15" s="7" t="str">
        <f t="shared" si="1"/>
        <v>N/A</v>
      </c>
      <c r="E15" s="22">
        <v>7054</v>
      </c>
      <c r="F15" s="7" t="str">
        <f t="shared" si="2"/>
        <v>N/A</v>
      </c>
      <c r="G15" s="22">
        <v>8099</v>
      </c>
      <c r="H15" s="7" t="str">
        <f t="shared" si="3"/>
        <v>N/A</v>
      </c>
      <c r="I15" s="8">
        <v>3.31</v>
      </c>
      <c r="J15" s="8">
        <v>14.81</v>
      </c>
      <c r="K15" s="25" t="s">
        <v>736</v>
      </c>
      <c r="L15" s="91" t="str">
        <f t="shared" si="0"/>
        <v>Yes</v>
      </c>
    </row>
    <row r="16" spans="1:12" x14ac:dyDescent="0.25">
      <c r="A16" s="90" t="s">
        <v>977</v>
      </c>
      <c r="B16" s="21" t="s">
        <v>213</v>
      </c>
      <c r="C16" s="22">
        <v>0</v>
      </c>
      <c r="D16" s="7" t="str">
        <f t="shared" si="1"/>
        <v>N/A</v>
      </c>
      <c r="E16" s="22">
        <v>0</v>
      </c>
      <c r="F16" s="7" t="str">
        <f t="shared" si="2"/>
        <v>N/A</v>
      </c>
      <c r="G16" s="22">
        <v>0</v>
      </c>
      <c r="H16" s="7" t="str">
        <f t="shared" si="3"/>
        <v>N/A</v>
      </c>
      <c r="I16" s="8" t="s">
        <v>1747</v>
      </c>
      <c r="J16" s="8" t="s">
        <v>1747</v>
      </c>
      <c r="K16" s="25" t="s">
        <v>736</v>
      </c>
      <c r="L16" s="91" t="str">
        <f t="shared" si="0"/>
        <v>N/A</v>
      </c>
    </row>
    <row r="17" spans="1:12" x14ac:dyDescent="0.25">
      <c r="A17" s="90" t="s">
        <v>978</v>
      </c>
      <c r="B17" s="21" t="s">
        <v>213</v>
      </c>
      <c r="C17" s="22">
        <v>29</v>
      </c>
      <c r="D17" s="7" t="str">
        <f t="shared" si="1"/>
        <v>N/A</v>
      </c>
      <c r="E17" s="22">
        <v>24</v>
      </c>
      <c r="F17" s="7" t="str">
        <f t="shared" si="2"/>
        <v>N/A</v>
      </c>
      <c r="G17" s="22">
        <v>33</v>
      </c>
      <c r="H17" s="7" t="str">
        <f t="shared" si="3"/>
        <v>N/A</v>
      </c>
      <c r="I17" s="8">
        <v>-17.2</v>
      </c>
      <c r="J17" s="8">
        <v>37.5</v>
      </c>
      <c r="K17" s="25" t="s">
        <v>736</v>
      </c>
      <c r="L17" s="91" t="str">
        <f t="shared" si="0"/>
        <v>No</v>
      </c>
    </row>
    <row r="18" spans="1:12" x14ac:dyDescent="0.25">
      <c r="A18" s="90" t="s">
        <v>979</v>
      </c>
      <c r="B18" s="21" t="s">
        <v>213</v>
      </c>
      <c r="C18" s="22">
        <v>1095</v>
      </c>
      <c r="D18" s="7" t="str">
        <f t="shared" si="1"/>
        <v>N/A</v>
      </c>
      <c r="E18" s="22">
        <v>1115</v>
      </c>
      <c r="F18" s="7" t="str">
        <f t="shared" si="2"/>
        <v>N/A</v>
      </c>
      <c r="G18" s="22">
        <v>1173</v>
      </c>
      <c r="H18" s="7" t="str">
        <f t="shared" si="3"/>
        <v>N/A</v>
      </c>
      <c r="I18" s="8">
        <v>1.8260000000000001</v>
      </c>
      <c r="J18" s="8">
        <v>5.202</v>
      </c>
      <c r="K18" s="25" t="s">
        <v>736</v>
      </c>
      <c r="L18" s="91" t="str">
        <f t="shared" si="0"/>
        <v>Yes</v>
      </c>
    </row>
    <row r="19" spans="1:12" x14ac:dyDescent="0.25">
      <c r="A19" s="90" t="s">
        <v>980</v>
      </c>
      <c r="B19" s="21" t="s">
        <v>213</v>
      </c>
      <c r="C19" s="22">
        <v>0</v>
      </c>
      <c r="D19" s="7" t="str">
        <f t="shared" si="1"/>
        <v>N/A</v>
      </c>
      <c r="E19" s="22">
        <v>0</v>
      </c>
      <c r="F19" s="7" t="str">
        <f t="shared" si="2"/>
        <v>N/A</v>
      </c>
      <c r="G19" s="22">
        <v>0</v>
      </c>
      <c r="H19" s="7" t="str">
        <f t="shared" si="3"/>
        <v>N/A</v>
      </c>
      <c r="I19" s="8" t="s">
        <v>1747</v>
      </c>
      <c r="J19" s="8" t="s">
        <v>1747</v>
      </c>
      <c r="K19" s="25" t="s">
        <v>736</v>
      </c>
      <c r="L19" s="91" t="str">
        <f t="shared" si="0"/>
        <v>N/A</v>
      </c>
    </row>
    <row r="20" spans="1:12" x14ac:dyDescent="0.25">
      <c r="A20" s="90" t="s">
        <v>101</v>
      </c>
      <c r="B20" s="21" t="s">
        <v>213</v>
      </c>
      <c r="C20" s="22">
        <v>19364</v>
      </c>
      <c r="D20" s="7" t="str">
        <f t="shared" si="1"/>
        <v>N/A</v>
      </c>
      <c r="E20" s="22">
        <v>19964</v>
      </c>
      <c r="F20" s="7" t="str">
        <f t="shared" si="2"/>
        <v>N/A</v>
      </c>
      <c r="G20" s="22">
        <v>20593</v>
      </c>
      <c r="H20" s="7" t="str">
        <f t="shared" si="3"/>
        <v>N/A</v>
      </c>
      <c r="I20" s="8">
        <v>3.0990000000000002</v>
      </c>
      <c r="J20" s="8">
        <v>3.1509999999999998</v>
      </c>
      <c r="K20" s="25" t="s">
        <v>736</v>
      </c>
      <c r="L20" s="91" t="str">
        <f t="shared" si="0"/>
        <v>Yes</v>
      </c>
    </row>
    <row r="21" spans="1:12" x14ac:dyDescent="0.25">
      <c r="A21" s="90" t="s">
        <v>981</v>
      </c>
      <c r="B21" s="21" t="s">
        <v>213</v>
      </c>
      <c r="C21" s="22">
        <v>17224</v>
      </c>
      <c r="D21" s="7" t="str">
        <f t="shared" si="1"/>
        <v>N/A</v>
      </c>
      <c r="E21" s="22">
        <v>17670</v>
      </c>
      <c r="F21" s="7" t="str">
        <f t="shared" si="2"/>
        <v>N/A</v>
      </c>
      <c r="G21" s="22">
        <v>18285</v>
      </c>
      <c r="H21" s="7" t="str">
        <f t="shared" si="3"/>
        <v>N/A</v>
      </c>
      <c r="I21" s="8">
        <v>2.589</v>
      </c>
      <c r="J21" s="8">
        <v>3.48</v>
      </c>
      <c r="K21" s="25" t="s">
        <v>736</v>
      </c>
      <c r="L21" s="91" t="str">
        <f t="shared" si="0"/>
        <v>Yes</v>
      </c>
    </row>
    <row r="22" spans="1:12" x14ac:dyDescent="0.25">
      <c r="A22" s="90" t="s">
        <v>982</v>
      </c>
      <c r="B22" s="21" t="s">
        <v>213</v>
      </c>
      <c r="C22" s="22">
        <v>0</v>
      </c>
      <c r="D22" s="7" t="str">
        <f t="shared" si="1"/>
        <v>N/A</v>
      </c>
      <c r="E22" s="22">
        <v>0</v>
      </c>
      <c r="F22" s="7" t="str">
        <f t="shared" si="2"/>
        <v>N/A</v>
      </c>
      <c r="G22" s="22">
        <v>0</v>
      </c>
      <c r="H22" s="7" t="str">
        <f t="shared" si="3"/>
        <v>N/A</v>
      </c>
      <c r="I22" s="8" t="s">
        <v>1747</v>
      </c>
      <c r="J22" s="8" t="s">
        <v>1747</v>
      </c>
      <c r="K22" s="25" t="s">
        <v>736</v>
      </c>
      <c r="L22" s="91" t="str">
        <f t="shared" si="0"/>
        <v>N/A</v>
      </c>
    </row>
    <row r="23" spans="1:12" x14ac:dyDescent="0.25">
      <c r="A23" s="90" t="s">
        <v>983</v>
      </c>
      <c r="B23" s="21" t="s">
        <v>213</v>
      </c>
      <c r="C23" s="22">
        <v>169</v>
      </c>
      <c r="D23" s="7" t="str">
        <f>IF($B23="N/A","N/A",IF(C23&gt;10,"No",IF(C23&lt;-10,"No","Yes")))</f>
        <v>N/A</v>
      </c>
      <c r="E23" s="22">
        <v>186</v>
      </c>
      <c r="F23" s="7" t="str">
        <f t="shared" si="2"/>
        <v>N/A</v>
      </c>
      <c r="G23" s="22">
        <v>213</v>
      </c>
      <c r="H23" s="7" t="str">
        <f t="shared" si="3"/>
        <v>N/A</v>
      </c>
      <c r="I23" s="8">
        <v>10.06</v>
      </c>
      <c r="J23" s="8">
        <v>14.52</v>
      </c>
      <c r="K23" s="25" t="s">
        <v>736</v>
      </c>
      <c r="L23" s="91" t="str">
        <f t="shared" si="0"/>
        <v>Yes</v>
      </c>
    </row>
    <row r="24" spans="1:12" x14ac:dyDescent="0.25">
      <c r="A24" s="90" t="s">
        <v>984</v>
      </c>
      <c r="B24" s="21" t="s">
        <v>213</v>
      </c>
      <c r="C24" s="22">
        <v>1971</v>
      </c>
      <c r="D24" s="7" t="str">
        <f t="shared" si="1"/>
        <v>N/A</v>
      </c>
      <c r="E24" s="22">
        <v>2108</v>
      </c>
      <c r="F24" s="7" t="str">
        <f t="shared" si="2"/>
        <v>N/A</v>
      </c>
      <c r="G24" s="22">
        <v>2095</v>
      </c>
      <c r="H24" s="7" t="str">
        <f t="shared" si="3"/>
        <v>N/A</v>
      </c>
      <c r="I24" s="8">
        <v>6.9509999999999996</v>
      </c>
      <c r="J24" s="8">
        <v>-0.61699999999999999</v>
      </c>
      <c r="K24" s="25" t="s">
        <v>736</v>
      </c>
      <c r="L24" s="91" t="str">
        <f t="shared" si="0"/>
        <v>Yes</v>
      </c>
    </row>
    <row r="25" spans="1:12" x14ac:dyDescent="0.25">
      <c r="A25" s="90" t="s">
        <v>985</v>
      </c>
      <c r="B25" s="21" t="s">
        <v>213</v>
      </c>
      <c r="C25" s="22">
        <v>0</v>
      </c>
      <c r="D25" s="7" t="str">
        <f t="shared" si="1"/>
        <v>N/A</v>
      </c>
      <c r="E25" s="22">
        <v>0</v>
      </c>
      <c r="F25" s="7" t="str">
        <f t="shared" si="2"/>
        <v>N/A</v>
      </c>
      <c r="G25" s="22">
        <v>0</v>
      </c>
      <c r="H25" s="7" t="str">
        <f t="shared" si="3"/>
        <v>N/A</v>
      </c>
      <c r="I25" s="8" t="s">
        <v>1747</v>
      </c>
      <c r="J25" s="8" t="s">
        <v>1747</v>
      </c>
      <c r="K25" s="25" t="s">
        <v>736</v>
      </c>
      <c r="L25" s="91" t="str">
        <f t="shared" si="0"/>
        <v>N/A</v>
      </c>
    </row>
    <row r="26" spans="1:12" x14ac:dyDescent="0.25">
      <c r="A26" s="90" t="s">
        <v>104</v>
      </c>
      <c r="B26" s="21" t="s">
        <v>213</v>
      </c>
      <c r="C26" s="22">
        <v>87946</v>
      </c>
      <c r="D26" s="7" t="str">
        <f t="shared" si="1"/>
        <v>N/A</v>
      </c>
      <c r="E26" s="22">
        <v>89092</v>
      </c>
      <c r="F26" s="7" t="str">
        <f t="shared" si="2"/>
        <v>N/A</v>
      </c>
      <c r="G26" s="22">
        <v>77424</v>
      </c>
      <c r="H26" s="7" t="str">
        <f t="shared" si="3"/>
        <v>N/A</v>
      </c>
      <c r="I26" s="8">
        <v>1.3029999999999999</v>
      </c>
      <c r="J26" s="8">
        <v>-13.1</v>
      </c>
      <c r="K26" s="25" t="s">
        <v>736</v>
      </c>
      <c r="L26" s="91" t="str">
        <f t="shared" si="0"/>
        <v>Yes</v>
      </c>
    </row>
    <row r="27" spans="1:12" x14ac:dyDescent="0.25">
      <c r="A27" s="90" t="s">
        <v>986</v>
      </c>
      <c r="B27" s="21" t="s">
        <v>213</v>
      </c>
      <c r="C27" s="22">
        <v>23139</v>
      </c>
      <c r="D27" s="7" t="str">
        <f t="shared" si="1"/>
        <v>N/A</v>
      </c>
      <c r="E27" s="22">
        <v>25074</v>
      </c>
      <c r="F27" s="7" t="str">
        <f t="shared" si="2"/>
        <v>N/A</v>
      </c>
      <c r="G27" s="22">
        <v>18741</v>
      </c>
      <c r="H27" s="7" t="str">
        <f t="shared" si="3"/>
        <v>N/A</v>
      </c>
      <c r="I27" s="8">
        <v>8.3629999999999995</v>
      </c>
      <c r="J27" s="8">
        <v>-25.3</v>
      </c>
      <c r="K27" s="25" t="s">
        <v>736</v>
      </c>
      <c r="L27" s="91" t="str">
        <f t="shared" si="0"/>
        <v>Yes</v>
      </c>
    </row>
    <row r="28" spans="1:12" x14ac:dyDescent="0.25">
      <c r="A28" s="90" t="s">
        <v>987</v>
      </c>
      <c r="B28" s="21" t="s">
        <v>213</v>
      </c>
      <c r="C28" s="22">
        <v>295</v>
      </c>
      <c r="D28" s="7" t="str">
        <f t="shared" si="1"/>
        <v>N/A</v>
      </c>
      <c r="E28" s="22">
        <v>285</v>
      </c>
      <c r="F28" s="7" t="str">
        <f t="shared" si="2"/>
        <v>N/A</v>
      </c>
      <c r="G28" s="22">
        <v>13411</v>
      </c>
      <c r="H28" s="7" t="str">
        <f t="shared" si="3"/>
        <v>N/A</v>
      </c>
      <c r="I28" s="8">
        <v>-3.39</v>
      </c>
      <c r="J28" s="8">
        <v>4606</v>
      </c>
      <c r="K28" s="25" t="s">
        <v>736</v>
      </c>
      <c r="L28" s="91" t="str">
        <f t="shared" si="0"/>
        <v>No</v>
      </c>
    </row>
    <row r="29" spans="1:12" x14ac:dyDescent="0.25">
      <c r="A29" s="90" t="s">
        <v>988</v>
      </c>
      <c r="B29" s="21" t="s">
        <v>213</v>
      </c>
      <c r="C29" s="22">
        <v>0</v>
      </c>
      <c r="D29" s="7" t="str">
        <f t="shared" si="1"/>
        <v>N/A</v>
      </c>
      <c r="E29" s="22">
        <v>0</v>
      </c>
      <c r="F29" s="7" t="str">
        <f t="shared" si="2"/>
        <v>N/A</v>
      </c>
      <c r="G29" s="22">
        <v>0</v>
      </c>
      <c r="H29" s="7" t="str">
        <f t="shared" si="3"/>
        <v>N/A</v>
      </c>
      <c r="I29" s="8" t="s">
        <v>1747</v>
      </c>
      <c r="J29" s="8" t="s">
        <v>1747</v>
      </c>
      <c r="K29" s="25" t="s">
        <v>736</v>
      </c>
      <c r="L29" s="91" t="str">
        <f t="shared" si="0"/>
        <v>N/A</v>
      </c>
    </row>
    <row r="30" spans="1:12" x14ac:dyDescent="0.25">
      <c r="A30" s="90" t="s">
        <v>989</v>
      </c>
      <c r="B30" s="21" t="s">
        <v>213</v>
      </c>
      <c r="C30" s="22">
        <v>54933</v>
      </c>
      <c r="D30" s="7" t="str">
        <f t="shared" si="1"/>
        <v>N/A</v>
      </c>
      <c r="E30" s="22">
        <v>53656</v>
      </c>
      <c r="F30" s="7" t="str">
        <f t="shared" si="2"/>
        <v>N/A</v>
      </c>
      <c r="G30" s="22">
        <v>37424</v>
      </c>
      <c r="H30" s="7" t="str">
        <f t="shared" si="3"/>
        <v>N/A</v>
      </c>
      <c r="I30" s="8">
        <v>-2.3199999999999998</v>
      </c>
      <c r="J30" s="8">
        <v>-30.3</v>
      </c>
      <c r="K30" s="25" t="s">
        <v>736</v>
      </c>
      <c r="L30" s="91" t="str">
        <f t="shared" si="0"/>
        <v>No</v>
      </c>
    </row>
    <row r="31" spans="1:12" x14ac:dyDescent="0.25">
      <c r="A31" s="90" t="s">
        <v>990</v>
      </c>
      <c r="B31" s="21" t="s">
        <v>213</v>
      </c>
      <c r="C31" s="22">
        <v>5999</v>
      </c>
      <c r="D31" s="7" t="str">
        <f t="shared" si="1"/>
        <v>N/A</v>
      </c>
      <c r="E31" s="22">
        <v>6401</v>
      </c>
      <c r="F31" s="7" t="str">
        <f t="shared" si="2"/>
        <v>N/A</v>
      </c>
      <c r="G31" s="22">
        <v>2982</v>
      </c>
      <c r="H31" s="7" t="str">
        <f t="shared" si="3"/>
        <v>N/A</v>
      </c>
      <c r="I31" s="8">
        <v>6.7009999999999996</v>
      </c>
      <c r="J31" s="8">
        <v>-53.4</v>
      </c>
      <c r="K31" s="25" t="s">
        <v>736</v>
      </c>
      <c r="L31" s="91" t="str">
        <f t="shared" si="0"/>
        <v>No</v>
      </c>
    </row>
    <row r="32" spans="1:12" x14ac:dyDescent="0.25">
      <c r="A32" s="90" t="s">
        <v>991</v>
      </c>
      <c r="B32" s="21" t="s">
        <v>213</v>
      </c>
      <c r="C32" s="22">
        <v>3580</v>
      </c>
      <c r="D32" s="7" t="str">
        <f t="shared" si="1"/>
        <v>N/A</v>
      </c>
      <c r="E32" s="22">
        <v>3676</v>
      </c>
      <c r="F32" s="7" t="str">
        <f t="shared" si="2"/>
        <v>N/A</v>
      </c>
      <c r="G32" s="22">
        <v>4866</v>
      </c>
      <c r="H32" s="7" t="str">
        <f t="shared" si="3"/>
        <v>N/A</v>
      </c>
      <c r="I32" s="8">
        <v>2.6819999999999999</v>
      </c>
      <c r="J32" s="8">
        <v>32.369999999999997</v>
      </c>
      <c r="K32" s="25" t="s">
        <v>736</v>
      </c>
      <c r="L32" s="91" t="str">
        <f t="shared" si="0"/>
        <v>No</v>
      </c>
    </row>
    <row r="33" spans="1:12" x14ac:dyDescent="0.25">
      <c r="A33" s="90" t="s">
        <v>992</v>
      </c>
      <c r="B33" s="21" t="s">
        <v>213</v>
      </c>
      <c r="C33" s="22">
        <v>0</v>
      </c>
      <c r="D33" s="7" t="str">
        <f t="shared" si="1"/>
        <v>N/A</v>
      </c>
      <c r="E33" s="22">
        <v>0</v>
      </c>
      <c r="F33" s="7" t="str">
        <f t="shared" si="2"/>
        <v>N/A</v>
      </c>
      <c r="G33" s="22">
        <v>0</v>
      </c>
      <c r="H33" s="7" t="str">
        <f t="shared" si="3"/>
        <v>N/A</v>
      </c>
      <c r="I33" s="8" t="s">
        <v>1747</v>
      </c>
      <c r="J33" s="8" t="s">
        <v>1747</v>
      </c>
      <c r="K33" s="25" t="s">
        <v>736</v>
      </c>
      <c r="L33" s="91" t="str">
        <f t="shared" si="0"/>
        <v>N/A</v>
      </c>
    </row>
    <row r="34" spans="1:12" x14ac:dyDescent="0.25">
      <c r="A34" s="90" t="s">
        <v>105</v>
      </c>
      <c r="B34" s="21" t="s">
        <v>213</v>
      </c>
      <c r="C34" s="22">
        <v>34156</v>
      </c>
      <c r="D34" s="7" t="str">
        <f t="shared" si="1"/>
        <v>N/A</v>
      </c>
      <c r="E34" s="22">
        <v>35692</v>
      </c>
      <c r="F34" s="7" t="str">
        <f t="shared" si="2"/>
        <v>N/A</v>
      </c>
      <c r="G34" s="22">
        <v>48129</v>
      </c>
      <c r="H34" s="7" t="str">
        <f t="shared" si="3"/>
        <v>N/A</v>
      </c>
      <c r="I34" s="8">
        <v>4.4969999999999999</v>
      </c>
      <c r="J34" s="8">
        <v>34.85</v>
      </c>
      <c r="K34" s="25" t="s">
        <v>736</v>
      </c>
      <c r="L34" s="91" t="str">
        <f t="shared" si="0"/>
        <v>No</v>
      </c>
    </row>
    <row r="35" spans="1:12" x14ac:dyDescent="0.25">
      <c r="A35" s="90" t="s">
        <v>993</v>
      </c>
      <c r="B35" s="21" t="s">
        <v>213</v>
      </c>
      <c r="C35" s="22">
        <v>21053</v>
      </c>
      <c r="D35" s="7" t="str">
        <f t="shared" si="1"/>
        <v>N/A</v>
      </c>
      <c r="E35" s="22">
        <v>22861</v>
      </c>
      <c r="F35" s="7" t="str">
        <f t="shared" si="2"/>
        <v>N/A</v>
      </c>
      <c r="G35" s="22">
        <v>27606</v>
      </c>
      <c r="H35" s="7" t="str">
        <f t="shared" si="3"/>
        <v>N/A</v>
      </c>
      <c r="I35" s="8">
        <v>8.5879999999999992</v>
      </c>
      <c r="J35" s="8">
        <v>20.76</v>
      </c>
      <c r="K35" s="25" t="s">
        <v>736</v>
      </c>
      <c r="L35" s="91" t="str">
        <f t="shared" si="0"/>
        <v>Yes</v>
      </c>
    </row>
    <row r="36" spans="1:12" x14ac:dyDescent="0.25">
      <c r="A36" s="90" t="s">
        <v>994</v>
      </c>
      <c r="B36" s="21" t="s">
        <v>213</v>
      </c>
      <c r="C36" s="22">
        <v>669</v>
      </c>
      <c r="D36" s="7" t="str">
        <f t="shared" si="1"/>
        <v>N/A</v>
      </c>
      <c r="E36" s="22">
        <v>680</v>
      </c>
      <c r="F36" s="7" t="str">
        <f t="shared" si="2"/>
        <v>N/A</v>
      </c>
      <c r="G36" s="22">
        <v>1524</v>
      </c>
      <c r="H36" s="7" t="str">
        <f t="shared" si="3"/>
        <v>N/A</v>
      </c>
      <c r="I36" s="8">
        <v>1.6439999999999999</v>
      </c>
      <c r="J36" s="8">
        <v>124.1</v>
      </c>
      <c r="K36" s="25" t="s">
        <v>736</v>
      </c>
      <c r="L36" s="91" t="str">
        <f t="shared" si="0"/>
        <v>No</v>
      </c>
    </row>
    <row r="37" spans="1:12" x14ac:dyDescent="0.25">
      <c r="A37" s="90" t="s">
        <v>995</v>
      </c>
      <c r="B37" s="21" t="s">
        <v>213</v>
      </c>
      <c r="C37" s="22">
        <v>0</v>
      </c>
      <c r="D37" s="7" t="str">
        <f t="shared" si="1"/>
        <v>N/A</v>
      </c>
      <c r="E37" s="22">
        <v>0</v>
      </c>
      <c r="F37" s="7" t="str">
        <f t="shared" si="2"/>
        <v>N/A</v>
      </c>
      <c r="G37" s="22">
        <v>0</v>
      </c>
      <c r="H37" s="7" t="str">
        <f t="shared" si="3"/>
        <v>N/A</v>
      </c>
      <c r="I37" s="8" t="s">
        <v>1747</v>
      </c>
      <c r="J37" s="8" t="s">
        <v>1747</v>
      </c>
      <c r="K37" s="25" t="s">
        <v>736</v>
      </c>
      <c r="L37" s="91" t="str">
        <f t="shared" si="0"/>
        <v>N/A</v>
      </c>
    </row>
    <row r="38" spans="1:12" x14ac:dyDescent="0.25">
      <c r="A38" s="90" t="s">
        <v>996</v>
      </c>
      <c r="B38" s="21" t="s">
        <v>213</v>
      </c>
      <c r="C38" s="22">
        <v>9513</v>
      </c>
      <c r="D38" s="7" t="str">
        <f t="shared" si="1"/>
        <v>N/A</v>
      </c>
      <c r="E38" s="22">
        <v>9017</v>
      </c>
      <c r="F38" s="7" t="str">
        <f t="shared" si="2"/>
        <v>N/A</v>
      </c>
      <c r="G38" s="22">
        <v>13558</v>
      </c>
      <c r="H38" s="7" t="str">
        <f t="shared" si="3"/>
        <v>N/A</v>
      </c>
      <c r="I38" s="8">
        <v>-5.21</v>
      </c>
      <c r="J38" s="8">
        <v>50.36</v>
      </c>
      <c r="K38" s="25" t="s">
        <v>736</v>
      </c>
      <c r="L38" s="91" t="str">
        <f t="shared" si="0"/>
        <v>No</v>
      </c>
    </row>
    <row r="39" spans="1:12" x14ac:dyDescent="0.25">
      <c r="A39" s="90" t="s">
        <v>997</v>
      </c>
      <c r="B39" s="21" t="s">
        <v>213</v>
      </c>
      <c r="C39" s="22">
        <v>2921</v>
      </c>
      <c r="D39" s="7" t="str">
        <f t="shared" si="1"/>
        <v>N/A</v>
      </c>
      <c r="E39" s="22">
        <v>3134</v>
      </c>
      <c r="F39" s="7" t="str">
        <f t="shared" si="2"/>
        <v>N/A</v>
      </c>
      <c r="G39" s="22">
        <v>5441</v>
      </c>
      <c r="H39" s="7" t="str">
        <f t="shared" si="3"/>
        <v>N/A</v>
      </c>
      <c r="I39" s="8">
        <v>7.2919999999999998</v>
      </c>
      <c r="J39" s="8">
        <v>73.61</v>
      </c>
      <c r="K39" s="25" t="s">
        <v>736</v>
      </c>
      <c r="L39" s="91" t="str">
        <f t="shared" si="0"/>
        <v>No</v>
      </c>
    </row>
    <row r="40" spans="1:12" x14ac:dyDescent="0.25">
      <c r="A40" s="90" t="s">
        <v>998</v>
      </c>
      <c r="B40" s="21" t="s">
        <v>213</v>
      </c>
      <c r="C40" s="22">
        <v>0</v>
      </c>
      <c r="D40" s="7" t="str">
        <f t="shared" si="1"/>
        <v>N/A</v>
      </c>
      <c r="E40" s="22">
        <v>0</v>
      </c>
      <c r="F40" s="7" t="str">
        <f t="shared" si="2"/>
        <v>N/A</v>
      </c>
      <c r="G40" s="22">
        <v>0</v>
      </c>
      <c r="H40" s="7" t="str">
        <f t="shared" si="3"/>
        <v>N/A</v>
      </c>
      <c r="I40" s="8" t="s">
        <v>1747</v>
      </c>
      <c r="J40" s="8" t="s">
        <v>1747</v>
      </c>
      <c r="K40" s="25" t="s">
        <v>736</v>
      </c>
      <c r="L40" s="91" t="str">
        <f t="shared" si="0"/>
        <v>N/A</v>
      </c>
    </row>
    <row r="41" spans="1:12" x14ac:dyDescent="0.25">
      <c r="A41" s="148" t="s">
        <v>84</v>
      </c>
      <c r="B41" s="21" t="s">
        <v>213</v>
      </c>
      <c r="C41" s="26">
        <v>1331738389</v>
      </c>
      <c r="D41" s="7" t="str">
        <f t="shared" si="1"/>
        <v>N/A</v>
      </c>
      <c r="E41" s="26">
        <v>1357938323</v>
      </c>
      <c r="F41" s="7" t="str">
        <f t="shared" si="2"/>
        <v>N/A</v>
      </c>
      <c r="G41" s="26">
        <v>1307934576</v>
      </c>
      <c r="H41" s="7" t="str">
        <f t="shared" si="3"/>
        <v>N/A</v>
      </c>
      <c r="I41" s="8">
        <v>1.9670000000000001</v>
      </c>
      <c r="J41" s="8">
        <v>-3.68</v>
      </c>
      <c r="K41" s="25" t="s">
        <v>736</v>
      </c>
      <c r="L41" s="91" t="str">
        <f t="shared" si="0"/>
        <v>Yes</v>
      </c>
    </row>
    <row r="42" spans="1:12" x14ac:dyDescent="0.25">
      <c r="A42" s="148" t="s">
        <v>1486</v>
      </c>
      <c r="B42" s="21" t="s">
        <v>213</v>
      </c>
      <c r="C42" s="26">
        <v>8912.8377371000006</v>
      </c>
      <c r="D42" s="7" t="str">
        <f t="shared" si="1"/>
        <v>N/A</v>
      </c>
      <c r="E42" s="26">
        <v>8878.8377414000006</v>
      </c>
      <c r="F42" s="7" t="str">
        <f t="shared" si="2"/>
        <v>N/A</v>
      </c>
      <c r="G42" s="26">
        <v>8413.8061254000004</v>
      </c>
      <c r="H42" s="7" t="str">
        <f t="shared" si="3"/>
        <v>N/A</v>
      </c>
      <c r="I42" s="8">
        <v>-0.38100000000000001</v>
      </c>
      <c r="J42" s="8">
        <v>-5.24</v>
      </c>
      <c r="K42" s="25" t="s">
        <v>736</v>
      </c>
      <c r="L42" s="91" t="str">
        <f t="shared" si="0"/>
        <v>Yes</v>
      </c>
    </row>
    <row r="43" spans="1:12" x14ac:dyDescent="0.25">
      <c r="A43" s="148" t="s">
        <v>1487</v>
      </c>
      <c r="B43" s="21" t="s">
        <v>213</v>
      </c>
      <c r="C43" s="26">
        <v>10163.924633000001</v>
      </c>
      <c r="D43" s="7" t="str">
        <f t="shared" si="1"/>
        <v>N/A</v>
      </c>
      <c r="E43" s="26">
        <v>10214.056044000001</v>
      </c>
      <c r="F43" s="7" t="str">
        <f t="shared" si="2"/>
        <v>N/A</v>
      </c>
      <c r="G43" s="26">
        <v>9757.2106707999992</v>
      </c>
      <c r="H43" s="7" t="str">
        <f t="shared" si="3"/>
        <v>N/A</v>
      </c>
      <c r="I43" s="8">
        <v>0.49320000000000003</v>
      </c>
      <c r="J43" s="8">
        <v>-4.47</v>
      </c>
      <c r="K43" s="25" t="s">
        <v>736</v>
      </c>
      <c r="L43" s="91" t="str">
        <f t="shared" si="0"/>
        <v>Yes</v>
      </c>
    </row>
    <row r="44" spans="1:12" x14ac:dyDescent="0.25">
      <c r="A44" s="122" t="s">
        <v>107</v>
      </c>
      <c r="B44" s="21" t="s">
        <v>213</v>
      </c>
      <c r="C44" s="26">
        <v>0</v>
      </c>
      <c r="D44" s="7" t="str">
        <f t="shared" si="1"/>
        <v>N/A</v>
      </c>
      <c r="E44" s="26">
        <v>0</v>
      </c>
      <c r="F44" s="7" t="str">
        <f t="shared" si="2"/>
        <v>N/A</v>
      </c>
      <c r="G44" s="26">
        <v>0</v>
      </c>
      <c r="H44" s="7" t="str">
        <f t="shared" si="3"/>
        <v>N/A</v>
      </c>
      <c r="I44" s="8" t="s">
        <v>1747</v>
      </c>
      <c r="J44" s="8" t="s">
        <v>1747</v>
      </c>
      <c r="K44" s="25" t="s">
        <v>736</v>
      </c>
      <c r="L44" s="91" t="str">
        <f t="shared" si="0"/>
        <v>N/A</v>
      </c>
    </row>
    <row r="45" spans="1:12" x14ac:dyDescent="0.25">
      <c r="A45" s="148" t="s">
        <v>158</v>
      </c>
      <c r="B45" s="25" t="s">
        <v>217</v>
      </c>
      <c r="C45" s="1">
        <v>0</v>
      </c>
      <c r="D45" s="7" t="str">
        <f>IF($B45="N/A","N/A",IF(C45&gt;0,"No",IF(C45&lt;0,"No","Yes")))</f>
        <v>Yes</v>
      </c>
      <c r="E45" s="1">
        <v>0</v>
      </c>
      <c r="F45" s="7" t="str">
        <f>IF($B45="N/A","N/A",IF(E45&gt;0,"No",IF(E45&lt;0,"No","Yes")))</f>
        <v>Yes</v>
      </c>
      <c r="G45" s="1">
        <v>0</v>
      </c>
      <c r="H45" s="7" t="str">
        <f>IF($B45="N/A","N/A",IF(G45&gt;0,"No",IF(G45&lt;0,"No","Yes")))</f>
        <v>Yes</v>
      </c>
      <c r="I45" s="8" t="s">
        <v>1747</v>
      </c>
      <c r="J45" s="8" t="s">
        <v>1747</v>
      </c>
      <c r="K45" s="25" t="s">
        <v>736</v>
      </c>
      <c r="L45" s="91" t="str">
        <f t="shared" si="0"/>
        <v>N/A</v>
      </c>
    </row>
    <row r="46" spans="1:12" x14ac:dyDescent="0.25">
      <c r="A46" s="148" t="s">
        <v>156</v>
      </c>
      <c r="B46" s="21" t="s">
        <v>213</v>
      </c>
      <c r="C46" s="26">
        <v>0</v>
      </c>
      <c r="D46" s="7" t="str">
        <f t="shared" ref="D46:D47" si="4">IF($B46="N/A","N/A",IF(C46&gt;10,"No",IF(C46&lt;-10,"No","Yes")))</f>
        <v>N/A</v>
      </c>
      <c r="E46" s="26">
        <v>0</v>
      </c>
      <c r="F46" s="7" t="str">
        <f t="shared" ref="F46:F47" si="5">IF($B46="N/A","N/A",IF(E46&gt;10,"No",IF(E46&lt;-10,"No","Yes")))</f>
        <v>N/A</v>
      </c>
      <c r="G46" s="26">
        <v>0</v>
      </c>
      <c r="H46" s="7" t="str">
        <f t="shared" ref="H46:H47" si="6">IF($B46="N/A","N/A",IF(G46&gt;10,"No",IF(G46&lt;-10,"No","Yes")))</f>
        <v>N/A</v>
      </c>
      <c r="I46" s="8" t="s">
        <v>1747</v>
      </c>
      <c r="J46" s="8" t="s">
        <v>1747</v>
      </c>
      <c r="K46" s="25" t="s">
        <v>736</v>
      </c>
      <c r="L46" s="91" t="str">
        <f t="shared" si="0"/>
        <v>N/A</v>
      </c>
    </row>
    <row r="47" spans="1:12" x14ac:dyDescent="0.25">
      <c r="A47" s="148" t="s">
        <v>1289</v>
      </c>
      <c r="B47" s="21" t="s">
        <v>213</v>
      </c>
      <c r="C47" s="26" t="s">
        <v>1747</v>
      </c>
      <c r="D47" s="7" t="str">
        <f t="shared" si="4"/>
        <v>N/A</v>
      </c>
      <c r="E47" s="26" t="s">
        <v>1747</v>
      </c>
      <c r="F47" s="7" t="str">
        <f t="shared" si="5"/>
        <v>N/A</v>
      </c>
      <c r="G47" s="26" t="s">
        <v>1747</v>
      </c>
      <c r="H47" s="7" t="str">
        <f t="shared" si="6"/>
        <v>N/A</v>
      </c>
      <c r="I47" s="8" t="s">
        <v>1747</v>
      </c>
      <c r="J47" s="8" t="s">
        <v>1747</v>
      </c>
      <c r="K47" s="25" t="s">
        <v>736</v>
      </c>
      <c r="L47" s="91" t="str">
        <f>IF(J47="Div by 0", "N/A", IF(OR(J47="N/A",K47="N/A"),"N/A", IF(J47&gt;VALUE(MID(K47,1,2)), "No", IF(J47&lt;-1*VALUE(MID(K47,1,2)), "No", "Yes"))))</f>
        <v>N/A</v>
      </c>
    </row>
    <row r="48" spans="1:12" x14ac:dyDescent="0.25">
      <c r="A48" s="148" t="s">
        <v>1488</v>
      </c>
      <c r="B48" s="21" t="s">
        <v>213</v>
      </c>
      <c r="C48" s="26">
        <v>24830.772509999999</v>
      </c>
      <c r="D48" s="7" t="str">
        <f t="shared" ref="D48:D74" si="7">IF($B48="N/A","N/A",IF(C48&gt;10,"No",IF(C48&lt;-10,"No","Yes")))</f>
        <v>N/A</v>
      </c>
      <c r="E48" s="26">
        <v>25874.910045000001</v>
      </c>
      <c r="F48" s="7" t="str">
        <f t="shared" ref="F48:F74" si="8">IF($B48="N/A","N/A",IF(E48&gt;10,"No",IF(E48&lt;-10,"No","Yes")))</f>
        <v>N/A</v>
      </c>
      <c r="G48" s="26">
        <v>23459.880387000001</v>
      </c>
      <c r="H48" s="7" t="str">
        <f t="shared" ref="H48:H74" si="9">IF($B48="N/A","N/A",IF(G48&gt;10,"No",IF(G48&lt;-10,"No","Yes")))</f>
        <v>N/A</v>
      </c>
      <c r="I48" s="8">
        <v>4.2050000000000001</v>
      </c>
      <c r="J48" s="8">
        <v>-9.33</v>
      </c>
      <c r="K48" s="25" t="s">
        <v>736</v>
      </c>
      <c r="L48" s="91" t="str">
        <f t="shared" ref="L48:L74" si="10">IF(J48="Div by 0", "N/A", IF(K48="N/A","N/A", IF(J48&gt;VALUE(MID(K48,1,2)), "No", IF(J48&lt;-1*VALUE(MID(K48,1,2)), "No", "Yes"))))</f>
        <v>Yes</v>
      </c>
    </row>
    <row r="49" spans="1:12" x14ac:dyDescent="0.25">
      <c r="A49" s="148" t="s">
        <v>1489</v>
      </c>
      <c r="B49" s="21" t="s">
        <v>213</v>
      </c>
      <c r="C49" s="26">
        <v>16549.741505999998</v>
      </c>
      <c r="D49" s="7" t="str">
        <f t="shared" si="7"/>
        <v>N/A</v>
      </c>
      <c r="E49" s="26">
        <v>17412.862347999999</v>
      </c>
      <c r="F49" s="7" t="str">
        <f t="shared" si="8"/>
        <v>N/A</v>
      </c>
      <c r="G49" s="26">
        <v>15086.865539</v>
      </c>
      <c r="H49" s="7" t="str">
        <f t="shared" si="9"/>
        <v>N/A</v>
      </c>
      <c r="I49" s="8">
        <v>5.2149999999999999</v>
      </c>
      <c r="J49" s="8">
        <v>-13.4</v>
      </c>
      <c r="K49" s="25" t="s">
        <v>736</v>
      </c>
      <c r="L49" s="91" t="str">
        <f t="shared" si="10"/>
        <v>Yes</v>
      </c>
    </row>
    <row r="50" spans="1:12" x14ac:dyDescent="0.25">
      <c r="A50" s="148" t="s">
        <v>1490</v>
      </c>
      <c r="B50" s="21" t="s">
        <v>213</v>
      </c>
      <c r="C50" s="26" t="s">
        <v>1747</v>
      </c>
      <c r="D50" s="7" t="str">
        <f t="shared" si="7"/>
        <v>N/A</v>
      </c>
      <c r="E50" s="26" t="s">
        <v>1747</v>
      </c>
      <c r="F50" s="7" t="str">
        <f t="shared" si="8"/>
        <v>N/A</v>
      </c>
      <c r="G50" s="26" t="s">
        <v>1747</v>
      </c>
      <c r="H50" s="7" t="str">
        <f t="shared" si="9"/>
        <v>N/A</v>
      </c>
      <c r="I50" s="8" t="s">
        <v>1747</v>
      </c>
      <c r="J50" s="8" t="s">
        <v>1747</v>
      </c>
      <c r="K50" s="25" t="s">
        <v>736</v>
      </c>
      <c r="L50" s="91" t="str">
        <f t="shared" si="10"/>
        <v>N/A</v>
      </c>
    </row>
    <row r="51" spans="1:12" x14ac:dyDescent="0.25">
      <c r="A51" s="148" t="s">
        <v>1491</v>
      </c>
      <c r="B51" s="21" t="s">
        <v>213</v>
      </c>
      <c r="C51" s="26">
        <v>1917.4827585999999</v>
      </c>
      <c r="D51" s="7" t="str">
        <f t="shared" si="7"/>
        <v>N/A</v>
      </c>
      <c r="E51" s="26">
        <v>9133.8333332999991</v>
      </c>
      <c r="F51" s="7" t="str">
        <f t="shared" si="8"/>
        <v>N/A</v>
      </c>
      <c r="G51" s="26">
        <v>4733.3333333</v>
      </c>
      <c r="H51" s="7" t="str">
        <f t="shared" si="9"/>
        <v>N/A</v>
      </c>
      <c r="I51" s="8">
        <v>376.3</v>
      </c>
      <c r="J51" s="8">
        <v>-48.2</v>
      </c>
      <c r="K51" s="25" t="s">
        <v>736</v>
      </c>
      <c r="L51" s="91" t="str">
        <f t="shared" si="10"/>
        <v>No</v>
      </c>
    </row>
    <row r="52" spans="1:12" x14ac:dyDescent="0.25">
      <c r="A52" s="148" t="s">
        <v>1492</v>
      </c>
      <c r="B52" s="21" t="s">
        <v>213</v>
      </c>
      <c r="C52" s="26">
        <v>77074.941552999997</v>
      </c>
      <c r="D52" s="7" t="str">
        <f t="shared" si="7"/>
        <v>N/A</v>
      </c>
      <c r="E52" s="26">
        <v>79770.040359000006</v>
      </c>
      <c r="F52" s="7" t="str">
        <f t="shared" si="8"/>
        <v>N/A</v>
      </c>
      <c r="G52" s="26">
        <v>81798.348679000002</v>
      </c>
      <c r="H52" s="7" t="str">
        <f t="shared" si="9"/>
        <v>N/A</v>
      </c>
      <c r="I52" s="8">
        <v>3.4969999999999999</v>
      </c>
      <c r="J52" s="8">
        <v>2.5430000000000001</v>
      </c>
      <c r="K52" s="25" t="s">
        <v>736</v>
      </c>
      <c r="L52" s="91" t="str">
        <f t="shared" si="10"/>
        <v>Yes</v>
      </c>
    </row>
    <row r="53" spans="1:12" x14ac:dyDescent="0.25">
      <c r="A53" s="148" t="s">
        <v>1493</v>
      </c>
      <c r="B53" s="21" t="s">
        <v>213</v>
      </c>
      <c r="C53" s="26" t="s">
        <v>1747</v>
      </c>
      <c r="D53" s="7" t="str">
        <f t="shared" si="7"/>
        <v>N/A</v>
      </c>
      <c r="E53" s="26" t="s">
        <v>1747</v>
      </c>
      <c r="F53" s="7" t="str">
        <f t="shared" si="8"/>
        <v>N/A</v>
      </c>
      <c r="G53" s="26" t="s">
        <v>1747</v>
      </c>
      <c r="H53" s="7" t="str">
        <f t="shared" si="9"/>
        <v>N/A</v>
      </c>
      <c r="I53" s="8" t="s">
        <v>1747</v>
      </c>
      <c r="J53" s="8" t="s">
        <v>1747</v>
      </c>
      <c r="K53" s="25" t="s">
        <v>736</v>
      </c>
      <c r="L53" s="91" t="str">
        <f t="shared" si="10"/>
        <v>N/A</v>
      </c>
    </row>
    <row r="54" spans="1:12" x14ac:dyDescent="0.25">
      <c r="A54" s="148" t="s">
        <v>1494</v>
      </c>
      <c r="B54" s="21" t="s">
        <v>213</v>
      </c>
      <c r="C54" s="26">
        <v>27609.934105</v>
      </c>
      <c r="D54" s="7" t="str">
        <f t="shared" si="7"/>
        <v>N/A</v>
      </c>
      <c r="E54" s="26">
        <v>26984.647615999998</v>
      </c>
      <c r="F54" s="7" t="str">
        <f t="shared" si="8"/>
        <v>N/A</v>
      </c>
      <c r="G54" s="26">
        <v>23224.951537000001</v>
      </c>
      <c r="H54" s="7" t="str">
        <f t="shared" si="9"/>
        <v>N/A</v>
      </c>
      <c r="I54" s="8">
        <v>-2.2599999999999998</v>
      </c>
      <c r="J54" s="8">
        <v>-13.9</v>
      </c>
      <c r="K54" s="25" t="s">
        <v>736</v>
      </c>
      <c r="L54" s="91" t="str">
        <f t="shared" si="10"/>
        <v>Yes</v>
      </c>
    </row>
    <row r="55" spans="1:12" x14ac:dyDescent="0.25">
      <c r="A55" s="148" t="s">
        <v>1495</v>
      </c>
      <c r="B55" s="21" t="s">
        <v>213</v>
      </c>
      <c r="C55" s="26">
        <v>26834.010683</v>
      </c>
      <c r="D55" s="7" t="str">
        <f t="shared" si="7"/>
        <v>N/A</v>
      </c>
      <c r="E55" s="26">
        <v>26165.577475999999</v>
      </c>
      <c r="F55" s="7" t="str">
        <f t="shared" si="8"/>
        <v>N/A</v>
      </c>
      <c r="G55" s="26">
        <v>22144.115942</v>
      </c>
      <c r="H55" s="7" t="str">
        <f t="shared" si="9"/>
        <v>N/A</v>
      </c>
      <c r="I55" s="8">
        <v>-2.4900000000000002</v>
      </c>
      <c r="J55" s="8">
        <v>-15.4</v>
      </c>
      <c r="K55" s="25" t="s">
        <v>736</v>
      </c>
      <c r="L55" s="91" t="str">
        <f t="shared" si="10"/>
        <v>Yes</v>
      </c>
    </row>
    <row r="56" spans="1:12" x14ac:dyDescent="0.25">
      <c r="A56" s="148" t="s">
        <v>1496</v>
      </c>
      <c r="B56" s="21" t="s">
        <v>213</v>
      </c>
      <c r="C56" s="26" t="s">
        <v>1747</v>
      </c>
      <c r="D56" s="7" t="str">
        <f t="shared" si="7"/>
        <v>N/A</v>
      </c>
      <c r="E56" s="26" t="s">
        <v>1747</v>
      </c>
      <c r="F56" s="7" t="str">
        <f t="shared" si="8"/>
        <v>N/A</v>
      </c>
      <c r="G56" s="26" t="s">
        <v>1747</v>
      </c>
      <c r="H56" s="7" t="str">
        <f t="shared" si="9"/>
        <v>N/A</v>
      </c>
      <c r="I56" s="8" t="s">
        <v>1747</v>
      </c>
      <c r="J56" s="8" t="s">
        <v>1747</v>
      </c>
      <c r="K56" s="25" t="s">
        <v>736</v>
      </c>
      <c r="L56" s="91" t="str">
        <f t="shared" si="10"/>
        <v>N/A</v>
      </c>
    </row>
    <row r="57" spans="1:12" x14ac:dyDescent="0.25">
      <c r="A57" s="148" t="s">
        <v>1497</v>
      </c>
      <c r="B57" s="21" t="s">
        <v>213</v>
      </c>
      <c r="C57" s="26">
        <v>19066.337277999999</v>
      </c>
      <c r="D57" s="7" t="str">
        <f t="shared" si="7"/>
        <v>N/A</v>
      </c>
      <c r="E57" s="26">
        <v>16303.532257999999</v>
      </c>
      <c r="F57" s="7" t="str">
        <f t="shared" si="8"/>
        <v>N/A</v>
      </c>
      <c r="G57" s="26">
        <v>16672.610328999999</v>
      </c>
      <c r="H57" s="7" t="str">
        <f t="shared" si="9"/>
        <v>N/A</v>
      </c>
      <c r="I57" s="8">
        <v>-14.5</v>
      </c>
      <c r="J57" s="8">
        <v>2.2639999999999998</v>
      </c>
      <c r="K57" s="25" t="s">
        <v>736</v>
      </c>
      <c r="L57" s="91" t="str">
        <f t="shared" si="10"/>
        <v>Yes</v>
      </c>
    </row>
    <row r="58" spans="1:12" x14ac:dyDescent="0.25">
      <c r="A58" s="148" t="s">
        <v>1498</v>
      </c>
      <c r="B58" s="21" t="s">
        <v>213</v>
      </c>
      <c r="C58" s="26">
        <v>35123.060882999998</v>
      </c>
      <c r="D58" s="7" t="str">
        <f t="shared" si="7"/>
        <v>N/A</v>
      </c>
      <c r="E58" s="26">
        <v>34792.833965999998</v>
      </c>
      <c r="F58" s="7" t="str">
        <f t="shared" si="8"/>
        <v>N/A</v>
      </c>
      <c r="G58" s="26">
        <v>33324.582816000002</v>
      </c>
      <c r="H58" s="7" t="str">
        <f t="shared" si="9"/>
        <v>N/A</v>
      </c>
      <c r="I58" s="8">
        <v>-0.94</v>
      </c>
      <c r="J58" s="8">
        <v>-4.22</v>
      </c>
      <c r="K58" s="25" t="s">
        <v>736</v>
      </c>
      <c r="L58" s="91" t="str">
        <f t="shared" si="10"/>
        <v>Yes</v>
      </c>
    </row>
    <row r="59" spans="1:12" x14ac:dyDescent="0.25">
      <c r="A59" s="148" t="s">
        <v>1499</v>
      </c>
      <c r="B59" s="21" t="s">
        <v>213</v>
      </c>
      <c r="C59" s="26" t="s">
        <v>1747</v>
      </c>
      <c r="D59" s="7" t="str">
        <f t="shared" si="7"/>
        <v>N/A</v>
      </c>
      <c r="E59" s="26" t="s">
        <v>1747</v>
      </c>
      <c r="F59" s="7" t="str">
        <f t="shared" si="8"/>
        <v>N/A</v>
      </c>
      <c r="G59" s="26" t="s">
        <v>1747</v>
      </c>
      <c r="H59" s="7" t="str">
        <f t="shared" si="9"/>
        <v>N/A</v>
      </c>
      <c r="I59" s="8" t="s">
        <v>1747</v>
      </c>
      <c r="J59" s="8" t="s">
        <v>1747</v>
      </c>
      <c r="K59" s="25" t="s">
        <v>736</v>
      </c>
      <c r="L59" s="91" t="str">
        <f t="shared" si="10"/>
        <v>N/A</v>
      </c>
    </row>
    <row r="60" spans="1:12" x14ac:dyDescent="0.25">
      <c r="A60" s="148" t="s">
        <v>1500</v>
      </c>
      <c r="B60" s="21" t="s">
        <v>213</v>
      </c>
      <c r="C60" s="26">
        <v>4449.5616742000002</v>
      </c>
      <c r="D60" s="7" t="str">
        <f t="shared" si="7"/>
        <v>N/A</v>
      </c>
      <c r="E60" s="26">
        <v>4424.6565348000004</v>
      </c>
      <c r="F60" s="7" t="str">
        <f t="shared" si="8"/>
        <v>N/A</v>
      </c>
      <c r="G60" s="26">
        <v>4283.4452365999996</v>
      </c>
      <c r="H60" s="7" t="str">
        <f t="shared" si="9"/>
        <v>N/A</v>
      </c>
      <c r="I60" s="8">
        <v>-0.56000000000000005</v>
      </c>
      <c r="J60" s="8">
        <v>-3.19</v>
      </c>
      <c r="K60" s="25" t="s">
        <v>736</v>
      </c>
      <c r="L60" s="91" t="str">
        <f t="shared" si="10"/>
        <v>Yes</v>
      </c>
    </row>
    <row r="61" spans="1:12" x14ac:dyDescent="0.25">
      <c r="A61" s="148" t="s">
        <v>1501</v>
      </c>
      <c r="B61" s="21" t="s">
        <v>213</v>
      </c>
      <c r="C61" s="26">
        <v>3331.5073253</v>
      </c>
      <c r="D61" s="7" t="str">
        <f t="shared" si="7"/>
        <v>N/A</v>
      </c>
      <c r="E61" s="26">
        <v>3402.3495253999999</v>
      </c>
      <c r="F61" s="7" t="str">
        <f t="shared" si="8"/>
        <v>N/A</v>
      </c>
      <c r="G61" s="26">
        <v>3030.3648151000002</v>
      </c>
      <c r="H61" s="7" t="str">
        <f t="shared" si="9"/>
        <v>N/A</v>
      </c>
      <c r="I61" s="8">
        <v>2.1259999999999999</v>
      </c>
      <c r="J61" s="8">
        <v>-10.9</v>
      </c>
      <c r="K61" s="25" t="s">
        <v>736</v>
      </c>
      <c r="L61" s="91" t="str">
        <f t="shared" si="10"/>
        <v>Yes</v>
      </c>
    </row>
    <row r="62" spans="1:12" x14ac:dyDescent="0.25">
      <c r="A62" s="148" t="s">
        <v>1502</v>
      </c>
      <c r="B62" s="21" t="s">
        <v>213</v>
      </c>
      <c r="C62" s="26">
        <v>2831.7355932</v>
      </c>
      <c r="D62" s="7" t="str">
        <f t="shared" si="7"/>
        <v>N/A</v>
      </c>
      <c r="E62" s="26">
        <v>2486.4736842000002</v>
      </c>
      <c r="F62" s="7" t="str">
        <f t="shared" si="8"/>
        <v>N/A</v>
      </c>
      <c r="G62" s="26">
        <v>3842.2411453</v>
      </c>
      <c r="H62" s="7" t="str">
        <f t="shared" si="9"/>
        <v>N/A</v>
      </c>
      <c r="I62" s="8">
        <v>-12.2</v>
      </c>
      <c r="J62" s="8">
        <v>54.53</v>
      </c>
      <c r="K62" s="25" t="s">
        <v>736</v>
      </c>
      <c r="L62" s="91" t="str">
        <f t="shared" si="10"/>
        <v>No</v>
      </c>
    </row>
    <row r="63" spans="1:12" ht="25" x14ac:dyDescent="0.25">
      <c r="A63" s="148" t="s">
        <v>1503</v>
      </c>
      <c r="B63" s="21" t="s">
        <v>213</v>
      </c>
      <c r="C63" s="26" t="s">
        <v>1747</v>
      </c>
      <c r="D63" s="7" t="str">
        <f t="shared" si="7"/>
        <v>N/A</v>
      </c>
      <c r="E63" s="26" t="s">
        <v>1747</v>
      </c>
      <c r="F63" s="7" t="str">
        <f t="shared" si="8"/>
        <v>N/A</v>
      </c>
      <c r="G63" s="26" t="s">
        <v>1747</v>
      </c>
      <c r="H63" s="7" t="str">
        <f t="shared" si="9"/>
        <v>N/A</v>
      </c>
      <c r="I63" s="8" t="s">
        <v>1747</v>
      </c>
      <c r="J63" s="8" t="s">
        <v>1747</v>
      </c>
      <c r="K63" s="25" t="s">
        <v>736</v>
      </c>
      <c r="L63" s="91" t="str">
        <f t="shared" si="10"/>
        <v>N/A</v>
      </c>
    </row>
    <row r="64" spans="1:12" x14ac:dyDescent="0.25">
      <c r="A64" s="148" t="s">
        <v>1504</v>
      </c>
      <c r="B64" s="21" t="s">
        <v>213</v>
      </c>
      <c r="C64" s="26">
        <v>4202.4954762999996</v>
      </c>
      <c r="D64" s="7" t="str">
        <f t="shared" si="7"/>
        <v>N/A</v>
      </c>
      <c r="E64" s="26">
        <v>4202.9996645000001</v>
      </c>
      <c r="F64" s="7" t="str">
        <f t="shared" si="8"/>
        <v>N/A</v>
      </c>
      <c r="G64" s="26">
        <v>3981.9694580999999</v>
      </c>
      <c r="H64" s="7" t="str">
        <f t="shared" si="9"/>
        <v>N/A</v>
      </c>
      <c r="I64" s="8">
        <v>1.2E-2</v>
      </c>
      <c r="J64" s="8">
        <v>-5.26</v>
      </c>
      <c r="K64" s="25" t="s">
        <v>736</v>
      </c>
      <c r="L64" s="91" t="str">
        <f t="shared" si="10"/>
        <v>Yes</v>
      </c>
    </row>
    <row r="65" spans="1:12" x14ac:dyDescent="0.25">
      <c r="A65" s="148" t="s">
        <v>1505</v>
      </c>
      <c r="B65" s="21" t="s">
        <v>213</v>
      </c>
      <c r="C65" s="26">
        <v>6386.5955992999998</v>
      </c>
      <c r="D65" s="7" t="str">
        <f t="shared" si="7"/>
        <v>N/A</v>
      </c>
      <c r="E65" s="26">
        <v>6004.4189969999998</v>
      </c>
      <c r="F65" s="7" t="str">
        <f t="shared" si="8"/>
        <v>N/A</v>
      </c>
      <c r="G65" s="26">
        <v>2409.5271630000002</v>
      </c>
      <c r="H65" s="7" t="str">
        <f t="shared" si="9"/>
        <v>N/A</v>
      </c>
      <c r="I65" s="8">
        <v>-5.98</v>
      </c>
      <c r="J65" s="8">
        <v>-59.9</v>
      </c>
      <c r="K65" s="25" t="s">
        <v>736</v>
      </c>
      <c r="L65" s="91" t="str">
        <f t="shared" si="10"/>
        <v>No</v>
      </c>
    </row>
    <row r="66" spans="1:12" x14ac:dyDescent="0.25">
      <c r="A66" s="148" t="s">
        <v>1506</v>
      </c>
      <c r="B66" s="21" t="s">
        <v>213</v>
      </c>
      <c r="C66" s="26">
        <v>12354.51676</v>
      </c>
      <c r="D66" s="7" t="str">
        <f t="shared" si="7"/>
        <v>N/A</v>
      </c>
      <c r="E66" s="26">
        <v>12032.618879</v>
      </c>
      <c r="F66" s="7" t="str">
        <f t="shared" si="8"/>
        <v>N/A</v>
      </c>
      <c r="G66" s="26">
        <v>13792.574188000001</v>
      </c>
      <c r="H66" s="7" t="str">
        <f t="shared" si="9"/>
        <v>N/A</v>
      </c>
      <c r="I66" s="8">
        <v>-2.61</v>
      </c>
      <c r="J66" s="8">
        <v>14.63</v>
      </c>
      <c r="K66" s="25" t="s">
        <v>736</v>
      </c>
      <c r="L66" s="91" t="str">
        <f t="shared" si="10"/>
        <v>Yes</v>
      </c>
    </row>
    <row r="67" spans="1:12" x14ac:dyDescent="0.25">
      <c r="A67" s="148" t="s">
        <v>1507</v>
      </c>
      <c r="B67" s="21" t="s">
        <v>213</v>
      </c>
      <c r="C67" s="26" t="s">
        <v>1747</v>
      </c>
      <c r="D67" s="7" t="str">
        <f t="shared" si="7"/>
        <v>N/A</v>
      </c>
      <c r="E67" s="26" t="s">
        <v>1747</v>
      </c>
      <c r="F67" s="7" t="str">
        <f t="shared" si="8"/>
        <v>N/A</v>
      </c>
      <c r="G67" s="26" t="s">
        <v>1747</v>
      </c>
      <c r="H67" s="7" t="str">
        <f t="shared" si="9"/>
        <v>N/A</v>
      </c>
      <c r="I67" s="8" t="s">
        <v>1747</v>
      </c>
      <c r="J67" s="8" t="s">
        <v>1747</v>
      </c>
      <c r="K67" s="25" t="s">
        <v>736</v>
      </c>
      <c r="L67" s="91" t="str">
        <f t="shared" si="10"/>
        <v>N/A</v>
      </c>
    </row>
    <row r="68" spans="1:12" x14ac:dyDescent="0.25">
      <c r="A68" s="148" t="s">
        <v>1508</v>
      </c>
      <c r="B68" s="21" t="s">
        <v>213</v>
      </c>
      <c r="C68" s="26">
        <v>6099.1969492999997</v>
      </c>
      <c r="D68" s="7" t="str">
        <f t="shared" si="7"/>
        <v>N/A</v>
      </c>
      <c r="E68" s="26">
        <v>5968.3452875000003</v>
      </c>
      <c r="F68" s="7" t="str">
        <f t="shared" si="8"/>
        <v>N/A</v>
      </c>
      <c r="G68" s="26">
        <v>5812.0363606000001</v>
      </c>
      <c r="H68" s="7" t="str">
        <f t="shared" si="9"/>
        <v>N/A</v>
      </c>
      <c r="I68" s="8">
        <v>-2.15</v>
      </c>
      <c r="J68" s="8">
        <v>-2.62</v>
      </c>
      <c r="K68" s="25" t="s">
        <v>736</v>
      </c>
      <c r="L68" s="91" t="str">
        <f t="shared" si="10"/>
        <v>Yes</v>
      </c>
    </row>
    <row r="69" spans="1:12" x14ac:dyDescent="0.25">
      <c r="A69" s="148" t="s">
        <v>1509</v>
      </c>
      <c r="B69" s="21" t="s">
        <v>213</v>
      </c>
      <c r="C69" s="26">
        <v>6138.8035909</v>
      </c>
      <c r="D69" s="7" t="str">
        <f t="shared" si="7"/>
        <v>N/A</v>
      </c>
      <c r="E69" s="26">
        <v>6013.3370369000004</v>
      </c>
      <c r="F69" s="7" t="str">
        <f t="shared" si="8"/>
        <v>N/A</v>
      </c>
      <c r="G69" s="26">
        <v>5508.5690791999996</v>
      </c>
      <c r="H69" s="7" t="str">
        <f t="shared" si="9"/>
        <v>N/A</v>
      </c>
      <c r="I69" s="8">
        <v>-2.04</v>
      </c>
      <c r="J69" s="8">
        <v>-8.39</v>
      </c>
      <c r="K69" s="25" t="s">
        <v>736</v>
      </c>
      <c r="L69" s="91" t="str">
        <f t="shared" si="10"/>
        <v>Yes</v>
      </c>
    </row>
    <row r="70" spans="1:12" x14ac:dyDescent="0.25">
      <c r="A70" s="148" t="s">
        <v>1510</v>
      </c>
      <c r="B70" s="21" t="s">
        <v>213</v>
      </c>
      <c r="C70" s="26">
        <v>5190.5874438999999</v>
      </c>
      <c r="D70" s="7" t="str">
        <f t="shared" si="7"/>
        <v>N/A</v>
      </c>
      <c r="E70" s="26">
        <v>5680.5882352999997</v>
      </c>
      <c r="F70" s="7" t="str">
        <f t="shared" si="8"/>
        <v>N/A</v>
      </c>
      <c r="G70" s="26">
        <v>5390.9685038999996</v>
      </c>
      <c r="H70" s="7" t="str">
        <f t="shared" si="9"/>
        <v>N/A</v>
      </c>
      <c r="I70" s="8">
        <v>9.44</v>
      </c>
      <c r="J70" s="8">
        <v>-5.0999999999999996</v>
      </c>
      <c r="K70" s="25" t="s">
        <v>736</v>
      </c>
      <c r="L70" s="91" t="str">
        <f t="shared" si="10"/>
        <v>Yes</v>
      </c>
    </row>
    <row r="71" spans="1:12" ht="25" x14ac:dyDescent="0.25">
      <c r="A71" s="148" t="s">
        <v>1511</v>
      </c>
      <c r="B71" s="21" t="s">
        <v>213</v>
      </c>
      <c r="C71" s="26" t="s">
        <v>1747</v>
      </c>
      <c r="D71" s="7" t="str">
        <f t="shared" si="7"/>
        <v>N/A</v>
      </c>
      <c r="E71" s="26" t="s">
        <v>1747</v>
      </c>
      <c r="F71" s="7" t="str">
        <f t="shared" si="8"/>
        <v>N/A</v>
      </c>
      <c r="G71" s="26" t="s">
        <v>1747</v>
      </c>
      <c r="H71" s="7" t="str">
        <f t="shared" si="9"/>
        <v>N/A</v>
      </c>
      <c r="I71" s="8" t="s">
        <v>1747</v>
      </c>
      <c r="J71" s="8" t="s">
        <v>1747</v>
      </c>
      <c r="K71" s="25" t="s">
        <v>736</v>
      </c>
      <c r="L71" s="91" t="str">
        <f t="shared" si="10"/>
        <v>N/A</v>
      </c>
    </row>
    <row r="72" spans="1:12" x14ac:dyDescent="0.25">
      <c r="A72" s="148" t="s">
        <v>1512</v>
      </c>
      <c r="B72" s="21" t="s">
        <v>213</v>
      </c>
      <c r="C72" s="26">
        <v>6340.8235046999998</v>
      </c>
      <c r="D72" s="7" t="str">
        <f t="shared" si="7"/>
        <v>N/A</v>
      </c>
      <c r="E72" s="26">
        <v>6336.6580903000004</v>
      </c>
      <c r="F72" s="7" t="str">
        <f t="shared" si="8"/>
        <v>N/A</v>
      </c>
      <c r="G72" s="26">
        <v>6937.7484142000003</v>
      </c>
      <c r="H72" s="7" t="str">
        <f t="shared" si="9"/>
        <v>N/A</v>
      </c>
      <c r="I72" s="8">
        <v>-6.6000000000000003E-2</v>
      </c>
      <c r="J72" s="8">
        <v>9.4860000000000007</v>
      </c>
      <c r="K72" s="25" t="s">
        <v>736</v>
      </c>
      <c r="L72" s="91" t="str">
        <f t="shared" si="10"/>
        <v>Yes</v>
      </c>
    </row>
    <row r="73" spans="1:12" x14ac:dyDescent="0.25">
      <c r="A73" s="148" t="s">
        <v>1513</v>
      </c>
      <c r="B73" s="21" t="s">
        <v>213</v>
      </c>
      <c r="C73" s="26">
        <v>5234.9133857999996</v>
      </c>
      <c r="D73" s="7" t="str">
        <f t="shared" si="7"/>
        <v>N/A</v>
      </c>
      <c r="E73" s="26">
        <v>4642.8959795999999</v>
      </c>
      <c r="F73" s="7" t="str">
        <f t="shared" si="8"/>
        <v>N/A</v>
      </c>
      <c r="G73" s="26">
        <v>4664.6041169</v>
      </c>
      <c r="H73" s="7" t="str">
        <f t="shared" si="9"/>
        <v>N/A</v>
      </c>
      <c r="I73" s="8">
        <v>-11.3</v>
      </c>
      <c r="J73" s="8">
        <v>0.46760000000000002</v>
      </c>
      <c r="K73" s="25" t="s">
        <v>736</v>
      </c>
      <c r="L73" s="91" t="str">
        <f t="shared" si="10"/>
        <v>Yes</v>
      </c>
    </row>
    <row r="74" spans="1:12" x14ac:dyDescent="0.25">
      <c r="A74" s="148" t="s">
        <v>1514</v>
      </c>
      <c r="B74" s="21" t="s">
        <v>213</v>
      </c>
      <c r="C74" s="26" t="s">
        <v>1747</v>
      </c>
      <c r="D74" s="7" t="str">
        <f t="shared" si="7"/>
        <v>N/A</v>
      </c>
      <c r="E74" s="26" t="s">
        <v>1747</v>
      </c>
      <c r="F74" s="7" t="str">
        <f t="shared" si="8"/>
        <v>N/A</v>
      </c>
      <c r="G74" s="26" t="s">
        <v>1747</v>
      </c>
      <c r="H74" s="7" t="str">
        <f t="shared" si="9"/>
        <v>N/A</v>
      </c>
      <c r="I74" s="8" t="s">
        <v>1747</v>
      </c>
      <c r="J74" s="8" t="s">
        <v>1747</v>
      </c>
      <c r="K74" s="25" t="s">
        <v>736</v>
      </c>
      <c r="L74" s="91" t="str">
        <f t="shared" si="10"/>
        <v>N/A</v>
      </c>
    </row>
    <row r="75" spans="1:12" x14ac:dyDescent="0.25">
      <c r="A75" s="148" t="s">
        <v>1596</v>
      </c>
      <c r="B75" s="21" t="s">
        <v>213</v>
      </c>
      <c r="C75" s="26">
        <v>175684183</v>
      </c>
      <c r="D75" s="7" t="str">
        <f t="shared" ref="D75:D144" si="11">IF($B75="N/A","N/A",IF(C75&gt;10,"No",IF(C75&lt;-10,"No","Yes")))</f>
        <v>N/A</v>
      </c>
      <c r="E75" s="26">
        <v>171480077</v>
      </c>
      <c r="F75" s="7" t="str">
        <f t="shared" ref="F75:F144" si="12">IF($B75="N/A","N/A",IF(E75&gt;10,"No",IF(E75&lt;-10,"No","Yes")))</f>
        <v>N/A</v>
      </c>
      <c r="G75" s="26">
        <v>171175165</v>
      </c>
      <c r="H75" s="7" t="str">
        <f t="shared" ref="H75:H144" si="13">IF($B75="N/A","N/A",IF(G75&gt;10,"No",IF(G75&lt;-10,"No","Yes")))</f>
        <v>N/A</v>
      </c>
      <c r="I75" s="8">
        <v>-2.39</v>
      </c>
      <c r="J75" s="8">
        <v>-0.17799999999999999</v>
      </c>
      <c r="K75" s="25" t="s">
        <v>736</v>
      </c>
      <c r="L75" s="91" t="str">
        <f t="shared" ref="L75:L135" si="14">IF(J75="Div by 0", "N/A", IF(K75="N/A","N/A", IF(J75&gt;VALUE(MID(K75,1,2)), "No", IF(J75&lt;-1*VALUE(MID(K75,1,2)), "No", "Yes"))))</f>
        <v>Yes</v>
      </c>
    </row>
    <row r="76" spans="1:12" x14ac:dyDescent="0.25">
      <c r="A76" s="148" t="s">
        <v>596</v>
      </c>
      <c r="B76" s="21" t="s">
        <v>213</v>
      </c>
      <c r="C76" s="22">
        <v>15456</v>
      </c>
      <c r="D76" s="7" t="str">
        <f t="shared" si="11"/>
        <v>N/A</v>
      </c>
      <c r="E76" s="22">
        <v>15498</v>
      </c>
      <c r="F76" s="7" t="str">
        <f t="shared" si="12"/>
        <v>N/A</v>
      </c>
      <c r="G76" s="22">
        <v>13890</v>
      </c>
      <c r="H76" s="7" t="str">
        <f t="shared" si="13"/>
        <v>N/A</v>
      </c>
      <c r="I76" s="8">
        <v>0.2717</v>
      </c>
      <c r="J76" s="8">
        <v>-10.4</v>
      </c>
      <c r="K76" s="25" t="s">
        <v>736</v>
      </c>
      <c r="L76" s="91" t="str">
        <f t="shared" si="14"/>
        <v>Yes</v>
      </c>
    </row>
    <row r="77" spans="1:12" x14ac:dyDescent="0.25">
      <c r="A77" s="148" t="s">
        <v>1423</v>
      </c>
      <c r="B77" s="21" t="s">
        <v>213</v>
      </c>
      <c r="C77" s="26">
        <v>11366.730267000001</v>
      </c>
      <c r="D77" s="7" t="str">
        <f t="shared" si="11"/>
        <v>N/A</v>
      </c>
      <c r="E77" s="26">
        <v>11064.658471999999</v>
      </c>
      <c r="F77" s="7" t="str">
        <f t="shared" si="12"/>
        <v>N/A</v>
      </c>
      <c r="G77" s="26">
        <v>12323.62599</v>
      </c>
      <c r="H77" s="7" t="str">
        <f t="shared" si="13"/>
        <v>N/A</v>
      </c>
      <c r="I77" s="8">
        <v>-2.66</v>
      </c>
      <c r="J77" s="8">
        <v>11.38</v>
      </c>
      <c r="K77" s="25" t="s">
        <v>736</v>
      </c>
      <c r="L77" s="91" t="str">
        <f t="shared" si="14"/>
        <v>Yes</v>
      </c>
    </row>
    <row r="78" spans="1:12" x14ac:dyDescent="0.25">
      <c r="A78" s="148" t="s">
        <v>1424</v>
      </c>
      <c r="B78" s="21" t="s">
        <v>213</v>
      </c>
      <c r="C78" s="22">
        <v>4.3583074534000001</v>
      </c>
      <c r="D78" s="7" t="str">
        <f t="shared" si="11"/>
        <v>N/A</v>
      </c>
      <c r="E78" s="22">
        <v>3.9876113047000001</v>
      </c>
      <c r="F78" s="7" t="str">
        <f t="shared" si="12"/>
        <v>N/A</v>
      </c>
      <c r="G78" s="22">
        <v>4.2917206623000004</v>
      </c>
      <c r="H78" s="7" t="str">
        <f t="shared" si="13"/>
        <v>N/A</v>
      </c>
      <c r="I78" s="8">
        <v>-8.51</v>
      </c>
      <c r="J78" s="8">
        <v>7.6260000000000003</v>
      </c>
      <c r="K78" s="25" t="s">
        <v>736</v>
      </c>
      <c r="L78" s="91" t="str">
        <f t="shared" si="14"/>
        <v>Yes</v>
      </c>
    </row>
    <row r="79" spans="1:12" x14ac:dyDescent="0.25">
      <c r="A79" s="148" t="s">
        <v>597</v>
      </c>
      <c r="B79" s="21" t="s">
        <v>213</v>
      </c>
      <c r="C79" s="26">
        <v>13669</v>
      </c>
      <c r="D79" s="7" t="str">
        <f t="shared" si="11"/>
        <v>N/A</v>
      </c>
      <c r="E79" s="26">
        <v>83535</v>
      </c>
      <c r="F79" s="7" t="str">
        <f t="shared" si="12"/>
        <v>N/A</v>
      </c>
      <c r="G79" s="26">
        <v>54024</v>
      </c>
      <c r="H79" s="7" t="str">
        <f t="shared" si="13"/>
        <v>N/A</v>
      </c>
      <c r="I79" s="8">
        <v>511.1</v>
      </c>
      <c r="J79" s="8">
        <v>-35.299999999999997</v>
      </c>
      <c r="K79" s="25" t="s">
        <v>736</v>
      </c>
      <c r="L79" s="91" t="str">
        <f t="shared" si="14"/>
        <v>No</v>
      </c>
    </row>
    <row r="80" spans="1:12" x14ac:dyDescent="0.25">
      <c r="A80" s="148" t="s">
        <v>598</v>
      </c>
      <c r="B80" s="21" t="s">
        <v>213</v>
      </c>
      <c r="C80" s="22">
        <v>12</v>
      </c>
      <c r="D80" s="7" t="str">
        <f t="shared" si="11"/>
        <v>N/A</v>
      </c>
      <c r="E80" s="22">
        <v>23</v>
      </c>
      <c r="F80" s="7" t="str">
        <f t="shared" si="12"/>
        <v>N/A</v>
      </c>
      <c r="G80" s="22">
        <v>11</v>
      </c>
      <c r="H80" s="7" t="str">
        <f t="shared" si="13"/>
        <v>N/A</v>
      </c>
      <c r="I80" s="8">
        <v>91.67</v>
      </c>
      <c r="J80" s="8">
        <v>-78.3</v>
      </c>
      <c r="K80" s="25" t="s">
        <v>736</v>
      </c>
      <c r="L80" s="91" t="str">
        <f t="shared" si="14"/>
        <v>No</v>
      </c>
    </row>
    <row r="81" spans="1:12" x14ac:dyDescent="0.25">
      <c r="A81" s="148" t="s">
        <v>1425</v>
      </c>
      <c r="B81" s="21" t="s">
        <v>213</v>
      </c>
      <c r="C81" s="26">
        <v>1139.0833333</v>
      </c>
      <c r="D81" s="7" t="str">
        <f t="shared" si="11"/>
        <v>N/A</v>
      </c>
      <c r="E81" s="26">
        <v>3631.9565216999999</v>
      </c>
      <c r="F81" s="7" t="str">
        <f t="shared" si="12"/>
        <v>N/A</v>
      </c>
      <c r="G81" s="26">
        <v>10804.8</v>
      </c>
      <c r="H81" s="7" t="str">
        <f t="shared" si="13"/>
        <v>N/A</v>
      </c>
      <c r="I81" s="8">
        <v>218.8</v>
      </c>
      <c r="J81" s="8">
        <v>197.5</v>
      </c>
      <c r="K81" s="25" t="s">
        <v>736</v>
      </c>
      <c r="L81" s="91" t="str">
        <f t="shared" si="14"/>
        <v>No</v>
      </c>
    </row>
    <row r="82" spans="1:12" ht="25" x14ac:dyDescent="0.25">
      <c r="A82" s="148" t="s">
        <v>599</v>
      </c>
      <c r="B82" s="21" t="s">
        <v>213</v>
      </c>
      <c r="C82" s="26">
        <v>54854602</v>
      </c>
      <c r="D82" s="7" t="str">
        <f t="shared" si="11"/>
        <v>N/A</v>
      </c>
      <c r="E82" s="26">
        <v>54709977</v>
      </c>
      <c r="F82" s="7" t="str">
        <f t="shared" si="12"/>
        <v>N/A</v>
      </c>
      <c r="G82" s="26">
        <v>50446036</v>
      </c>
      <c r="H82" s="7" t="str">
        <f t="shared" si="13"/>
        <v>N/A</v>
      </c>
      <c r="I82" s="8">
        <v>-0.26400000000000001</v>
      </c>
      <c r="J82" s="8">
        <v>-7.79</v>
      </c>
      <c r="K82" s="25" t="s">
        <v>736</v>
      </c>
      <c r="L82" s="91" t="str">
        <f t="shared" si="14"/>
        <v>Yes</v>
      </c>
    </row>
    <row r="83" spans="1:12" x14ac:dyDescent="0.25">
      <c r="A83" s="148" t="s">
        <v>600</v>
      </c>
      <c r="B83" s="21" t="s">
        <v>213</v>
      </c>
      <c r="C83" s="22">
        <v>1186</v>
      </c>
      <c r="D83" s="7" t="str">
        <f t="shared" si="11"/>
        <v>N/A</v>
      </c>
      <c r="E83" s="22">
        <v>1170</v>
      </c>
      <c r="F83" s="7" t="str">
        <f t="shared" si="12"/>
        <v>N/A</v>
      </c>
      <c r="G83" s="22">
        <v>1092</v>
      </c>
      <c r="H83" s="7" t="str">
        <f t="shared" si="13"/>
        <v>N/A</v>
      </c>
      <c r="I83" s="8">
        <v>-1.35</v>
      </c>
      <c r="J83" s="8">
        <v>-6.67</v>
      </c>
      <c r="K83" s="25" t="s">
        <v>736</v>
      </c>
      <c r="L83" s="91" t="str">
        <f t="shared" si="14"/>
        <v>Yes</v>
      </c>
    </row>
    <row r="84" spans="1:12" ht="25" x14ac:dyDescent="0.25">
      <c r="A84" s="122" t="s">
        <v>1426</v>
      </c>
      <c r="B84" s="21" t="s">
        <v>213</v>
      </c>
      <c r="C84" s="26">
        <v>46251.772343999997</v>
      </c>
      <c r="D84" s="7" t="str">
        <f t="shared" si="11"/>
        <v>N/A</v>
      </c>
      <c r="E84" s="26">
        <v>46760.664103000003</v>
      </c>
      <c r="F84" s="7" t="str">
        <f t="shared" si="12"/>
        <v>N/A</v>
      </c>
      <c r="G84" s="26">
        <v>46196.003663000003</v>
      </c>
      <c r="H84" s="7" t="str">
        <f t="shared" si="13"/>
        <v>N/A</v>
      </c>
      <c r="I84" s="8">
        <v>1.1000000000000001</v>
      </c>
      <c r="J84" s="8">
        <v>-1.21</v>
      </c>
      <c r="K84" s="25" t="s">
        <v>736</v>
      </c>
      <c r="L84" s="91" t="str">
        <f t="shared" si="14"/>
        <v>Yes</v>
      </c>
    </row>
    <row r="85" spans="1:12" x14ac:dyDescent="0.25">
      <c r="A85" s="122" t="s">
        <v>601</v>
      </c>
      <c r="B85" s="21" t="s">
        <v>213</v>
      </c>
      <c r="C85" s="26">
        <v>2650247</v>
      </c>
      <c r="D85" s="7" t="str">
        <f t="shared" si="11"/>
        <v>N/A</v>
      </c>
      <c r="E85" s="26">
        <v>3008885</v>
      </c>
      <c r="F85" s="7" t="str">
        <f t="shared" si="12"/>
        <v>N/A</v>
      </c>
      <c r="G85" s="26">
        <v>2866094</v>
      </c>
      <c r="H85" s="7" t="str">
        <f t="shared" si="13"/>
        <v>N/A</v>
      </c>
      <c r="I85" s="8">
        <v>13.53</v>
      </c>
      <c r="J85" s="8">
        <v>-4.75</v>
      </c>
      <c r="K85" s="25" t="s">
        <v>736</v>
      </c>
      <c r="L85" s="91" t="str">
        <f t="shared" si="14"/>
        <v>Yes</v>
      </c>
    </row>
    <row r="86" spans="1:12" x14ac:dyDescent="0.25">
      <c r="A86" s="122" t="s">
        <v>602</v>
      </c>
      <c r="B86" s="21" t="s">
        <v>213</v>
      </c>
      <c r="C86" s="22">
        <v>17</v>
      </c>
      <c r="D86" s="7" t="str">
        <f t="shared" si="11"/>
        <v>N/A</v>
      </c>
      <c r="E86" s="22">
        <v>19</v>
      </c>
      <c r="F86" s="7" t="str">
        <f t="shared" si="12"/>
        <v>N/A</v>
      </c>
      <c r="G86" s="22">
        <v>19</v>
      </c>
      <c r="H86" s="7" t="str">
        <f t="shared" si="13"/>
        <v>N/A</v>
      </c>
      <c r="I86" s="8">
        <v>11.76</v>
      </c>
      <c r="J86" s="8">
        <v>0</v>
      </c>
      <c r="K86" s="25" t="s">
        <v>736</v>
      </c>
      <c r="L86" s="91" t="str">
        <f t="shared" si="14"/>
        <v>Yes</v>
      </c>
    </row>
    <row r="87" spans="1:12" x14ac:dyDescent="0.25">
      <c r="A87" s="122" t="s">
        <v>1427</v>
      </c>
      <c r="B87" s="21" t="s">
        <v>213</v>
      </c>
      <c r="C87" s="26">
        <v>155896.88235</v>
      </c>
      <c r="D87" s="7" t="str">
        <f t="shared" si="11"/>
        <v>N/A</v>
      </c>
      <c r="E87" s="26">
        <v>158362.36842000001</v>
      </c>
      <c r="F87" s="7" t="str">
        <f t="shared" si="12"/>
        <v>N/A</v>
      </c>
      <c r="G87" s="26">
        <v>150847.05262999999</v>
      </c>
      <c r="H87" s="7" t="str">
        <f t="shared" si="13"/>
        <v>N/A</v>
      </c>
      <c r="I87" s="8">
        <v>1.581</v>
      </c>
      <c r="J87" s="8">
        <v>-4.75</v>
      </c>
      <c r="K87" s="25" t="s">
        <v>736</v>
      </c>
      <c r="L87" s="91" t="str">
        <f t="shared" si="14"/>
        <v>Yes</v>
      </c>
    </row>
    <row r="88" spans="1:12" x14ac:dyDescent="0.25">
      <c r="A88" s="148" t="s">
        <v>603</v>
      </c>
      <c r="B88" s="21" t="s">
        <v>213</v>
      </c>
      <c r="C88" s="26">
        <v>90211138</v>
      </c>
      <c r="D88" s="7" t="str">
        <f t="shared" si="11"/>
        <v>N/A</v>
      </c>
      <c r="E88" s="26">
        <v>98344782</v>
      </c>
      <c r="F88" s="7" t="str">
        <f t="shared" si="12"/>
        <v>N/A</v>
      </c>
      <c r="G88" s="26">
        <v>107989383</v>
      </c>
      <c r="H88" s="7" t="str">
        <f t="shared" si="13"/>
        <v>N/A</v>
      </c>
      <c r="I88" s="8">
        <v>9.016</v>
      </c>
      <c r="J88" s="8">
        <v>9.8070000000000004</v>
      </c>
      <c r="K88" s="25" t="s">
        <v>736</v>
      </c>
      <c r="L88" s="91" t="str">
        <f t="shared" si="14"/>
        <v>Yes</v>
      </c>
    </row>
    <row r="89" spans="1:12" x14ac:dyDescent="0.25">
      <c r="A89" s="151" t="s">
        <v>604</v>
      </c>
      <c r="B89" s="22" t="s">
        <v>213</v>
      </c>
      <c r="C89" s="22">
        <v>857</v>
      </c>
      <c r="D89" s="7" t="str">
        <f t="shared" si="11"/>
        <v>N/A</v>
      </c>
      <c r="E89" s="22">
        <v>844</v>
      </c>
      <c r="F89" s="7" t="str">
        <f t="shared" si="12"/>
        <v>N/A</v>
      </c>
      <c r="G89" s="22">
        <v>854</v>
      </c>
      <c r="H89" s="7" t="str">
        <f t="shared" si="13"/>
        <v>N/A</v>
      </c>
      <c r="I89" s="8">
        <v>-1.52</v>
      </c>
      <c r="J89" s="8">
        <v>1.1850000000000001</v>
      </c>
      <c r="K89" s="1" t="s">
        <v>736</v>
      </c>
      <c r="L89" s="91" t="str">
        <f t="shared" si="14"/>
        <v>Yes</v>
      </c>
    </row>
    <row r="90" spans="1:12" x14ac:dyDescent="0.25">
      <c r="A90" s="148" t="s">
        <v>1428</v>
      </c>
      <c r="B90" s="21" t="s">
        <v>213</v>
      </c>
      <c r="C90" s="26">
        <v>105263.87165</v>
      </c>
      <c r="D90" s="7" t="str">
        <f t="shared" si="11"/>
        <v>N/A</v>
      </c>
      <c r="E90" s="26">
        <v>116522.25354999999</v>
      </c>
      <c r="F90" s="7" t="str">
        <f t="shared" si="12"/>
        <v>N/A</v>
      </c>
      <c r="G90" s="26">
        <v>126451.26815</v>
      </c>
      <c r="H90" s="7" t="str">
        <f t="shared" si="13"/>
        <v>N/A</v>
      </c>
      <c r="I90" s="8">
        <v>10.7</v>
      </c>
      <c r="J90" s="8">
        <v>8.5210000000000008</v>
      </c>
      <c r="K90" s="25" t="s">
        <v>736</v>
      </c>
      <c r="L90" s="91" t="str">
        <f t="shared" si="14"/>
        <v>Yes</v>
      </c>
    </row>
    <row r="91" spans="1:12" x14ac:dyDescent="0.25">
      <c r="A91" s="148" t="s">
        <v>605</v>
      </c>
      <c r="B91" s="21" t="s">
        <v>213</v>
      </c>
      <c r="C91" s="26">
        <v>94140285</v>
      </c>
      <c r="D91" s="7" t="str">
        <f t="shared" si="11"/>
        <v>N/A</v>
      </c>
      <c r="E91" s="26">
        <v>96832237</v>
      </c>
      <c r="F91" s="7" t="str">
        <f t="shared" si="12"/>
        <v>N/A</v>
      </c>
      <c r="G91" s="26">
        <v>94128757</v>
      </c>
      <c r="H91" s="7" t="str">
        <f t="shared" si="13"/>
        <v>N/A</v>
      </c>
      <c r="I91" s="8">
        <v>2.86</v>
      </c>
      <c r="J91" s="8">
        <v>-2.79</v>
      </c>
      <c r="K91" s="25" t="s">
        <v>736</v>
      </c>
      <c r="L91" s="91" t="str">
        <f t="shared" si="14"/>
        <v>Yes</v>
      </c>
    </row>
    <row r="92" spans="1:12" x14ac:dyDescent="0.25">
      <c r="A92" s="148" t="s">
        <v>606</v>
      </c>
      <c r="B92" s="21" t="s">
        <v>213</v>
      </c>
      <c r="C92" s="22">
        <v>95563</v>
      </c>
      <c r="D92" s="7" t="str">
        <f t="shared" si="11"/>
        <v>N/A</v>
      </c>
      <c r="E92" s="22">
        <v>97310</v>
      </c>
      <c r="F92" s="7" t="str">
        <f t="shared" si="12"/>
        <v>N/A</v>
      </c>
      <c r="G92" s="22">
        <v>94913</v>
      </c>
      <c r="H92" s="7" t="str">
        <f t="shared" si="13"/>
        <v>N/A</v>
      </c>
      <c r="I92" s="8">
        <v>1.8280000000000001</v>
      </c>
      <c r="J92" s="8">
        <v>-2.46</v>
      </c>
      <c r="K92" s="25" t="s">
        <v>736</v>
      </c>
      <c r="L92" s="91" t="str">
        <f t="shared" si="14"/>
        <v>Yes</v>
      </c>
    </row>
    <row r="93" spans="1:12" x14ac:dyDescent="0.25">
      <c r="A93" s="148" t="s">
        <v>1429</v>
      </c>
      <c r="B93" s="21" t="s">
        <v>213</v>
      </c>
      <c r="C93" s="26">
        <v>985.11228195000001</v>
      </c>
      <c r="D93" s="7" t="str">
        <f t="shared" si="11"/>
        <v>N/A</v>
      </c>
      <c r="E93" s="26">
        <v>995.09029903999999</v>
      </c>
      <c r="F93" s="7" t="str">
        <f t="shared" si="12"/>
        <v>N/A</v>
      </c>
      <c r="G93" s="26">
        <v>991.73724358000004</v>
      </c>
      <c r="H93" s="7" t="str">
        <f t="shared" si="13"/>
        <v>N/A</v>
      </c>
      <c r="I93" s="8">
        <v>1.0129999999999999</v>
      </c>
      <c r="J93" s="8">
        <v>-0.33700000000000002</v>
      </c>
      <c r="K93" s="25" t="s">
        <v>736</v>
      </c>
      <c r="L93" s="91" t="str">
        <f t="shared" si="14"/>
        <v>Yes</v>
      </c>
    </row>
    <row r="94" spans="1:12" x14ac:dyDescent="0.25">
      <c r="A94" s="148" t="s">
        <v>607</v>
      </c>
      <c r="B94" s="21" t="s">
        <v>213</v>
      </c>
      <c r="C94" s="26">
        <v>55286581</v>
      </c>
      <c r="D94" s="7" t="str">
        <f t="shared" si="11"/>
        <v>N/A</v>
      </c>
      <c r="E94" s="26">
        <v>57181747</v>
      </c>
      <c r="F94" s="7" t="str">
        <f t="shared" si="12"/>
        <v>N/A</v>
      </c>
      <c r="G94" s="26">
        <v>47123966</v>
      </c>
      <c r="H94" s="7" t="str">
        <f t="shared" si="13"/>
        <v>N/A</v>
      </c>
      <c r="I94" s="8">
        <v>3.4279999999999999</v>
      </c>
      <c r="J94" s="8">
        <v>-17.600000000000001</v>
      </c>
      <c r="K94" s="25" t="s">
        <v>736</v>
      </c>
      <c r="L94" s="91" t="str">
        <f t="shared" si="14"/>
        <v>Yes</v>
      </c>
    </row>
    <row r="95" spans="1:12" x14ac:dyDescent="0.25">
      <c r="A95" s="148" t="s">
        <v>608</v>
      </c>
      <c r="B95" s="21" t="s">
        <v>213</v>
      </c>
      <c r="C95" s="22">
        <v>59576</v>
      </c>
      <c r="D95" s="7" t="str">
        <f t="shared" si="11"/>
        <v>N/A</v>
      </c>
      <c r="E95" s="22">
        <v>60798</v>
      </c>
      <c r="F95" s="7" t="str">
        <f t="shared" si="12"/>
        <v>N/A</v>
      </c>
      <c r="G95" s="22">
        <v>54724</v>
      </c>
      <c r="H95" s="7" t="str">
        <f t="shared" si="13"/>
        <v>N/A</v>
      </c>
      <c r="I95" s="8">
        <v>2.0510000000000002</v>
      </c>
      <c r="J95" s="8">
        <v>-9.99</v>
      </c>
      <c r="K95" s="25" t="s">
        <v>736</v>
      </c>
      <c r="L95" s="91" t="str">
        <f t="shared" si="14"/>
        <v>Yes</v>
      </c>
    </row>
    <row r="96" spans="1:12" x14ac:dyDescent="0.25">
      <c r="A96" s="148" t="s">
        <v>1430</v>
      </c>
      <c r="B96" s="21" t="s">
        <v>213</v>
      </c>
      <c r="C96" s="26">
        <v>928.00088961999995</v>
      </c>
      <c r="D96" s="7" t="str">
        <f t="shared" si="11"/>
        <v>N/A</v>
      </c>
      <c r="E96" s="26">
        <v>940.52019802999996</v>
      </c>
      <c r="F96" s="7" t="str">
        <f t="shared" si="12"/>
        <v>N/A</v>
      </c>
      <c r="G96" s="26">
        <v>861.12064177000002</v>
      </c>
      <c r="H96" s="7" t="str">
        <f t="shared" si="13"/>
        <v>N/A</v>
      </c>
      <c r="I96" s="8">
        <v>1.349</v>
      </c>
      <c r="J96" s="8">
        <v>-8.44</v>
      </c>
      <c r="K96" s="25" t="s">
        <v>736</v>
      </c>
      <c r="L96" s="91" t="str">
        <f t="shared" si="14"/>
        <v>Yes</v>
      </c>
    </row>
    <row r="97" spans="1:12" ht="25" x14ac:dyDescent="0.25">
      <c r="A97" s="148" t="s">
        <v>609</v>
      </c>
      <c r="B97" s="21" t="s">
        <v>213</v>
      </c>
      <c r="C97" s="26">
        <v>5748566</v>
      </c>
      <c r="D97" s="7" t="str">
        <f t="shared" si="11"/>
        <v>N/A</v>
      </c>
      <c r="E97" s="26">
        <v>6018453</v>
      </c>
      <c r="F97" s="7" t="str">
        <f t="shared" si="12"/>
        <v>N/A</v>
      </c>
      <c r="G97" s="26">
        <v>4086968</v>
      </c>
      <c r="H97" s="7" t="str">
        <f t="shared" si="13"/>
        <v>N/A</v>
      </c>
      <c r="I97" s="8">
        <v>4.6950000000000003</v>
      </c>
      <c r="J97" s="8">
        <v>-32.1</v>
      </c>
      <c r="K97" s="25" t="s">
        <v>736</v>
      </c>
      <c r="L97" s="91" t="str">
        <f t="shared" si="14"/>
        <v>No</v>
      </c>
    </row>
    <row r="98" spans="1:12" x14ac:dyDescent="0.25">
      <c r="A98" s="148" t="s">
        <v>610</v>
      </c>
      <c r="B98" s="21" t="s">
        <v>213</v>
      </c>
      <c r="C98" s="22">
        <v>18685</v>
      </c>
      <c r="D98" s="7" t="str">
        <f t="shared" si="11"/>
        <v>N/A</v>
      </c>
      <c r="E98" s="22">
        <v>17979</v>
      </c>
      <c r="F98" s="7" t="str">
        <f t="shared" si="12"/>
        <v>N/A</v>
      </c>
      <c r="G98" s="22">
        <v>14102</v>
      </c>
      <c r="H98" s="7" t="str">
        <f t="shared" si="13"/>
        <v>N/A</v>
      </c>
      <c r="I98" s="8">
        <v>-3.78</v>
      </c>
      <c r="J98" s="8">
        <v>-21.6</v>
      </c>
      <c r="K98" s="25" t="s">
        <v>736</v>
      </c>
      <c r="L98" s="91" t="str">
        <f t="shared" si="14"/>
        <v>Yes</v>
      </c>
    </row>
    <row r="99" spans="1:12" ht="25" x14ac:dyDescent="0.25">
      <c r="A99" s="148" t="s">
        <v>1431</v>
      </c>
      <c r="B99" s="21" t="s">
        <v>213</v>
      </c>
      <c r="C99" s="26">
        <v>307.65672999999998</v>
      </c>
      <c r="D99" s="7" t="str">
        <f t="shared" si="11"/>
        <v>N/A</v>
      </c>
      <c r="E99" s="26">
        <v>334.74904055000002</v>
      </c>
      <c r="F99" s="7" t="str">
        <f t="shared" si="12"/>
        <v>N/A</v>
      </c>
      <c r="G99" s="26">
        <v>289.81477804999997</v>
      </c>
      <c r="H99" s="7" t="str">
        <f t="shared" si="13"/>
        <v>N/A</v>
      </c>
      <c r="I99" s="8">
        <v>8.8059999999999992</v>
      </c>
      <c r="J99" s="8">
        <v>-13.4</v>
      </c>
      <c r="K99" s="25" t="s">
        <v>736</v>
      </c>
      <c r="L99" s="91" t="str">
        <f t="shared" si="14"/>
        <v>Yes</v>
      </c>
    </row>
    <row r="100" spans="1:12" ht="25" x14ac:dyDescent="0.25">
      <c r="A100" s="148" t="s">
        <v>611</v>
      </c>
      <c r="B100" s="21" t="s">
        <v>213</v>
      </c>
      <c r="C100" s="26">
        <v>79692306</v>
      </c>
      <c r="D100" s="7" t="str">
        <f t="shared" si="11"/>
        <v>N/A</v>
      </c>
      <c r="E100" s="26">
        <v>70996595</v>
      </c>
      <c r="F100" s="7" t="str">
        <f t="shared" si="12"/>
        <v>N/A</v>
      </c>
      <c r="G100" s="26">
        <v>68451012</v>
      </c>
      <c r="H100" s="7" t="str">
        <f t="shared" si="13"/>
        <v>N/A</v>
      </c>
      <c r="I100" s="8">
        <v>-10.9</v>
      </c>
      <c r="J100" s="8">
        <v>-3.59</v>
      </c>
      <c r="K100" s="25" t="s">
        <v>736</v>
      </c>
      <c r="L100" s="91" t="str">
        <f t="shared" si="14"/>
        <v>Yes</v>
      </c>
    </row>
    <row r="101" spans="1:12" x14ac:dyDescent="0.25">
      <c r="A101" s="148" t="s">
        <v>612</v>
      </c>
      <c r="B101" s="21" t="s">
        <v>213</v>
      </c>
      <c r="C101" s="22">
        <v>50810</v>
      </c>
      <c r="D101" s="7" t="str">
        <f t="shared" si="11"/>
        <v>N/A</v>
      </c>
      <c r="E101" s="22">
        <v>49890</v>
      </c>
      <c r="F101" s="7" t="str">
        <f t="shared" si="12"/>
        <v>N/A</v>
      </c>
      <c r="G101" s="22">
        <v>51210</v>
      </c>
      <c r="H101" s="7" t="str">
        <f t="shared" si="13"/>
        <v>N/A</v>
      </c>
      <c r="I101" s="8">
        <v>-1.81</v>
      </c>
      <c r="J101" s="8">
        <v>2.6459999999999999</v>
      </c>
      <c r="K101" s="25" t="s">
        <v>736</v>
      </c>
      <c r="L101" s="91" t="str">
        <f t="shared" si="14"/>
        <v>Yes</v>
      </c>
    </row>
    <row r="102" spans="1:12" x14ac:dyDescent="0.25">
      <c r="A102" s="148" t="s">
        <v>1432</v>
      </c>
      <c r="B102" s="21" t="s">
        <v>213</v>
      </c>
      <c r="C102" s="26">
        <v>1568.4374336000001</v>
      </c>
      <c r="D102" s="7" t="str">
        <f t="shared" si="11"/>
        <v>N/A</v>
      </c>
      <c r="E102" s="26">
        <v>1423.0626377999999</v>
      </c>
      <c r="F102" s="7" t="str">
        <f t="shared" si="12"/>
        <v>N/A</v>
      </c>
      <c r="G102" s="26">
        <v>1336.6727592</v>
      </c>
      <c r="H102" s="7" t="str">
        <f t="shared" si="13"/>
        <v>N/A</v>
      </c>
      <c r="I102" s="8">
        <v>-9.27</v>
      </c>
      <c r="J102" s="8">
        <v>-6.07</v>
      </c>
      <c r="K102" s="25" t="s">
        <v>736</v>
      </c>
      <c r="L102" s="91" t="str">
        <f t="shared" si="14"/>
        <v>Yes</v>
      </c>
    </row>
    <row r="103" spans="1:12" x14ac:dyDescent="0.25">
      <c r="A103" s="148" t="s">
        <v>613</v>
      </c>
      <c r="B103" s="21" t="s">
        <v>213</v>
      </c>
      <c r="C103" s="26">
        <v>118943972</v>
      </c>
      <c r="D103" s="7" t="str">
        <f t="shared" si="11"/>
        <v>N/A</v>
      </c>
      <c r="E103" s="26">
        <v>65861191</v>
      </c>
      <c r="F103" s="7" t="str">
        <f t="shared" si="12"/>
        <v>N/A</v>
      </c>
      <c r="G103" s="26">
        <v>71386877</v>
      </c>
      <c r="H103" s="7" t="str">
        <f t="shared" si="13"/>
        <v>N/A</v>
      </c>
      <c r="I103" s="8">
        <v>-44.6</v>
      </c>
      <c r="J103" s="8">
        <v>8.39</v>
      </c>
      <c r="K103" s="25" t="s">
        <v>736</v>
      </c>
      <c r="L103" s="91" t="str">
        <f t="shared" si="14"/>
        <v>Yes</v>
      </c>
    </row>
    <row r="104" spans="1:12" x14ac:dyDescent="0.25">
      <c r="A104" s="148" t="s">
        <v>614</v>
      </c>
      <c r="B104" s="21" t="s">
        <v>213</v>
      </c>
      <c r="C104" s="22">
        <v>44972</v>
      </c>
      <c r="D104" s="7" t="str">
        <f t="shared" si="11"/>
        <v>N/A</v>
      </c>
      <c r="E104" s="22">
        <v>46482</v>
      </c>
      <c r="F104" s="7" t="str">
        <f t="shared" si="12"/>
        <v>N/A</v>
      </c>
      <c r="G104" s="22">
        <v>63911</v>
      </c>
      <c r="H104" s="7" t="str">
        <f t="shared" si="13"/>
        <v>N/A</v>
      </c>
      <c r="I104" s="8">
        <v>3.3580000000000001</v>
      </c>
      <c r="J104" s="8">
        <v>37.5</v>
      </c>
      <c r="K104" s="25" t="s">
        <v>736</v>
      </c>
      <c r="L104" s="91" t="str">
        <f t="shared" si="14"/>
        <v>No</v>
      </c>
    </row>
    <row r="105" spans="1:12" x14ac:dyDescent="0.25">
      <c r="A105" s="148" t="s">
        <v>1433</v>
      </c>
      <c r="B105" s="21" t="s">
        <v>213</v>
      </c>
      <c r="C105" s="26">
        <v>2644.8450591000001</v>
      </c>
      <c r="D105" s="7" t="str">
        <f t="shared" si="11"/>
        <v>N/A</v>
      </c>
      <c r="E105" s="26">
        <v>1416.9181834000001</v>
      </c>
      <c r="F105" s="7" t="str">
        <f t="shared" si="12"/>
        <v>N/A</v>
      </c>
      <c r="G105" s="26">
        <v>1116.973244</v>
      </c>
      <c r="H105" s="7" t="str">
        <f t="shared" si="13"/>
        <v>N/A</v>
      </c>
      <c r="I105" s="8">
        <v>-46.4</v>
      </c>
      <c r="J105" s="8">
        <v>-21.2</v>
      </c>
      <c r="K105" s="25" t="s">
        <v>736</v>
      </c>
      <c r="L105" s="91" t="str">
        <f t="shared" si="14"/>
        <v>Yes</v>
      </c>
    </row>
    <row r="106" spans="1:12" ht="25" x14ac:dyDescent="0.25">
      <c r="A106" s="148" t="s">
        <v>615</v>
      </c>
      <c r="B106" s="21" t="s">
        <v>213</v>
      </c>
      <c r="C106" s="26">
        <v>1176123</v>
      </c>
      <c r="D106" s="7" t="str">
        <f t="shared" si="11"/>
        <v>N/A</v>
      </c>
      <c r="E106" s="26">
        <v>1075672</v>
      </c>
      <c r="F106" s="7" t="str">
        <f t="shared" si="12"/>
        <v>N/A</v>
      </c>
      <c r="G106" s="26">
        <v>568991</v>
      </c>
      <c r="H106" s="7" t="str">
        <f t="shared" si="13"/>
        <v>N/A</v>
      </c>
      <c r="I106" s="8">
        <v>-8.5399999999999991</v>
      </c>
      <c r="J106" s="8">
        <v>-47.1</v>
      </c>
      <c r="K106" s="25" t="s">
        <v>736</v>
      </c>
      <c r="L106" s="91" t="str">
        <f t="shared" si="14"/>
        <v>No</v>
      </c>
    </row>
    <row r="107" spans="1:12" x14ac:dyDescent="0.25">
      <c r="A107" s="148" t="s">
        <v>616</v>
      </c>
      <c r="B107" s="21" t="s">
        <v>213</v>
      </c>
      <c r="C107" s="22">
        <v>294</v>
      </c>
      <c r="D107" s="7" t="str">
        <f t="shared" si="11"/>
        <v>N/A</v>
      </c>
      <c r="E107" s="22">
        <v>301</v>
      </c>
      <c r="F107" s="7" t="str">
        <f t="shared" si="12"/>
        <v>N/A</v>
      </c>
      <c r="G107" s="22">
        <v>215</v>
      </c>
      <c r="H107" s="7" t="str">
        <f t="shared" si="13"/>
        <v>N/A</v>
      </c>
      <c r="I107" s="8">
        <v>2.3809999999999998</v>
      </c>
      <c r="J107" s="8">
        <v>-28.6</v>
      </c>
      <c r="K107" s="25" t="s">
        <v>736</v>
      </c>
      <c r="L107" s="91" t="str">
        <f t="shared" si="14"/>
        <v>Yes</v>
      </c>
    </row>
    <row r="108" spans="1:12" x14ac:dyDescent="0.25">
      <c r="A108" s="148" t="s">
        <v>1434</v>
      </c>
      <c r="B108" s="21" t="s">
        <v>213</v>
      </c>
      <c r="C108" s="26">
        <v>4000.4183672999998</v>
      </c>
      <c r="D108" s="7" t="str">
        <f t="shared" si="11"/>
        <v>N/A</v>
      </c>
      <c r="E108" s="26">
        <v>3573.6611296000001</v>
      </c>
      <c r="F108" s="7" t="str">
        <f t="shared" si="12"/>
        <v>N/A</v>
      </c>
      <c r="G108" s="26">
        <v>2646.4697673999999</v>
      </c>
      <c r="H108" s="7" t="str">
        <f t="shared" si="13"/>
        <v>N/A</v>
      </c>
      <c r="I108" s="8">
        <v>-10.7</v>
      </c>
      <c r="J108" s="8">
        <v>-25.9</v>
      </c>
      <c r="K108" s="25" t="s">
        <v>736</v>
      </c>
      <c r="L108" s="91" t="str">
        <f t="shared" si="14"/>
        <v>Yes</v>
      </c>
    </row>
    <row r="109" spans="1:12" x14ac:dyDescent="0.25">
      <c r="A109" s="148" t="s">
        <v>617</v>
      </c>
      <c r="B109" s="21" t="s">
        <v>213</v>
      </c>
      <c r="C109" s="26">
        <v>49510638</v>
      </c>
      <c r="D109" s="7" t="str">
        <f t="shared" si="11"/>
        <v>N/A</v>
      </c>
      <c r="E109" s="26">
        <v>53077574</v>
      </c>
      <c r="F109" s="7" t="str">
        <f t="shared" si="12"/>
        <v>N/A</v>
      </c>
      <c r="G109" s="26">
        <v>52506968</v>
      </c>
      <c r="H109" s="7" t="str">
        <f t="shared" si="13"/>
        <v>N/A</v>
      </c>
      <c r="I109" s="8">
        <v>7.2039999999999997</v>
      </c>
      <c r="J109" s="8">
        <v>-1.08</v>
      </c>
      <c r="K109" s="25" t="s">
        <v>736</v>
      </c>
      <c r="L109" s="91" t="str">
        <f t="shared" si="14"/>
        <v>Yes</v>
      </c>
    </row>
    <row r="110" spans="1:12" x14ac:dyDescent="0.25">
      <c r="A110" s="148" t="s">
        <v>618</v>
      </c>
      <c r="B110" s="21" t="s">
        <v>213</v>
      </c>
      <c r="C110" s="22">
        <v>70602</v>
      </c>
      <c r="D110" s="7" t="str">
        <f t="shared" si="11"/>
        <v>N/A</v>
      </c>
      <c r="E110" s="22">
        <v>72763</v>
      </c>
      <c r="F110" s="7" t="str">
        <f t="shared" si="12"/>
        <v>N/A</v>
      </c>
      <c r="G110" s="22">
        <v>70367</v>
      </c>
      <c r="H110" s="7" t="str">
        <f t="shared" si="13"/>
        <v>N/A</v>
      </c>
      <c r="I110" s="8">
        <v>3.0609999999999999</v>
      </c>
      <c r="J110" s="8">
        <v>-3.29</v>
      </c>
      <c r="K110" s="25" t="s">
        <v>736</v>
      </c>
      <c r="L110" s="91" t="str">
        <f t="shared" si="14"/>
        <v>Yes</v>
      </c>
    </row>
    <row r="111" spans="1:12" x14ac:dyDescent="0.25">
      <c r="A111" s="148" t="s">
        <v>1435</v>
      </c>
      <c r="B111" s="21" t="s">
        <v>213</v>
      </c>
      <c r="C111" s="26">
        <v>701.26395852999997</v>
      </c>
      <c r="D111" s="7" t="str">
        <f t="shared" si="11"/>
        <v>N/A</v>
      </c>
      <c r="E111" s="26">
        <v>729.45829610999999</v>
      </c>
      <c r="F111" s="7" t="str">
        <f t="shared" si="12"/>
        <v>N/A</v>
      </c>
      <c r="G111" s="26">
        <v>746.18738897000003</v>
      </c>
      <c r="H111" s="7" t="str">
        <f t="shared" si="13"/>
        <v>N/A</v>
      </c>
      <c r="I111" s="8">
        <v>4.0209999999999999</v>
      </c>
      <c r="J111" s="8">
        <v>2.2930000000000001</v>
      </c>
      <c r="K111" s="25" t="s">
        <v>736</v>
      </c>
      <c r="L111" s="91" t="str">
        <f t="shared" si="14"/>
        <v>Yes</v>
      </c>
    </row>
    <row r="112" spans="1:12" x14ac:dyDescent="0.25">
      <c r="A112" s="148" t="s">
        <v>619</v>
      </c>
      <c r="B112" s="21" t="s">
        <v>213</v>
      </c>
      <c r="C112" s="26">
        <v>84789277</v>
      </c>
      <c r="D112" s="7" t="str">
        <f t="shared" si="11"/>
        <v>N/A</v>
      </c>
      <c r="E112" s="26">
        <v>69387234</v>
      </c>
      <c r="F112" s="7" t="str">
        <f t="shared" si="12"/>
        <v>N/A</v>
      </c>
      <c r="G112" s="26">
        <v>64727407</v>
      </c>
      <c r="H112" s="7" t="str">
        <f t="shared" si="13"/>
        <v>N/A</v>
      </c>
      <c r="I112" s="8">
        <v>-18.2</v>
      </c>
      <c r="J112" s="8">
        <v>-6.72</v>
      </c>
      <c r="K112" s="25" t="s">
        <v>736</v>
      </c>
      <c r="L112" s="91" t="str">
        <f t="shared" si="14"/>
        <v>Yes</v>
      </c>
    </row>
    <row r="113" spans="1:12" x14ac:dyDescent="0.25">
      <c r="A113" s="148" t="s">
        <v>620</v>
      </c>
      <c r="B113" s="21" t="s">
        <v>213</v>
      </c>
      <c r="C113" s="22">
        <v>77470</v>
      </c>
      <c r="D113" s="7" t="str">
        <f t="shared" si="11"/>
        <v>N/A</v>
      </c>
      <c r="E113" s="22">
        <v>78793</v>
      </c>
      <c r="F113" s="7" t="str">
        <f t="shared" si="12"/>
        <v>N/A</v>
      </c>
      <c r="G113" s="22">
        <v>75636</v>
      </c>
      <c r="H113" s="7" t="str">
        <f t="shared" si="13"/>
        <v>N/A</v>
      </c>
      <c r="I113" s="8">
        <v>1.708</v>
      </c>
      <c r="J113" s="8">
        <v>-4.01</v>
      </c>
      <c r="K113" s="25" t="s">
        <v>736</v>
      </c>
      <c r="L113" s="91" t="str">
        <f t="shared" si="14"/>
        <v>Yes</v>
      </c>
    </row>
    <row r="114" spans="1:12" x14ac:dyDescent="0.25">
      <c r="A114" s="148" t="s">
        <v>1436</v>
      </c>
      <c r="B114" s="21" t="s">
        <v>213</v>
      </c>
      <c r="C114" s="26">
        <v>1094.4788563</v>
      </c>
      <c r="D114" s="7" t="str">
        <f t="shared" si="11"/>
        <v>N/A</v>
      </c>
      <c r="E114" s="26">
        <v>880.62688309999999</v>
      </c>
      <c r="F114" s="7" t="str">
        <f t="shared" si="12"/>
        <v>N/A</v>
      </c>
      <c r="G114" s="26">
        <v>855.77512031000003</v>
      </c>
      <c r="H114" s="7" t="str">
        <f t="shared" si="13"/>
        <v>N/A</v>
      </c>
      <c r="I114" s="8">
        <v>-19.5</v>
      </c>
      <c r="J114" s="8">
        <v>-2.82</v>
      </c>
      <c r="K114" s="25" t="s">
        <v>736</v>
      </c>
      <c r="L114" s="91" t="str">
        <f t="shared" si="14"/>
        <v>Yes</v>
      </c>
    </row>
    <row r="115" spans="1:12" ht="25" x14ac:dyDescent="0.25">
      <c r="A115" s="148" t="s">
        <v>621</v>
      </c>
      <c r="B115" s="21" t="s">
        <v>213</v>
      </c>
      <c r="C115" s="26">
        <v>98732986</v>
      </c>
      <c r="D115" s="7" t="str">
        <f t="shared" si="11"/>
        <v>N/A</v>
      </c>
      <c r="E115" s="26">
        <v>29819386</v>
      </c>
      <c r="F115" s="7" t="str">
        <f t="shared" si="12"/>
        <v>N/A</v>
      </c>
      <c r="G115" s="26">
        <v>37912298</v>
      </c>
      <c r="H115" s="7" t="str">
        <f t="shared" si="13"/>
        <v>N/A</v>
      </c>
      <c r="I115" s="8">
        <v>-69.8</v>
      </c>
      <c r="J115" s="8">
        <v>27.14</v>
      </c>
      <c r="K115" s="25" t="s">
        <v>736</v>
      </c>
      <c r="L115" s="91" t="str">
        <f t="shared" si="14"/>
        <v>Yes</v>
      </c>
    </row>
    <row r="116" spans="1:12" x14ac:dyDescent="0.25">
      <c r="A116" s="151" t="s">
        <v>622</v>
      </c>
      <c r="B116" s="22" t="s">
        <v>213</v>
      </c>
      <c r="C116" s="22">
        <v>20559</v>
      </c>
      <c r="D116" s="7" t="str">
        <f t="shared" si="11"/>
        <v>N/A</v>
      </c>
      <c r="E116" s="22">
        <v>21707</v>
      </c>
      <c r="F116" s="7" t="str">
        <f t="shared" si="12"/>
        <v>N/A</v>
      </c>
      <c r="G116" s="22">
        <v>27708</v>
      </c>
      <c r="H116" s="7" t="str">
        <f t="shared" si="13"/>
        <v>N/A</v>
      </c>
      <c r="I116" s="8">
        <v>5.5839999999999996</v>
      </c>
      <c r="J116" s="8">
        <v>27.65</v>
      </c>
      <c r="K116" s="1" t="s">
        <v>736</v>
      </c>
      <c r="L116" s="91" t="str">
        <f t="shared" si="14"/>
        <v>Yes</v>
      </c>
    </row>
    <row r="117" spans="1:12" x14ac:dyDescent="0.25">
      <c r="A117" s="148" t="s">
        <v>1437</v>
      </c>
      <c r="B117" s="21" t="s">
        <v>213</v>
      </c>
      <c r="C117" s="26">
        <v>4802.4216157999999</v>
      </c>
      <c r="D117" s="7" t="str">
        <f t="shared" si="11"/>
        <v>N/A</v>
      </c>
      <c r="E117" s="26">
        <v>1373.7221173</v>
      </c>
      <c r="F117" s="7" t="str">
        <f t="shared" si="12"/>
        <v>N/A</v>
      </c>
      <c r="G117" s="26">
        <v>1368.279847</v>
      </c>
      <c r="H117" s="7" t="str">
        <f t="shared" si="13"/>
        <v>N/A</v>
      </c>
      <c r="I117" s="8">
        <v>-71.400000000000006</v>
      </c>
      <c r="J117" s="8">
        <v>-0.39600000000000002</v>
      </c>
      <c r="K117" s="25" t="s">
        <v>736</v>
      </c>
      <c r="L117" s="91" t="str">
        <f t="shared" si="14"/>
        <v>Yes</v>
      </c>
    </row>
    <row r="118" spans="1:12" ht="25" x14ac:dyDescent="0.25">
      <c r="A118" s="148" t="s">
        <v>623</v>
      </c>
      <c r="B118" s="21" t="s">
        <v>213</v>
      </c>
      <c r="C118" s="26">
        <v>70822508</v>
      </c>
      <c r="D118" s="7" t="str">
        <f t="shared" si="11"/>
        <v>N/A</v>
      </c>
      <c r="E118" s="26">
        <v>76178404</v>
      </c>
      <c r="F118" s="7" t="str">
        <f t="shared" si="12"/>
        <v>N/A</v>
      </c>
      <c r="G118" s="26">
        <v>68674997</v>
      </c>
      <c r="H118" s="7" t="str">
        <f t="shared" si="13"/>
        <v>N/A</v>
      </c>
      <c r="I118" s="8">
        <v>7.5620000000000003</v>
      </c>
      <c r="J118" s="8">
        <v>-9.85</v>
      </c>
      <c r="K118" s="25" t="s">
        <v>736</v>
      </c>
      <c r="L118" s="91" t="str">
        <f t="shared" si="14"/>
        <v>Yes</v>
      </c>
    </row>
    <row r="119" spans="1:12" x14ac:dyDescent="0.25">
      <c r="A119" s="148" t="s">
        <v>624</v>
      </c>
      <c r="B119" s="21" t="s">
        <v>213</v>
      </c>
      <c r="C119" s="22">
        <v>26567</v>
      </c>
      <c r="D119" s="7" t="str">
        <f t="shared" si="11"/>
        <v>N/A</v>
      </c>
      <c r="E119" s="22">
        <v>27474</v>
      </c>
      <c r="F119" s="7" t="str">
        <f t="shared" si="12"/>
        <v>N/A</v>
      </c>
      <c r="G119" s="22">
        <v>26546</v>
      </c>
      <c r="H119" s="7" t="str">
        <f t="shared" si="13"/>
        <v>N/A</v>
      </c>
      <c r="I119" s="8">
        <v>3.4140000000000001</v>
      </c>
      <c r="J119" s="8">
        <v>-3.38</v>
      </c>
      <c r="K119" s="25" t="s">
        <v>736</v>
      </c>
      <c r="L119" s="91" t="str">
        <f t="shared" si="14"/>
        <v>Yes</v>
      </c>
    </row>
    <row r="120" spans="1:12" x14ac:dyDescent="0.25">
      <c r="A120" s="148" t="s">
        <v>1438</v>
      </c>
      <c r="B120" s="21" t="s">
        <v>213</v>
      </c>
      <c r="C120" s="26">
        <v>2665.8075055999998</v>
      </c>
      <c r="D120" s="7" t="str">
        <f t="shared" si="11"/>
        <v>N/A</v>
      </c>
      <c r="E120" s="26">
        <v>2772.7452865</v>
      </c>
      <c r="F120" s="7" t="str">
        <f t="shared" si="12"/>
        <v>N/A</v>
      </c>
      <c r="G120" s="26">
        <v>2587.0186469</v>
      </c>
      <c r="H120" s="7" t="str">
        <f t="shared" si="13"/>
        <v>N/A</v>
      </c>
      <c r="I120" s="8">
        <v>4.0110000000000001</v>
      </c>
      <c r="J120" s="8">
        <v>-6.7</v>
      </c>
      <c r="K120" s="25" t="s">
        <v>736</v>
      </c>
      <c r="L120" s="91" t="str">
        <f t="shared" si="14"/>
        <v>Yes</v>
      </c>
    </row>
    <row r="121" spans="1:12" ht="25" x14ac:dyDescent="0.25">
      <c r="A121" s="148" t="s">
        <v>625</v>
      </c>
      <c r="B121" s="21" t="s">
        <v>213</v>
      </c>
      <c r="C121" s="26">
        <v>133084853</v>
      </c>
      <c r="D121" s="7" t="str">
        <f t="shared" si="11"/>
        <v>N/A</v>
      </c>
      <c r="E121" s="26">
        <v>147413950</v>
      </c>
      <c r="F121" s="7" t="str">
        <f t="shared" si="12"/>
        <v>N/A</v>
      </c>
      <c r="G121" s="26">
        <v>107454950</v>
      </c>
      <c r="H121" s="7" t="str">
        <f t="shared" si="13"/>
        <v>N/A</v>
      </c>
      <c r="I121" s="8">
        <v>10.77</v>
      </c>
      <c r="J121" s="8">
        <v>-27.1</v>
      </c>
      <c r="K121" s="25" t="s">
        <v>736</v>
      </c>
      <c r="L121" s="91" t="str">
        <f t="shared" si="14"/>
        <v>Yes</v>
      </c>
    </row>
    <row r="122" spans="1:12" x14ac:dyDescent="0.25">
      <c r="A122" s="148" t="s">
        <v>626</v>
      </c>
      <c r="B122" s="21" t="s">
        <v>213</v>
      </c>
      <c r="C122" s="22">
        <v>5836</v>
      </c>
      <c r="D122" s="7" t="str">
        <f t="shared" si="11"/>
        <v>N/A</v>
      </c>
      <c r="E122" s="22">
        <v>6276</v>
      </c>
      <c r="F122" s="7" t="str">
        <f t="shared" si="12"/>
        <v>N/A</v>
      </c>
      <c r="G122" s="22">
        <v>5670</v>
      </c>
      <c r="H122" s="7" t="str">
        <f t="shared" si="13"/>
        <v>N/A</v>
      </c>
      <c r="I122" s="8">
        <v>7.5389999999999997</v>
      </c>
      <c r="J122" s="8">
        <v>-9.66</v>
      </c>
      <c r="K122" s="25" t="s">
        <v>736</v>
      </c>
      <c r="L122" s="91" t="str">
        <f t="shared" si="14"/>
        <v>Yes</v>
      </c>
    </row>
    <row r="123" spans="1:12" ht="25" x14ac:dyDescent="0.25">
      <c r="A123" s="148" t="s">
        <v>1439</v>
      </c>
      <c r="B123" s="21" t="s">
        <v>213</v>
      </c>
      <c r="C123" s="26">
        <v>22804.121487</v>
      </c>
      <c r="D123" s="7" t="str">
        <f t="shared" si="11"/>
        <v>N/A</v>
      </c>
      <c r="E123" s="26">
        <v>23488.519757999999</v>
      </c>
      <c r="F123" s="7" t="str">
        <f t="shared" si="12"/>
        <v>N/A</v>
      </c>
      <c r="G123" s="26">
        <v>18951.490300000001</v>
      </c>
      <c r="H123" s="7" t="str">
        <f t="shared" si="13"/>
        <v>N/A</v>
      </c>
      <c r="I123" s="8">
        <v>3.0009999999999999</v>
      </c>
      <c r="J123" s="8">
        <v>-19.3</v>
      </c>
      <c r="K123" s="25" t="s">
        <v>736</v>
      </c>
      <c r="L123" s="91" t="str">
        <f t="shared" si="14"/>
        <v>Yes</v>
      </c>
    </row>
    <row r="124" spans="1:12" ht="25" x14ac:dyDescent="0.25">
      <c r="A124" s="148" t="s">
        <v>627</v>
      </c>
      <c r="B124" s="21" t="s">
        <v>213</v>
      </c>
      <c r="C124" s="26">
        <v>13333747</v>
      </c>
      <c r="D124" s="7" t="str">
        <f t="shared" si="11"/>
        <v>N/A</v>
      </c>
      <c r="E124" s="26">
        <v>14254172</v>
      </c>
      <c r="F124" s="7" t="str">
        <f t="shared" si="12"/>
        <v>N/A</v>
      </c>
      <c r="G124" s="26">
        <v>8576679</v>
      </c>
      <c r="H124" s="7" t="str">
        <f t="shared" si="13"/>
        <v>N/A</v>
      </c>
      <c r="I124" s="8">
        <v>6.9029999999999996</v>
      </c>
      <c r="J124" s="8">
        <v>-39.799999999999997</v>
      </c>
      <c r="K124" s="25" t="s">
        <v>736</v>
      </c>
      <c r="L124" s="91" t="str">
        <f t="shared" si="14"/>
        <v>No</v>
      </c>
    </row>
    <row r="125" spans="1:12" x14ac:dyDescent="0.25">
      <c r="A125" s="148" t="s">
        <v>628</v>
      </c>
      <c r="B125" s="21" t="s">
        <v>213</v>
      </c>
      <c r="C125" s="22">
        <v>6804</v>
      </c>
      <c r="D125" s="7" t="str">
        <f t="shared" si="11"/>
        <v>N/A</v>
      </c>
      <c r="E125" s="22">
        <v>7038</v>
      </c>
      <c r="F125" s="7" t="str">
        <f t="shared" si="12"/>
        <v>N/A</v>
      </c>
      <c r="G125" s="22">
        <v>5802</v>
      </c>
      <c r="H125" s="7" t="str">
        <f t="shared" si="13"/>
        <v>N/A</v>
      </c>
      <c r="I125" s="8">
        <v>3.4390000000000001</v>
      </c>
      <c r="J125" s="8">
        <v>-17.600000000000001</v>
      </c>
      <c r="K125" s="25" t="s">
        <v>736</v>
      </c>
      <c r="L125" s="91" t="str">
        <f t="shared" si="14"/>
        <v>Yes</v>
      </c>
    </row>
    <row r="126" spans="1:12" ht="25" x14ac:dyDescent="0.25">
      <c r="A126" s="148" t="s">
        <v>1440</v>
      </c>
      <c r="B126" s="21" t="s">
        <v>213</v>
      </c>
      <c r="C126" s="26">
        <v>1959.6923867999999</v>
      </c>
      <c r="D126" s="7" t="str">
        <f t="shared" si="11"/>
        <v>N/A</v>
      </c>
      <c r="E126" s="26">
        <v>2025.3157146999999</v>
      </c>
      <c r="F126" s="7" t="str">
        <f t="shared" si="12"/>
        <v>N/A</v>
      </c>
      <c r="G126" s="26">
        <v>1478.2280248</v>
      </c>
      <c r="H126" s="7" t="str">
        <f t="shared" si="13"/>
        <v>N/A</v>
      </c>
      <c r="I126" s="8">
        <v>3.3490000000000002</v>
      </c>
      <c r="J126" s="8">
        <v>-27</v>
      </c>
      <c r="K126" s="25" t="s">
        <v>736</v>
      </c>
      <c r="L126" s="91" t="str">
        <f t="shared" si="14"/>
        <v>Yes</v>
      </c>
    </row>
    <row r="127" spans="1:12" ht="25" x14ac:dyDescent="0.25">
      <c r="A127" s="148" t="s">
        <v>629</v>
      </c>
      <c r="B127" s="21" t="s">
        <v>213</v>
      </c>
      <c r="C127" s="26">
        <v>121583</v>
      </c>
      <c r="D127" s="7" t="str">
        <f t="shared" si="11"/>
        <v>N/A</v>
      </c>
      <c r="E127" s="26">
        <v>108076</v>
      </c>
      <c r="F127" s="7" t="str">
        <f t="shared" si="12"/>
        <v>N/A</v>
      </c>
      <c r="G127" s="26">
        <v>6864145</v>
      </c>
      <c r="H127" s="7" t="str">
        <f t="shared" si="13"/>
        <v>N/A</v>
      </c>
      <c r="I127" s="8">
        <v>-11.1</v>
      </c>
      <c r="J127" s="8">
        <v>6251</v>
      </c>
      <c r="K127" s="25" t="s">
        <v>736</v>
      </c>
      <c r="L127" s="91" t="str">
        <f t="shared" si="14"/>
        <v>No</v>
      </c>
    </row>
    <row r="128" spans="1:12" x14ac:dyDescent="0.25">
      <c r="A128" s="148" t="s">
        <v>630</v>
      </c>
      <c r="B128" s="21" t="s">
        <v>213</v>
      </c>
      <c r="C128" s="22">
        <v>116</v>
      </c>
      <c r="D128" s="7" t="str">
        <f t="shared" si="11"/>
        <v>N/A</v>
      </c>
      <c r="E128" s="22">
        <v>113</v>
      </c>
      <c r="F128" s="7" t="str">
        <f t="shared" si="12"/>
        <v>N/A</v>
      </c>
      <c r="G128" s="22">
        <v>8039</v>
      </c>
      <c r="H128" s="7" t="str">
        <f t="shared" si="13"/>
        <v>N/A</v>
      </c>
      <c r="I128" s="8">
        <v>-2.59</v>
      </c>
      <c r="J128" s="8">
        <v>7014</v>
      </c>
      <c r="K128" s="25" t="s">
        <v>736</v>
      </c>
      <c r="L128" s="91" t="str">
        <f t="shared" si="14"/>
        <v>No</v>
      </c>
    </row>
    <row r="129" spans="1:12" ht="25" x14ac:dyDescent="0.25">
      <c r="A129" s="148" t="s">
        <v>1441</v>
      </c>
      <c r="B129" s="21" t="s">
        <v>213</v>
      </c>
      <c r="C129" s="26">
        <v>1048.1293103</v>
      </c>
      <c r="D129" s="7" t="str">
        <f t="shared" si="11"/>
        <v>N/A</v>
      </c>
      <c r="E129" s="26">
        <v>956.42477875999998</v>
      </c>
      <c r="F129" s="7" t="str">
        <f t="shared" si="12"/>
        <v>N/A</v>
      </c>
      <c r="G129" s="26">
        <v>853.85557904999996</v>
      </c>
      <c r="H129" s="7" t="str">
        <f t="shared" si="13"/>
        <v>N/A</v>
      </c>
      <c r="I129" s="8">
        <v>-8.75</v>
      </c>
      <c r="J129" s="8">
        <v>-10.7</v>
      </c>
      <c r="K129" s="25" t="s">
        <v>736</v>
      </c>
      <c r="L129" s="91" t="str">
        <f t="shared" si="14"/>
        <v>Yes</v>
      </c>
    </row>
    <row r="130" spans="1:12" ht="25" x14ac:dyDescent="0.25">
      <c r="A130" s="148" t="s">
        <v>631</v>
      </c>
      <c r="B130" s="21" t="s">
        <v>213</v>
      </c>
      <c r="C130" s="26">
        <v>5001215</v>
      </c>
      <c r="D130" s="7" t="str">
        <f t="shared" si="11"/>
        <v>N/A</v>
      </c>
      <c r="E130" s="26">
        <v>5103652</v>
      </c>
      <c r="F130" s="7" t="str">
        <f t="shared" si="12"/>
        <v>N/A</v>
      </c>
      <c r="G130" s="26">
        <v>5299766</v>
      </c>
      <c r="H130" s="7" t="str">
        <f t="shared" si="13"/>
        <v>N/A</v>
      </c>
      <c r="I130" s="8">
        <v>2.048</v>
      </c>
      <c r="J130" s="8">
        <v>3.843</v>
      </c>
      <c r="K130" s="25" t="s">
        <v>736</v>
      </c>
      <c r="L130" s="91" t="str">
        <f t="shared" si="14"/>
        <v>Yes</v>
      </c>
    </row>
    <row r="131" spans="1:12" x14ac:dyDescent="0.25">
      <c r="A131" s="148" t="s">
        <v>632</v>
      </c>
      <c r="B131" s="21" t="s">
        <v>213</v>
      </c>
      <c r="C131" s="22">
        <v>2669</v>
      </c>
      <c r="D131" s="7" t="str">
        <f t="shared" si="11"/>
        <v>N/A</v>
      </c>
      <c r="E131" s="22">
        <v>2485</v>
      </c>
      <c r="F131" s="7" t="str">
        <f t="shared" si="12"/>
        <v>N/A</v>
      </c>
      <c r="G131" s="22">
        <v>2120</v>
      </c>
      <c r="H131" s="7" t="str">
        <f t="shared" si="13"/>
        <v>N/A</v>
      </c>
      <c r="I131" s="8">
        <v>-6.89</v>
      </c>
      <c r="J131" s="8">
        <v>-14.7</v>
      </c>
      <c r="K131" s="25" t="s">
        <v>736</v>
      </c>
      <c r="L131" s="91" t="str">
        <f t="shared" si="14"/>
        <v>Yes</v>
      </c>
    </row>
    <row r="132" spans="1:12" ht="25" x14ac:dyDescent="0.25">
      <c r="A132" s="148" t="s">
        <v>1442</v>
      </c>
      <c r="B132" s="21" t="s">
        <v>213</v>
      </c>
      <c r="C132" s="26">
        <v>1873.8160359999999</v>
      </c>
      <c r="D132" s="7" t="str">
        <f t="shared" si="11"/>
        <v>N/A</v>
      </c>
      <c r="E132" s="26">
        <v>2053.7835009999999</v>
      </c>
      <c r="F132" s="7" t="str">
        <f t="shared" si="12"/>
        <v>N/A</v>
      </c>
      <c r="G132" s="26">
        <v>2499.8896226000002</v>
      </c>
      <c r="H132" s="7" t="str">
        <f t="shared" si="13"/>
        <v>N/A</v>
      </c>
      <c r="I132" s="8">
        <v>9.6039999999999992</v>
      </c>
      <c r="J132" s="8">
        <v>21.72</v>
      </c>
      <c r="K132" s="25" t="s">
        <v>736</v>
      </c>
      <c r="L132" s="91" t="str">
        <f t="shared" si="14"/>
        <v>Yes</v>
      </c>
    </row>
    <row r="133" spans="1:12" x14ac:dyDescent="0.25">
      <c r="A133" s="148" t="s">
        <v>633</v>
      </c>
      <c r="B133" s="21" t="s">
        <v>213</v>
      </c>
      <c r="C133" s="26">
        <v>225284</v>
      </c>
      <c r="D133" s="7" t="str">
        <f t="shared" si="11"/>
        <v>N/A</v>
      </c>
      <c r="E133" s="26">
        <v>391337</v>
      </c>
      <c r="F133" s="7" t="str">
        <f t="shared" si="12"/>
        <v>N/A</v>
      </c>
      <c r="G133" s="26">
        <v>280974</v>
      </c>
      <c r="H133" s="7" t="str">
        <f t="shared" si="13"/>
        <v>N/A</v>
      </c>
      <c r="I133" s="8">
        <v>73.709999999999994</v>
      </c>
      <c r="J133" s="8">
        <v>-28.2</v>
      </c>
      <c r="K133" s="25" t="s">
        <v>736</v>
      </c>
      <c r="L133" s="91" t="str">
        <f t="shared" si="14"/>
        <v>Yes</v>
      </c>
    </row>
    <row r="134" spans="1:12" x14ac:dyDescent="0.25">
      <c r="A134" s="148" t="s">
        <v>634</v>
      </c>
      <c r="B134" s="21" t="s">
        <v>213</v>
      </c>
      <c r="C134" s="22">
        <v>36</v>
      </c>
      <c r="D134" s="7" t="str">
        <f t="shared" si="11"/>
        <v>N/A</v>
      </c>
      <c r="E134" s="22">
        <v>47</v>
      </c>
      <c r="F134" s="7" t="str">
        <f t="shared" si="12"/>
        <v>N/A</v>
      </c>
      <c r="G134" s="22">
        <v>41</v>
      </c>
      <c r="H134" s="7" t="str">
        <f t="shared" si="13"/>
        <v>N/A</v>
      </c>
      <c r="I134" s="8">
        <v>30.56</v>
      </c>
      <c r="J134" s="8">
        <v>-12.8</v>
      </c>
      <c r="K134" s="25" t="s">
        <v>736</v>
      </c>
      <c r="L134" s="91" t="str">
        <f t="shared" si="14"/>
        <v>Yes</v>
      </c>
    </row>
    <row r="135" spans="1:12" x14ac:dyDescent="0.25">
      <c r="A135" s="148" t="s">
        <v>1443</v>
      </c>
      <c r="B135" s="21" t="s">
        <v>213</v>
      </c>
      <c r="C135" s="26">
        <v>6257.8888889</v>
      </c>
      <c r="D135" s="7" t="str">
        <f t="shared" si="11"/>
        <v>N/A</v>
      </c>
      <c r="E135" s="26">
        <v>8326.3191489000001</v>
      </c>
      <c r="F135" s="7" t="str">
        <f t="shared" si="12"/>
        <v>N/A</v>
      </c>
      <c r="G135" s="26">
        <v>6853.0243902000002</v>
      </c>
      <c r="H135" s="7" t="str">
        <f t="shared" si="13"/>
        <v>N/A</v>
      </c>
      <c r="I135" s="8">
        <v>33.049999999999997</v>
      </c>
      <c r="J135" s="8">
        <v>-17.7</v>
      </c>
      <c r="K135" s="25" t="s">
        <v>736</v>
      </c>
      <c r="L135" s="91" t="str">
        <f t="shared" si="14"/>
        <v>Yes</v>
      </c>
    </row>
    <row r="136" spans="1:12" ht="25" x14ac:dyDescent="0.25">
      <c r="A136" s="148" t="s">
        <v>635</v>
      </c>
      <c r="B136" s="21" t="s">
        <v>213</v>
      </c>
      <c r="C136" s="26">
        <v>11287891</v>
      </c>
      <c r="D136" s="7" t="str">
        <f t="shared" si="11"/>
        <v>N/A</v>
      </c>
      <c r="E136" s="26">
        <v>11717574</v>
      </c>
      <c r="F136" s="7" t="str">
        <f t="shared" si="12"/>
        <v>N/A</v>
      </c>
      <c r="G136" s="26">
        <v>10703167</v>
      </c>
      <c r="H136" s="7" t="str">
        <f t="shared" si="13"/>
        <v>N/A</v>
      </c>
      <c r="I136" s="8">
        <v>3.8069999999999999</v>
      </c>
      <c r="J136" s="8">
        <v>-8.66</v>
      </c>
      <c r="K136" s="25" t="s">
        <v>736</v>
      </c>
      <c r="L136" s="91" t="str">
        <f>IF(J136="Div by 0", "N/A", IF(OR(J136="N/A",K136="N/A"),"N/A", IF(J136&gt;VALUE(MID(K136,1,2)), "No", IF(J136&lt;-1*VALUE(MID(K136,1,2)), "No", "Yes"))))</f>
        <v>Yes</v>
      </c>
    </row>
    <row r="137" spans="1:12" x14ac:dyDescent="0.25">
      <c r="A137" s="148" t="s">
        <v>636</v>
      </c>
      <c r="B137" s="21" t="s">
        <v>213</v>
      </c>
      <c r="C137" s="22">
        <v>29908</v>
      </c>
      <c r="D137" s="7" t="str">
        <f t="shared" si="11"/>
        <v>N/A</v>
      </c>
      <c r="E137" s="22">
        <v>29079</v>
      </c>
      <c r="F137" s="7" t="str">
        <f t="shared" si="12"/>
        <v>N/A</v>
      </c>
      <c r="G137" s="22">
        <v>28117</v>
      </c>
      <c r="H137" s="7" t="str">
        <f t="shared" si="13"/>
        <v>N/A</v>
      </c>
      <c r="I137" s="8">
        <v>-2.77</v>
      </c>
      <c r="J137" s="8">
        <v>-3.31</v>
      </c>
      <c r="K137" s="25" t="s">
        <v>736</v>
      </c>
      <c r="L137" s="91" t="str">
        <f t="shared" ref="L137:L141" si="15">IF(J137="Div by 0", "N/A", IF(OR(J137="N/A",K137="N/A"),"N/A", IF(J137&gt;VALUE(MID(K137,1,2)), "No", IF(J137&lt;-1*VALUE(MID(K137,1,2)), "No", "Yes"))))</f>
        <v>Yes</v>
      </c>
    </row>
    <row r="138" spans="1:12" ht="25" x14ac:dyDescent="0.25">
      <c r="A138" s="148" t="s">
        <v>1444</v>
      </c>
      <c r="B138" s="21" t="s">
        <v>213</v>
      </c>
      <c r="C138" s="26">
        <v>377.42045607</v>
      </c>
      <c r="D138" s="7" t="str">
        <f t="shared" si="11"/>
        <v>N/A</v>
      </c>
      <c r="E138" s="26">
        <v>402.95656659000002</v>
      </c>
      <c r="F138" s="7" t="str">
        <f t="shared" si="12"/>
        <v>N/A</v>
      </c>
      <c r="G138" s="26">
        <v>380.66532703000001</v>
      </c>
      <c r="H138" s="7" t="str">
        <f t="shared" si="13"/>
        <v>N/A</v>
      </c>
      <c r="I138" s="8">
        <v>6.766</v>
      </c>
      <c r="J138" s="8">
        <v>-5.53</v>
      </c>
      <c r="K138" s="25" t="s">
        <v>736</v>
      </c>
      <c r="L138" s="91" t="str">
        <f t="shared" si="15"/>
        <v>Yes</v>
      </c>
    </row>
    <row r="139" spans="1:12" ht="25" x14ac:dyDescent="0.25">
      <c r="A139" s="148" t="s">
        <v>637</v>
      </c>
      <c r="B139" s="21" t="s">
        <v>213</v>
      </c>
      <c r="C139" s="26">
        <v>3954732</v>
      </c>
      <c r="D139" s="7" t="str">
        <f t="shared" si="11"/>
        <v>N/A</v>
      </c>
      <c r="E139" s="26">
        <v>4494356</v>
      </c>
      <c r="F139" s="7" t="str">
        <f t="shared" si="12"/>
        <v>N/A</v>
      </c>
      <c r="G139" s="26">
        <v>3787608</v>
      </c>
      <c r="H139" s="7" t="str">
        <f t="shared" si="13"/>
        <v>N/A</v>
      </c>
      <c r="I139" s="8">
        <v>13.65</v>
      </c>
      <c r="J139" s="8">
        <v>-15.7</v>
      </c>
      <c r="K139" s="25" t="s">
        <v>736</v>
      </c>
      <c r="L139" s="91" t="str">
        <f t="shared" si="15"/>
        <v>Yes</v>
      </c>
    </row>
    <row r="140" spans="1:12" x14ac:dyDescent="0.25">
      <c r="A140" s="148" t="s">
        <v>638</v>
      </c>
      <c r="B140" s="21" t="s">
        <v>213</v>
      </c>
      <c r="C140" s="22">
        <v>34</v>
      </c>
      <c r="D140" s="7" t="str">
        <f t="shared" si="11"/>
        <v>N/A</v>
      </c>
      <c r="E140" s="22">
        <v>32</v>
      </c>
      <c r="F140" s="7" t="str">
        <f t="shared" si="12"/>
        <v>N/A</v>
      </c>
      <c r="G140" s="22">
        <v>29</v>
      </c>
      <c r="H140" s="7" t="str">
        <f t="shared" si="13"/>
        <v>N/A</v>
      </c>
      <c r="I140" s="8">
        <v>-5.88</v>
      </c>
      <c r="J140" s="8">
        <v>-9.3800000000000008</v>
      </c>
      <c r="K140" s="25" t="s">
        <v>736</v>
      </c>
      <c r="L140" s="91" t="str">
        <f t="shared" si="15"/>
        <v>Yes</v>
      </c>
    </row>
    <row r="141" spans="1:12" ht="25" x14ac:dyDescent="0.25">
      <c r="A141" s="148" t="s">
        <v>1445</v>
      </c>
      <c r="B141" s="21" t="s">
        <v>213</v>
      </c>
      <c r="C141" s="26">
        <v>116315.64706</v>
      </c>
      <c r="D141" s="7" t="str">
        <f t="shared" si="11"/>
        <v>N/A</v>
      </c>
      <c r="E141" s="26">
        <v>140448.625</v>
      </c>
      <c r="F141" s="7" t="str">
        <f t="shared" si="12"/>
        <v>N/A</v>
      </c>
      <c r="G141" s="26">
        <v>130607.17241</v>
      </c>
      <c r="H141" s="7" t="str">
        <f t="shared" si="13"/>
        <v>N/A</v>
      </c>
      <c r="I141" s="8">
        <v>20.75</v>
      </c>
      <c r="J141" s="8">
        <v>-7.01</v>
      </c>
      <c r="K141" s="25" t="s">
        <v>736</v>
      </c>
      <c r="L141" s="91" t="str">
        <f t="shared" si="15"/>
        <v>Yes</v>
      </c>
    </row>
    <row r="142" spans="1:12" ht="25" x14ac:dyDescent="0.25">
      <c r="A142" s="148" t="s">
        <v>639</v>
      </c>
      <c r="B142" s="21" t="s">
        <v>213</v>
      </c>
      <c r="C142" s="26">
        <v>26748524</v>
      </c>
      <c r="D142" s="7" t="str">
        <f t="shared" si="11"/>
        <v>N/A</v>
      </c>
      <c r="E142" s="26">
        <v>27933861</v>
      </c>
      <c r="F142" s="7" t="str">
        <f t="shared" si="12"/>
        <v>N/A</v>
      </c>
      <c r="G142" s="26">
        <v>23417080</v>
      </c>
      <c r="H142" s="7" t="str">
        <f t="shared" si="13"/>
        <v>N/A</v>
      </c>
      <c r="I142" s="8">
        <v>4.431</v>
      </c>
      <c r="J142" s="8">
        <v>-16.2</v>
      </c>
      <c r="K142" s="25" t="s">
        <v>736</v>
      </c>
      <c r="L142" s="91" t="str">
        <f t="shared" ref="L142:L153" si="16">IF(J142="Div by 0", "N/A", IF(K142="N/A","N/A", IF(J142&gt;VALUE(MID(K142,1,2)), "No", IF(J142&lt;-1*VALUE(MID(K142,1,2)), "No", "Yes"))))</f>
        <v>Yes</v>
      </c>
    </row>
    <row r="143" spans="1:12" x14ac:dyDescent="0.25">
      <c r="A143" s="148" t="s">
        <v>640</v>
      </c>
      <c r="B143" s="21" t="s">
        <v>213</v>
      </c>
      <c r="C143" s="22">
        <v>39278</v>
      </c>
      <c r="D143" s="7" t="str">
        <f t="shared" si="11"/>
        <v>N/A</v>
      </c>
      <c r="E143" s="22">
        <v>40207</v>
      </c>
      <c r="F143" s="7" t="str">
        <f t="shared" si="12"/>
        <v>N/A</v>
      </c>
      <c r="G143" s="22">
        <v>39679</v>
      </c>
      <c r="H143" s="7" t="str">
        <f t="shared" si="13"/>
        <v>N/A</v>
      </c>
      <c r="I143" s="8">
        <v>2.3650000000000002</v>
      </c>
      <c r="J143" s="8">
        <v>-1.31</v>
      </c>
      <c r="K143" s="25" t="s">
        <v>736</v>
      </c>
      <c r="L143" s="91" t="str">
        <f t="shared" si="16"/>
        <v>Yes</v>
      </c>
    </row>
    <row r="144" spans="1:12" ht="25" x14ac:dyDescent="0.25">
      <c r="A144" s="148" t="s">
        <v>1446</v>
      </c>
      <c r="B144" s="21" t="s">
        <v>213</v>
      </c>
      <c r="C144" s="26">
        <v>681.00524467000002</v>
      </c>
      <c r="D144" s="7" t="str">
        <f t="shared" si="11"/>
        <v>N/A</v>
      </c>
      <c r="E144" s="26">
        <v>694.75118759999998</v>
      </c>
      <c r="F144" s="7" t="str">
        <f t="shared" si="12"/>
        <v>N/A</v>
      </c>
      <c r="G144" s="26">
        <v>590.16305853999995</v>
      </c>
      <c r="H144" s="7" t="str">
        <f t="shared" si="13"/>
        <v>N/A</v>
      </c>
      <c r="I144" s="8">
        <v>2.0179999999999998</v>
      </c>
      <c r="J144" s="8">
        <v>-15.1</v>
      </c>
      <c r="K144" s="25" t="s">
        <v>736</v>
      </c>
      <c r="L144" s="91" t="str">
        <f t="shared" si="16"/>
        <v>Yes</v>
      </c>
    </row>
    <row r="145" spans="1:12" ht="25" x14ac:dyDescent="0.25">
      <c r="A145" s="148" t="s">
        <v>641</v>
      </c>
      <c r="B145" s="21" t="s">
        <v>213</v>
      </c>
      <c r="C145" s="26">
        <v>79566349</v>
      </c>
      <c r="D145" s="7" t="str">
        <f t="shared" ref="D145:D153" si="17">IF($B145="N/A","N/A",IF(C145&gt;10,"No",IF(C145&lt;-10,"No","Yes")))</f>
        <v>N/A</v>
      </c>
      <c r="E145" s="26">
        <v>135366866</v>
      </c>
      <c r="F145" s="7" t="str">
        <f t="shared" ref="F145:F153" si="18">IF($B145="N/A","N/A",IF(E145&gt;10,"No",IF(E145&lt;-10,"No","Yes")))</f>
        <v>N/A</v>
      </c>
      <c r="G145" s="26">
        <v>129926543</v>
      </c>
      <c r="H145" s="7" t="str">
        <f t="shared" ref="H145:H153" si="19">IF($B145="N/A","N/A",IF(G145&gt;10,"No",IF(G145&lt;-10,"No","Yes")))</f>
        <v>N/A</v>
      </c>
      <c r="I145" s="8">
        <v>70.13</v>
      </c>
      <c r="J145" s="8">
        <v>-4.0199999999999996</v>
      </c>
      <c r="K145" s="25" t="s">
        <v>736</v>
      </c>
      <c r="L145" s="91" t="str">
        <f t="shared" si="16"/>
        <v>Yes</v>
      </c>
    </row>
    <row r="146" spans="1:12" x14ac:dyDescent="0.25">
      <c r="A146" s="148" t="s">
        <v>642</v>
      </c>
      <c r="B146" s="21" t="s">
        <v>213</v>
      </c>
      <c r="C146" s="22">
        <v>1333</v>
      </c>
      <c r="D146" s="7" t="str">
        <f t="shared" si="17"/>
        <v>N/A</v>
      </c>
      <c r="E146" s="22">
        <v>2701</v>
      </c>
      <c r="F146" s="7" t="str">
        <f t="shared" si="18"/>
        <v>N/A</v>
      </c>
      <c r="G146" s="22">
        <v>2759</v>
      </c>
      <c r="H146" s="7" t="str">
        <f t="shared" si="19"/>
        <v>N/A</v>
      </c>
      <c r="I146" s="8">
        <v>102.6</v>
      </c>
      <c r="J146" s="8">
        <v>2.1469999999999998</v>
      </c>
      <c r="K146" s="25" t="s">
        <v>736</v>
      </c>
      <c r="L146" s="91" t="str">
        <f t="shared" si="16"/>
        <v>Yes</v>
      </c>
    </row>
    <row r="147" spans="1:12" ht="25" x14ac:dyDescent="0.25">
      <c r="A147" s="148" t="s">
        <v>1447</v>
      </c>
      <c r="B147" s="21" t="s">
        <v>213</v>
      </c>
      <c r="C147" s="26">
        <v>59689.684171000001</v>
      </c>
      <c r="D147" s="7" t="str">
        <f t="shared" si="17"/>
        <v>N/A</v>
      </c>
      <c r="E147" s="26">
        <v>50117.314328</v>
      </c>
      <c r="F147" s="7" t="str">
        <f t="shared" si="18"/>
        <v>N/A</v>
      </c>
      <c r="G147" s="26">
        <v>47091.896701999998</v>
      </c>
      <c r="H147" s="7" t="str">
        <f t="shared" si="19"/>
        <v>N/A</v>
      </c>
      <c r="I147" s="8">
        <v>-16</v>
      </c>
      <c r="J147" s="8">
        <v>-6.04</v>
      </c>
      <c r="K147" s="25" t="s">
        <v>736</v>
      </c>
      <c r="L147" s="91" t="str">
        <f t="shared" si="16"/>
        <v>Yes</v>
      </c>
    </row>
    <row r="148" spans="1:12" ht="25" x14ac:dyDescent="0.25">
      <c r="A148" s="148" t="s">
        <v>643</v>
      </c>
      <c r="B148" s="21" t="s">
        <v>213</v>
      </c>
      <c r="C148" s="26">
        <v>70549043</v>
      </c>
      <c r="D148" s="7" t="str">
        <f t="shared" si="17"/>
        <v>N/A</v>
      </c>
      <c r="E148" s="26">
        <v>113689530</v>
      </c>
      <c r="F148" s="7" t="str">
        <f t="shared" si="18"/>
        <v>N/A</v>
      </c>
      <c r="G148" s="26">
        <v>122165194</v>
      </c>
      <c r="H148" s="7" t="str">
        <f t="shared" si="19"/>
        <v>N/A</v>
      </c>
      <c r="I148" s="8">
        <v>61.15</v>
      </c>
      <c r="J148" s="8">
        <v>7.4550000000000001</v>
      </c>
      <c r="K148" s="25" t="s">
        <v>736</v>
      </c>
      <c r="L148" s="91" t="str">
        <f t="shared" si="16"/>
        <v>Yes</v>
      </c>
    </row>
    <row r="149" spans="1:12" x14ac:dyDescent="0.25">
      <c r="A149" s="148" t="s">
        <v>644</v>
      </c>
      <c r="B149" s="21" t="s">
        <v>213</v>
      </c>
      <c r="C149" s="22">
        <v>16339</v>
      </c>
      <c r="D149" s="7" t="str">
        <f t="shared" si="17"/>
        <v>N/A</v>
      </c>
      <c r="E149" s="22">
        <v>17331</v>
      </c>
      <c r="F149" s="7" t="str">
        <f t="shared" si="18"/>
        <v>N/A</v>
      </c>
      <c r="G149" s="22">
        <v>16782</v>
      </c>
      <c r="H149" s="7" t="str">
        <f t="shared" si="19"/>
        <v>N/A</v>
      </c>
      <c r="I149" s="8">
        <v>6.0709999999999997</v>
      </c>
      <c r="J149" s="8">
        <v>-3.17</v>
      </c>
      <c r="K149" s="25" t="s">
        <v>736</v>
      </c>
      <c r="L149" s="91" t="str">
        <f t="shared" si="16"/>
        <v>Yes</v>
      </c>
    </row>
    <row r="150" spans="1:12" ht="25" x14ac:dyDescent="0.25">
      <c r="A150" s="148" t="s">
        <v>1448</v>
      </c>
      <c r="B150" s="21" t="s">
        <v>213</v>
      </c>
      <c r="C150" s="26">
        <v>4317.8311401999999</v>
      </c>
      <c r="D150" s="7" t="str">
        <f t="shared" si="17"/>
        <v>N/A</v>
      </c>
      <c r="E150" s="26">
        <v>6559.8944088999997</v>
      </c>
      <c r="F150" s="7" t="str">
        <f t="shared" si="18"/>
        <v>N/A</v>
      </c>
      <c r="G150" s="26">
        <v>7279.5372422999999</v>
      </c>
      <c r="H150" s="7" t="str">
        <f t="shared" si="19"/>
        <v>N/A</v>
      </c>
      <c r="I150" s="8">
        <v>51.93</v>
      </c>
      <c r="J150" s="8">
        <v>10.97</v>
      </c>
      <c r="K150" s="25" t="s">
        <v>736</v>
      </c>
      <c r="L150" s="91" t="str">
        <f t="shared" si="16"/>
        <v>Yes</v>
      </c>
    </row>
    <row r="151" spans="1:12" ht="25" x14ac:dyDescent="0.25">
      <c r="A151" s="148" t="s">
        <v>645</v>
      </c>
      <c r="B151" s="21" t="s">
        <v>213</v>
      </c>
      <c r="C151" s="26">
        <v>2806451</v>
      </c>
      <c r="D151" s="7" t="str">
        <f t="shared" si="17"/>
        <v>N/A</v>
      </c>
      <c r="E151" s="26">
        <v>40810492</v>
      </c>
      <c r="F151" s="7" t="str">
        <f t="shared" si="18"/>
        <v>N/A</v>
      </c>
      <c r="G151" s="26">
        <v>43826277</v>
      </c>
      <c r="H151" s="7" t="str">
        <f t="shared" si="19"/>
        <v>N/A</v>
      </c>
      <c r="I151" s="8">
        <v>1354</v>
      </c>
      <c r="J151" s="8">
        <v>7.39</v>
      </c>
      <c r="K151" s="25" t="s">
        <v>736</v>
      </c>
      <c r="L151" s="91" t="str">
        <f t="shared" si="16"/>
        <v>Yes</v>
      </c>
    </row>
    <row r="152" spans="1:12" x14ac:dyDescent="0.25">
      <c r="A152" s="148" t="s">
        <v>646</v>
      </c>
      <c r="B152" s="21" t="s">
        <v>213</v>
      </c>
      <c r="C152" s="22">
        <v>467</v>
      </c>
      <c r="D152" s="7" t="str">
        <f t="shared" si="17"/>
        <v>N/A</v>
      </c>
      <c r="E152" s="22">
        <v>2113</v>
      </c>
      <c r="F152" s="7" t="str">
        <f t="shared" si="18"/>
        <v>N/A</v>
      </c>
      <c r="G152" s="22">
        <v>2428</v>
      </c>
      <c r="H152" s="7" t="str">
        <f t="shared" si="19"/>
        <v>N/A</v>
      </c>
      <c r="I152" s="8">
        <v>352.5</v>
      </c>
      <c r="J152" s="8">
        <v>14.91</v>
      </c>
      <c r="K152" s="25" t="s">
        <v>736</v>
      </c>
      <c r="L152" s="91" t="str">
        <f t="shared" si="16"/>
        <v>Yes</v>
      </c>
    </row>
    <row r="153" spans="1:12" ht="25" x14ac:dyDescent="0.25">
      <c r="A153" s="148" t="s">
        <v>1449</v>
      </c>
      <c r="B153" s="21" t="s">
        <v>213</v>
      </c>
      <c r="C153" s="26">
        <v>6009.5310492999997</v>
      </c>
      <c r="D153" s="7" t="str">
        <f t="shared" si="17"/>
        <v>N/A</v>
      </c>
      <c r="E153" s="26">
        <v>19314.004733000002</v>
      </c>
      <c r="F153" s="7" t="str">
        <f t="shared" si="18"/>
        <v>N/A</v>
      </c>
      <c r="G153" s="26">
        <v>18050.361203</v>
      </c>
      <c r="H153" s="7" t="str">
        <f t="shared" si="19"/>
        <v>N/A</v>
      </c>
      <c r="I153" s="8">
        <v>221.4</v>
      </c>
      <c r="J153" s="8">
        <v>-6.54</v>
      </c>
      <c r="K153" s="25" t="s">
        <v>736</v>
      </c>
      <c r="L153" s="91" t="str">
        <f t="shared" si="16"/>
        <v>Yes</v>
      </c>
    </row>
    <row r="154" spans="1:12" x14ac:dyDescent="0.25">
      <c r="A154" s="148" t="s">
        <v>1515</v>
      </c>
      <c r="B154" s="21" t="s">
        <v>213</v>
      </c>
      <c r="C154" s="26">
        <v>1175.7899517000001</v>
      </c>
      <c r="D154" s="7" t="str">
        <f t="shared" ref="D154:D173" si="20">IF($B154="N/A","N/A",IF(C154&gt;10,"No",IF(C154&lt;-10,"No","Yes")))</f>
        <v>N/A</v>
      </c>
      <c r="E154" s="26">
        <v>1121.2171817999999</v>
      </c>
      <c r="F154" s="7" t="str">
        <f t="shared" ref="F154:F173" si="21">IF($B154="N/A","N/A",IF(E154&gt;10,"No",IF(E154&lt;-10,"No","Yes")))</f>
        <v>N/A</v>
      </c>
      <c r="G154" s="26">
        <v>1101.1519063999999</v>
      </c>
      <c r="H154" s="7" t="str">
        <f t="shared" ref="H154:H173" si="22">IF($B154="N/A","N/A",IF(G154&gt;10,"No",IF(G154&lt;-10,"No","Yes")))</f>
        <v>N/A</v>
      </c>
      <c r="I154" s="8">
        <v>-4.6399999999999997</v>
      </c>
      <c r="J154" s="8">
        <v>-1.79</v>
      </c>
      <c r="K154" s="25" t="s">
        <v>736</v>
      </c>
      <c r="L154" s="91" t="str">
        <f t="shared" ref="L154:L173" si="23">IF(J154="Div by 0", "N/A", IF(K154="N/A","N/A", IF(J154&gt;VALUE(MID(K154,1,2)), "No", IF(J154&lt;-1*VALUE(MID(K154,1,2)), "No", "Yes"))))</f>
        <v>Yes</v>
      </c>
    </row>
    <row r="155" spans="1:12" x14ac:dyDescent="0.25">
      <c r="A155" s="152" t="s">
        <v>1516</v>
      </c>
      <c r="B155" s="21" t="s">
        <v>213</v>
      </c>
      <c r="C155" s="26">
        <v>470.68649396000001</v>
      </c>
      <c r="D155" s="7" t="str">
        <f t="shared" si="20"/>
        <v>N/A</v>
      </c>
      <c r="E155" s="26">
        <v>434.65824484000001</v>
      </c>
      <c r="F155" s="7" t="str">
        <f t="shared" si="21"/>
        <v>N/A</v>
      </c>
      <c r="G155" s="26">
        <v>534.41794733999996</v>
      </c>
      <c r="H155" s="7" t="str">
        <f t="shared" si="22"/>
        <v>N/A</v>
      </c>
      <c r="I155" s="8">
        <v>-7.65</v>
      </c>
      <c r="J155" s="8">
        <v>22.95</v>
      </c>
      <c r="K155" s="25" t="s">
        <v>736</v>
      </c>
      <c r="L155" s="91" t="str">
        <f t="shared" si="23"/>
        <v>Yes</v>
      </c>
    </row>
    <row r="156" spans="1:12" x14ac:dyDescent="0.25">
      <c r="A156" s="152" t="s">
        <v>1517</v>
      </c>
      <c r="B156" s="21" t="s">
        <v>213</v>
      </c>
      <c r="C156" s="26">
        <v>2907.6153687000001</v>
      </c>
      <c r="D156" s="7" t="str">
        <f t="shared" si="20"/>
        <v>N/A</v>
      </c>
      <c r="E156" s="26">
        <v>2452.7693849000002</v>
      </c>
      <c r="F156" s="7" t="str">
        <f t="shared" si="21"/>
        <v>N/A</v>
      </c>
      <c r="G156" s="26">
        <v>2090.4873985999998</v>
      </c>
      <c r="H156" s="7" t="str">
        <f t="shared" si="22"/>
        <v>N/A</v>
      </c>
      <c r="I156" s="8">
        <v>-15.6</v>
      </c>
      <c r="J156" s="8">
        <v>-14.8</v>
      </c>
      <c r="K156" s="25" t="s">
        <v>736</v>
      </c>
      <c r="L156" s="91" t="str">
        <f t="shared" si="23"/>
        <v>Yes</v>
      </c>
    </row>
    <row r="157" spans="1:12" x14ac:dyDescent="0.25">
      <c r="A157" s="152" t="s">
        <v>1518</v>
      </c>
      <c r="B157" s="21" t="s">
        <v>213</v>
      </c>
      <c r="C157" s="26">
        <v>833.92222500000003</v>
      </c>
      <c r="D157" s="7" t="str">
        <f t="shared" si="20"/>
        <v>N/A</v>
      </c>
      <c r="E157" s="26">
        <v>828.92139585999996</v>
      </c>
      <c r="F157" s="7" t="str">
        <f t="shared" si="21"/>
        <v>N/A</v>
      </c>
      <c r="G157" s="26">
        <v>971.20609888000001</v>
      </c>
      <c r="H157" s="7" t="str">
        <f t="shared" si="22"/>
        <v>N/A</v>
      </c>
      <c r="I157" s="8">
        <v>-0.6</v>
      </c>
      <c r="J157" s="8">
        <v>17.170000000000002</v>
      </c>
      <c r="K157" s="25" t="s">
        <v>736</v>
      </c>
      <c r="L157" s="91" t="str">
        <f t="shared" si="23"/>
        <v>Yes</v>
      </c>
    </row>
    <row r="158" spans="1:12" x14ac:dyDescent="0.25">
      <c r="A158" s="152" t="s">
        <v>1519</v>
      </c>
      <c r="B158" s="21" t="s">
        <v>213</v>
      </c>
      <c r="C158" s="26">
        <v>1238.3796698000001</v>
      </c>
      <c r="D158" s="7" t="str">
        <f t="shared" si="20"/>
        <v>N/A</v>
      </c>
      <c r="E158" s="26">
        <v>1263.6324385999999</v>
      </c>
      <c r="F158" s="7" t="str">
        <f t="shared" si="21"/>
        <v>N/A</v>
      </c>
      <c r="G158" s="26">
        <v>996.45407135000005</v>
      </c>
      <c r="H158" s="7" t="str">
        <f t="shared" si="22"/>
        <v>N/A</v>
      </c>
      <c r="I158" s="8">
        <v>2.0390000000000001</v>
      </c>
      <c r="J158" s="8">
        <v>-21.1</v>
      </c>
      <c r="K158" s="25" t="s">
        <v>736</v>
      </c>
      <c r="L158" s="91" t="str">
        <f t="shared" si="23"/>
        <v>Yes</v>
      </c>
    </row>
    <row r="159" spans="1:12" x14ac:dyDescent="0.25">
      <c r="A159" s="148" t="s">
        <v>1520</v>
      </c>
      <c r="B159" s="21" t="s">
        <v>213</v>
      </c>
      <c r="C159" s="26">
        <v>988.70053140000005</v>
      </c>
      <c r="D159" s="7" t="str">
        <f t="shared" si="20"/>
        <v>N/A</v>
      </c>
      <c r="E159" s="26">
        <v>1020.9635023</v>
      </c>
      <c r="F159" s="7" t="str">
        <f t="shared" si="21"/>
        <v>N/A</v>
      </c>
      <c r="G159" s="26">
        <v>1037.983268</v>
      </c>
      <c r="H159" s="7" t="str">
        <f t="shared" si="22"/>
        <v>N/A</v>
      </c>
      <c r="I159" s="8">
        <v>3.2629999999999999</v>
      </c>
      <c r="J159" s="8">
        <v>1.667</v>
      </c>
      <c r="K159" s="25" t="s">
        <v>736</v>
      </c>
      <c r="L159" s="91" t="str">
        <f t="shared" si="23"/>
        <v>Yes</v>
      </c>
    </row>
    <row r="160" spans="1:12" x14ac:dyDescent="0.25">
      <c r="A160" s="152" t="s">
        <v>1521</v>
      </c>
      <c r="B160" s="21" t="s">
        <v>213</v>
      </c>
      <c r="C160" s="26">
        <v>8179.8581488999998</v>
      </c>
      <c r="D160" s="7" t="str">
        <f t="shared" si="20"/>
        <v>N/A</v>
      </c>
      <c r="E160" s="26">
        <v>8597.8697668999994</v>
      </c>
      <c r="F160" s="7" t="str">
        <f t="shared" si="21"/>
        <v>N/A</v>
      </c>
      <c r="G160" s="26">
        <v>8342.8708220999997</v>
      </c>
      <c r="H160" s="7" t="str">
        <f t="shared" si="22"/>
        <v>N/A</v>
      </c>
      <c r="I160" s="8">
        <v>5.1100000000000003</v>
      </c>
      <c r="J160" s="8">
        <v>-2.97</v>
      </c>
      <c r="K160" s="25" t="s">
        <v>736</v>
      </c>
      <c r="L160" s="91" t="str">
        <f t="shared" si="23"/>
        <v>Yes</v>
      </c>
    </row>
    <row r="161" spans="1:12" x14ac:dyDescent="0.25">
      <c r="A161" s="152" t="s">
        <v>1522</v>
      </c>
      <c r="B161" s="21" t="s">
        <v>213</v>
      </c>
      <c r="C161" s="26">
        <v>1836.0131171</v>
      </c>
      <c r="D161" s="7" t="str">
        <f t="shared" si="20"/>
        <v>N/A</v>
      </c>
      <c r="E161" s="26">
        <v>1942.4552194</v>
      </c>
      <c r="F161" s="7" t="str">
        <f t="shared" si="21"/>
        <v>N/A</v>
      </c>
      <c r="G161" s="26">
        <v>1962.0139368</v>
      </c>
      <c r="H161" s="7" t="str">
        <f t="shared" si="22"/>
        <v>N/A</v>
      </c>
      <c r="I161" s="8">
        <v>5.7969999999999997</v>
      </c>
      <c r="J161" s="8">
        <v>1.0069999999999999</v>
      </c>
      <c r="K161" s="25" t="s">
        <v>736</v>
      </c>
      <c r="L161" s="91" t="str">
        <f t="shared" si="23"/>
        <v>Yes</v>
      </c>
    </row>
    <row r="162" spans="1:12" x14ac:dyDescent="0.25">
      <c r="A162" s="152" t="s">
        <v>1523</v>
      </c>
      <c r="B162" s="21" t="s">
        <v>213</v>
      </c>
      <c r="C162" s="26">
        <v>515.50767515999996</v>
      </c>
      <c r="D162" s="7" t="str">
        <f t="shared" si="20"/>
        <v>N/A</v>
      </c>
      <c r="E162" s="26">
        <v>505.81470839000002</v>
      </c>
      <c r="F162" s="7" t="str">
        <f t="shared" si="21"/>
        <v>N/A</v>
      </c>
      <c r="G162" s="26">
        <v>317.48486257000002</v>
      </c>
      <c r="H162" s="7" t="str">
        <f t="shared" si="22"/>
        <v>N/A</v>
      </c>
      <c r="I162" s="8">
        <v>-1.88</v>
      </c>
      <c r="J162" s="8">
        <v>-37.200000000000003</v>
      </c>
      <c r="K162" s="25" t="s">
        <v>736</v>
      </c>
      <c r="L162" s="91" t="str">
        <f t="shared" si="23"/>
        <v>No</v>
      </c>
    </row>
    <row r="163" spans="1:12" x14ac:dyDescent="0.25">
      <c r="A163" s="152" t="s">
        <v>1524</v>
      </c>
      <c r="B163" s="21" t="s">
        <v>213</v>
      </c>
      <c r="C163" s="26">
        <v>52.524534488999997</v>
      </c>
      <c r="D163" s="7" t="str">
        <f t="shared" si="20"/>
        <v>N/A</v>
      </c>
      <c r="E163" s="26">
        <v>52.157682393999998</v>
      </c>
      <c r="F163" s="7" t="str">
        <f t="shared" si="21"/>
        <v>N/A</v>
      </c>
      <c r="G163" s="26">
        <v>389.37902303999999</v>
      </c>
      <c r="H163" s="7" t="str">
        <f t="shared" si="22"/>
        <v>N/A</v>
      </c>
      <c r="I163" s="8">
        <v>-0.69799999999999995</v>
      </c>
      <c r="J163" s="8">
        <v>646.5</v>
      </c>
      <c r="K163" s="25" t="s">
        <v>736</v>
      </c>
      <c r="L163" s="91" t="str">
        <f t="shared" si="23"/>
        <v>No</v>
      </c>
    </row>
    <row r="164" spans="1:12" x14ac:dyDescent="0.25">
      <c r="A164" s="148" t="s">
        <v>1525</v>
      </c>
      <c r="B164" s="21" t="s">
        <v>213</v>
      </c>
      <c r="C164" s="26">
        <v>567.46360546000005</v>
      </c>
      <c r="D164" s="7" t="str">
        <f t="shared" si="20"/>
        <v>N/A</v>
      </c>
      <c r="E164" s="26">
        <v>453.68628425000003</v>
      </c>
      <c r="F164" s="7" t="str">
        <f t="shared" si="21"/>
        <v>N/A</v>
      </c>
      <c r="G164" s="26">
        <v>416.38462923999998</v>
      </c>
      <c r="H164" s="7" t="str">
        <f t="shared" si="22"/>
        <v>N/A</v>
      </c>
      <c r="I164" s="8">
        <v>-20.100000000000001</v>
      </c>
      <c r="J164" s="8">
        <v>-8.2200000000000006</v>
      </c>
      <c r="K164" s="25" t="s">
        <v>736</v>
      </c>
      <c r="L164" s="91" t="str">
        <f t="shared" si="23"/>
        <v>Yes</v>
      </c>
    </row>
    <row r="165" spans="1:12" x14ac:dyDescent="0.25">
      <c r="A165" s="152" t="s">
        <v>1526</v>
      </c>
      <c r="B165" s="21" t="s">
        <v>213</v>
      </c>
      <c r="C165" s="26">
        <v>280.15782193000001</v>
      </c>
      <c r="D165" s="7" t="str">
        <f t="shared" si="20"/>
        <v>N/A</v>
      </c>
      <c r="E165" s="26">
        <v>217.36006347</v>
      </c>
      <c r="F165" s="7" t="str">
        <f t="shared" si="21"/>
        <v>N/A</v>
      </c>
      <c r="G165" s="26">
        <v>223.20343901000001</v>
      </c>
      <c r="H165" s="7" t="str">
        <f t="shared" si="22"/>
        <v>N/A</v>
      </c>
      <c r="I165" s="8">
        <v>-22.4</v>
      </c>
      <c r="J165" s="8">
        <v>2.6880000000000002</v>
      </c>
      <c r="K165" s="25" t="s">
        <v>736</v>
      </c>
      <c r="L165" s="91" t="str">
        <f t="shared" si="23"/>
        <v>Yes</v>
      </c>
    </row>
    <row r="166" spans="1:12" x14ac:dyDescent="0.25">
      <c r="A166" s="152" t="s">
        <v>1527</v>
      </c>
      <c r="B166" s="21" t="s">
        <v>213</v>
      </c>
      <c r="C166" s="26">
        <v>2422.0774117000001</v>
      </c>
      <c r="D166" s="7" t="str">
        <f t="shared" si="20"/>
        <v>N/A</v>
      </c>
      <c r="E166" s="26">
        <v>1781.4797134999999</v>
      </c>
      <c r="F166" s="7" t="str">
        <f t="shared" si="21"/>
        <v>N/A</v>
      </c>
      <c r="G166" s="26">
        <v>1456.0919243999999</v>
      </c>
      <c r="H166" s="7" t="str">
        <f t="shared" si="22"/>
        <v>N/A</v>
      </c>
      <c r="I166" s="8">
        <v>-26.4</v>
      </c>
      <c r="J166" s="8">
        <v>-18.3</v>
      </c>
      <c r="K166" s="25" t="s">
        <v>736</v>
      </c>
      <c r="L166" s="91" t="str">
        <f t="shared" si="23"/>
        <v>Yes</v>
      </c>
    </row>
    <row r="167" spans="1:12" x14ac:dyDescent="0.25">
      <c r="A167" s="152" t="s">
        <v>1528</v>
      </c>
      <c r="B167" s="21" t="s">
        <v>213</v>
      </c>
      <c r="C167" s="26">
        <v>203.68950265000001</v>
      </c>
      <c r="D167" s="7" t="str">
        <f t="shared" si="20"/>
        <v>N/A</v>
      </c>
      <c r="E167" s="26">
        <v>176.69479863999999</v>
      </c>
      <c r="F167" s="7" t="str">
        <f t="shared" si="21"/>
        <v>N/A</v>
      </c>
      <c r="G167" s="26">
        <v>175.25192447000001</v>
      </c>
      <c r="H167" s="7" t="str">
        <f t="shared" si="22"/>
        <v>N/A</v>
      </c>
      <c r="I167" s="8">
        <v>-13.3</v>
      </c>
      <c r="J167" s="8">
        <v>-0.81699999999999995</v>
      </c>
      <c r="K167" s="25" t="s">
        <v>736</v>
      </c>
      <c r="L167" s="91" t="str">
        <f t="shared" si="23"/>
        <v>Yes</v>
      </c>
    </row>
    <row r="168" spans="1:12" x14ac:dyDescent="0.25">
      <c r="A168" s="152" t="s">
        <v>1529</v>
      </c>
      <c r="B168" s="21" t="s">
        <v>213</v>
      </c>
      <c r="C168" s="26">
        <v>519.57717531000003</v>
      </c>
      <c r="D168" s="7" t="str">
        <f t="shared" si="20"/>
        <v>N/A</v>
      </c>
      <c r="E168" s="26">
        <v>456.65272329999999</v>
      </c>
      <c r="F168" s="7" t="str">
        <f t="shared" si="21"/>
        <v>N/A</v>
      </c>
      <c r="G168" s="26">
        <v>396.77726526999999</v>
      </c>
      <c r="H168" s="7" t="str">
        <f t="shared" si="22"/>
        <v>N/A</v>
      </c>
      <c r="I168" s="8">
        <v>-12.1</v>
      </c>
      <c r="J168" s="8">
        <v>-13.1</v>
      </c>
      <c r="K168" s="25" t="s">
        <v>736</v>
      </c>
      <c r="L168" s="91" t="str">
        <f t="shared" si="23"/>
        <v>Yes</v>
      </c>
    </row>
    <row r="169" spans="1:12" x14ac:dyDescent="0.25">
      <c r="A169" s="148" t="s">
        <v>1530</v>
      </c>
      <c r="B169" s="21" t="s">
        <v>213</v>
      </c>
      <c r="C169" s="26">
        <v>6180.8836486</v>
      </c>
      <c r="D169" s="7" t="str">
        <f t="shared" si="20"/>
        <v>N/A</v>
      </c>
      <c r="E169" s="26">
        <v>6282.970773</v>
      </c>
      <c r="F169" s="7" t="str">
        <f t="shared" si="21"/>
        <v>N/A</v>
      </c>
      <c r="G169" s="26">
        <v>5858.2863217000004</v>
      </c>
      <c r="H169" s="7" t="str">
        <f t="shared" si="22"/>
        <v>N/A</v>
      </c>
      <c r="I169" s="8">
        <v>1.6519999999999999</v>
      </c>
      <c r="J169" s="8">
        <v>-6.76</v>
      </c>
      <c r="K169" s="25" t="s">
        <v>736</v>
      </c>
      <c r="L169" s="91" t="str">
        <f t="shared" si="23"/>
        <v>Yes</v>
      </c>
    </row>
    <row r="170" spans="1:12" x14ac:dyDescent="0.25">
      <c r="A170" s="152" t="s">
        <v>1531</v>
      </c>
      <c r="B170" s="21" t="s">
        <v>213</v>
      </c>
      <c r="C170" s="26">
        <v>15900.070045</v>
      </c>
      <c r="D170" s="7" t="str">
        <f t="shared" si="20"/>
        <v>N/A</v>
      </c>
      <c r="E170" s="26">
        <v>16625.021970000002</v>
      </c>
      <c r="F170" s="7" t="str">
        <f t="shared" si="21"/>
        <v>N/A</v>
      </c>
      <c r="G170" s="26">
        <v>14359.388177999999</v>
      </c>
      <c r="H170" s="7" t="str">
        <f t="shared" si="22"/>
        <v>N/A</v>
      </c>
      <c r="I170" s="8">
        <v>4.5590000000000002</v>
      </c>
      <c r="J170" s="8">
        <v>-13.6</v>
      </c>
      <c r="K170" s="25" t="s">
        <v>736</v>
      </c>
      <c r="L170" s="91" t="str">
        <f t="shared" si="23"/>
        <v>Yes</v>
      </c>
    </row>
    <row r="171" spans="1:12" x14ac:dyDescent="0.25">
      <c r="A171" s="152" t="s">
        <v>1532</v>
      </c>
      <c r="B171" s="21" t="s">
        <v>213</v>
      </c>
      <c r="C171" s="26">
        <v>20444.228207</v>
      </c>
      <c r="D171" s="7" t="str">
        <f t="shared" si="20"/>
        <v>N/A</v>
      </c>
      <c r="E171" s="26">
        <v>20807.943297999998</v>
      </c>
      <c r="F171" s="7" t="str">
        <f t="shared" si="21"/>
        <v>N/A</v>
      </c>
      <c r="G171" s="26">
        <v>17716.358276999999</v>
      </c>
      <c r="H171" s="7" t="str">
        <f t="shared" si="22"/>
        <v>N/A</v>
      </c>
      <c r="I171" s="8">
        <v>1.7789999999999999</v>
      </c>
      <c r="J171" s="8">
        <v>-14.9</v>
      </c>
      <c r="K171" s="25" t="s">
        <v>736</v>
      </c>
      <c r="L171" s="91" t="str">
        <f t="shared" si="23"/>
        <v>Yes</v>
      </c>
    </row>
    <row r="172" spans="1:12" x14ac:dyDescent="0.25">
      <c r="A172" s="152" t="s">
        <v>1533</v>
      </c>
      <c r="B172" s="21" t="s">
        <v>213</v>
      </c>
      <c r="C172" s="26">
        <v>2896.4422714000002</v>
      </c>
      <c r="D172" s="7" t="str">
        <f t="shared" si="20"/>
        <v>N/A</v>
      </c>
      <c r="E172" s="26">
        <v>2913.2256318999998</v>
      </c>
      <c r="F172" s="7" t="str">
        <f t="shared" si="21"/>
        <v>N/A</v>
      </c>
      <c r="G172" s="26">
        <v>2819.5023507000001</v>
      </c>
      <c r="H172" s="7" t="str">
        <f t="shared" si="22"/>
        <v>N/A</v>
      </c>
      <c r="I172" s="8">
        <v>0.57940000000000003</v>
      </c>
      <c r="J172" s="8">
        <v>-3.22</v>
      </c>
      <c r="K172" s="25" t="s">
        <v>736</v>
      </c>
      <c r="L172" s="91" t="str">
        <f t="shared" si="23"/>
        <v>Yes</v>
      </c>
    </row>
    <row r="173" spans="1:12" x14ac:dyDescent="0.25">
      <c r="A173" s="152" t="s">
        <v>1534</v>
      </c>
      <c r="B173" s="21" t="s">
        <v>213</v>
      </c>
      <c r="C173" s="26">
        <v>4288.7155696999998</v>
      </c>
      <c r="D173" s="7" t="str">
        <f t="shared" si="20"/>
        <v>N/A</v>
      </c>
      <c r="E173" s="26">
        <v>4195.9024430999998</v>
      </c>
      <c r="F173" s="7" t="str">
        <f t="shared" si="21"/>
        <v>N/A</v>
      </c>
      <c r="G173" s="26">
        <v>4029.4260009999998</v>
      </c>
      <c r="H173" s="7" t="str">
        <f t="shared" si="22"/>
        <v>N/A</v>
      </c>
      <c r="I173" s="8">
        <v>-2.16</v>
      </c>
      <c r="J173" s="8">
        <v>-3.97</v>
      </c>
      <c r="K173" s="25" t="s">
        <v>736</v>
      </c>
      <c r="L173" s="91" t="str">
        <f t="shared" si="23"/>
        <v>Yes</v>
      </c>
    </row>
    <row r="174" spans="1:12" x14ac:dyDescent="0.25">
      <c r="A174" s="148" t="s">
        <v>371</v>
      </c>
      <c r="B174" s="21" t="s">
        <v>213</v>
      </c>
      <c r="C174" s="4">
        <v>10.344135245</v>
      </c>
      <c r="D174" s="7" t="str">
        <f t="shared" ref="D174:D203" si="24">IF($B174="N/A","N/A",IF(C174&gt;10,"No",IF(C174&lt;-10,"No","Yes")))</f>
        <v>N/A</v>
      </c>
      <c r="E174" s="4">
        <v>10.133319385</v>
      </c>
      <c r="F174" s="7" t="str">
        <f t="shared" ref="F174:F203" si="25">IF($B174="N/A","N/A",IF(E174&gt;10,"No",IF(E174&lt;-10,"No","Yes")))</f>
        <v>N/A</v>
      </c>
      <c r="G174" s="4">
        <v>8.9352915066000005</v>
      </c>
      <c r="H174" s="7" t="str">
        <f t="shared" ref="H174:H203" si="26">IF($B174="N/A","N/A",IF(G174&gt;10,"No",IF(G174&lt;-10,"No","Yes")))</f>
        <v>N/A</v>
      </c>
      <c r="I174" s="8">
        <v>-2.04</v>
      </c>
      <c r="J174" s="8">
        <v>-11.8</v>
      </c>
      <c r="K174" s="25" t="s">
        <v>736</v>
      </c>
      <c r="L174" s="91" t="str">
        <f t="shared" ref="L174:L203" si="27">IF(J174="Div by 0", "N/A", IF(K174="N/A","N/A", IF(J174&gt;VALUE(MID(K174,1,2)), "No", IF(J174&lt;-1*VALUE(MID(K174,1,2)), "No", "Yes"))))</f>
        <v>Yes</v>
      </c>
    </row>
    <row r="175" spans="1:12" x14ac:dyDescent="0.25">
      <c r="A175" s="152" t="s">
        <v>481</v>
      </c>
      <c r="B175" s="21" t="s">
        <v>213</v>
      </c>
      <c r="C175" s="4">
        <v>12.852112676000001</v>
      </c>
      <c r="D175" s="7" t="str">
        <f t="shared" si="24"/>
        <v>N/A</v>
      </c>
      <c r="E175" s="4">
        <v>13.340656658</v>
      </c>
      <c r="F175" s="7" t="str">
        <f t="shared" si="25"/>
        <v>N/A</v>
      </c>
      <c r="G175" s="4">
        <v>10.445996775999999</v>
      </c>
      <c r="H175" s="7" t="str">
        <f t="shared" si="26"/>
        <v>N/A</v>
      </c>
      <c r="I175" s="8">
        <v>3.8010000000000002</v>
      </c>
      <c r="J175" s="8">
        <v>-21.7</v>
      </c>
      <c r="K175" s="25" t="s">
        <v>736</v>
      </c>
      <c r="L175" s="91" t="str">
        <f t="shared" si="27"/>
        <v>Yes</v>
      </c>
    </row>
    <row r="176" spans="1:12" x14ac:dyDescent="0.25">
      <c r="A176" s="152" t="s">
        <v>482</v>
      </c>
      <c r="B176" s="21" t="s">
        <v>213</v>
      </c>
      <c r="C176" s="4">
        <v>13.426977897</v>
      </c>
      <c r="D176" s="7" t="str">
        <f t="shared" si="24"/>
        <v>N/A</v>
      </c>
      <c r="E176" s="4">
        <v>12.612702864999999</v>
      </c>
      <c r="F176" s="7" t="str">
        <f t="shared" si="25"/>
        <v>N/A</v>
      </c>
      <c r="G176" s="4">
        <v>10.178215899</v>
      </c>
      <c r="H176" s="7" t="str">
        <f t="shared" si="26"/>
        <v>N/A</v>
      </c>
      <c r="I176" s="8">
        <v>-6.06</v>
      </c>
      <c r="J176" s="8">
        <v>-19.3</v>
      </c>
      <c r="K176" s="25" t="s">
        <v>736</v>
      </c>
      <c r="L176" s="91" t="str">
        <f t="shared" si="27"/>
        <v>Yes</v>
      </c>
    </row>
    <row r="177" spans="1:12" x14ac:dyDescent="0.25">
      <c r="A177" s="152" t="s">
        <v>483</v>
      </c>
      <c r="B177" s="21" t="s">
        <v>213</v>
      </c>
      <c r="C177" s="4">
        <v>7.3431423828</v>
      </c>
      <c r="D177" s="7" t="str">
        <f t="shared" si="24"/>
        <v>N/A</v>
      </c>
      <c r="E177" s="4">
        <v>7.2464418802999999</v>
      </c>
      <c r="F177" s="7" t="str">
        <f t="shared" si="25"/>
        <v>N/A</v>
      </c>
      <c r="G177" s="4">
        <v>7.4395536268000004</v>
      </c>
      <c r="H177" s="7" t="str">
        <f t="shared" si="26"/>
        <v>N/A</v>
      </c>
      <c r="I177" s="8">
        <v>-1.32</v>
      </c>
      <c r="J177" s="8">
        <v>2.665</v>
      </c>
      <c r="K177" s="25" t="s">
        <v>736</v>
      </c>
      <c r="L177" s="91" t="str">
        <f t="shared" si="27"/>
        <v>Yes</v>
      </c>
    </row>
    <row r="178" spans="1:12" x14ac:dyDescent="0.25">
      <c r="A178" s="152" t="s">
        <v>484</v>
      </c>
      <c r="B178" s="21" t="s">
        <v>213</v>
      </c>
      <c r="C178" s="4">
        <v>15.739547955999999</v>
      </c>
      <c r="D178" s="7" t="str">
        <f t="shared" si="24"/>
        <v>N/A</v>
      </c>
      <c r="E178" s="4">
        <v>15.216294968</v>
      </c>
      <c r="F178" s="7" t="str">
        <f t="shared" si="25"/>
        <v>N/A</v>
      </c>
      <c r="G178" s="4">
        <v>10.517567371</v>
      </c>
      <c r="H178" s="7" t="str">
        <f t="shared" si="26"/>
        <v>N/A</v>
      </c>
      <c r="I178" s="8">
        <v>-3.32</v>
      </c>
      <c r="J178" s="8">
        <v>-30.9</v>
      </c>
      <c r="K178" s="25" t="s">
        <v>736</v>
      </c>
      <c r="L178" s="91" t="str">
        <f t="shared" si="27"/>
        <v>No</v>
      </c>
    </row>
    <row r="179" spans="1:12" x14ac:dyDescent="0.25">
      <c r="A179" s="148" t="s">
        <v>1535</v>
      </c>
      <c r="B179" s="21" t="s">
        <v>213</v>
      </c>
      <c r="C179" s="4">
        <v>1.3847059926</v>
      </c>
      <c r="D179" s="7" t="str">
        <f t="shared" si="24"/>
        <v>N/A</v>
      </c>
      <c r="E179" s="4">
        <v>1.3403861619999999</v>
      </c>
      <c r="F179" s="7" t="str">
        <f t="shared" si="25"/>
        <v>N/A</v>
      </c>
      <c r="G179" s="4">
        <v>1.2672803649</v>
      </c>
      <c r="H179" s="7" t="str">
        <f t="shared" si="26"/>
        <v>N/A</v>
      </c>
      <c r="I179" s="8">
        <v>-3.2</v>
      </c>
      <c r="J179" s="8">
        <v>-5.45</v>
      </c>
      <c r="K179" s="25" t="s">
        <v>736</v>
      </c>
      <c r="L179" s="91" t="str">
        <f t="shared" si="27"/>
        <v>Yes</v>
      </c>
    </row>
    <row r="180" spans="1:12" x14ac:dyDescent="0.25">
      <c r="A180" s="152" t="s">
        <v>1536</v>
      </c>
      <c r="B180" s="21" t="s">
        <v>213</v>
      </c>
      <c r="C180" s="4">
        <v>7.2686116700000003</v>
      </c>
      <c r="D180" s="7" t="str">
        <f t="shared" si="24"/>
        <v>N/A</v>
      </c>
      <c r="E180" s="4">
        <v>6.9205419260000003</v>
      </c>
      <c r="F180" s="7" t="str">
        <f t="shared" si="25"/>
        <v>N/A</v>
      </c>
      <c r="G180" s="4">
        <v>6.1364857603000003</v>
      </c>
      <c r="H180" s="7" t="str">
        <f t="shared" si="26"/>
        <v>N/A</v>
      </c>
      <c r="I180" s="8">
        <v>-4.79</v>
      </c>
      <c r="J180" s="8">
        <v>-11.3</v>
      </c>
      <c r="K180" s="25" t="s">
        <v>736</v>
      </c>
      <c r="L180" s="91" t="str">
        <f t="shared" si="27"/>
        <v>Yes</v>
      </c>
    </row>
    <row r="181" spans="1:12" x14ac:dyDescent="0.25">
      <c r="A181" s="152" t="s">
        <v>1537</v>
      </c>
      <c r="B181" s="21" t="s">
        <v>213</v>
      </c>
      <c r="C181" s="4">
        <v>2.2980789093</v>
      </c>
      <c r="D181" s="7" t="str">
        <f t="shared" si="24"/>
        <v>N/A</v>
      </c>
      <c r="E181" s="4">
        <v>2.2490482868999999</v>
      </c>
      <c r="F181" s="7" t="str">
        <f t="shared" si="25"/>
        <v>N/A</v>
      </c>
      <c r="G181" s="4">
        <v>2.1026562424000002</v>
      </c>
      <c r="H181" s="7" t="str">
        <f t="shared" si="26"/>
        <v>N/A</v>
      </c>
      <c r="I181" s="8">
        <v>-2.13</v>
      </c>
      <c r="J181" s="8">
        <v>-6.51</v>
      </c>
      <c r="K181" s="25" t="s">
        <v>736</v>
      </c>
      <c r="L181" s="91" t="str">
        <f t="shared" si="27"/>
        <v>Yes</v>
      </c>
    </row>
    <row r="182" spans="1:12" x14ac:dyDescent="0.25">
      <c r="A182" s="152" t="s">
        <v>1538</v>
      </c>
      <c r="B182" s="21" t="s">
        <v>213</v>
      </c>
      <c r="C182" s="4">
        <v>1.1291019489</v>
      </c>
      <c r="D182" s="7" t="str">
        <f t="shared" si="24"/>
        <v>N/A</v>
      </c>
      <c r="E182" s="4">
        <v>1.0865173079999999</v>
      </c>
      <c r="F182" s="7" t="str">
        <f t="shared" si="25"/>
        <v>N/A</v>
      </c>
      <c r="G182" s="4">
        <v>0.71424881169999999</v>
      </c>
      <c r="H182" s="7" t="str">
        <f t="shared" si="26"/>
        <v>N/A</v>
      </c>
      <c r="I182" s="8">
        <v>-3.77</v>
      </c>
      <c r="J182" s="8">
        <v>-34.299999999999997</v>
      </c>
      <c r="K182" s="25" t="s">
        <v>736</v>
      </c>
      <c r="L182" s="91" t="str">
        <f t="shared" si="27"/>
        <v>No</v>
      </c>
    </row>
    <row r="183" spans="1:12" x14ac:dyDescent="0.25">
      <c r="A183" s="152" t="s">
        <v>1539</v>
      </c>
      <c r="B183" s="21" t="s">
        <v>213</v>
      </c>
      <c r="C183" s="4">
        <v>0.15517039469999999</v>
      </c>
      <c r="D183" s="7" t="str">
        <f t="shared" si="24"/>
        <v>N/A</v>
      </c>
      <c r="E183" s="4">
        <v>0.1849153872</v>
      </c>
      <c r="F183" s="7" t="str">
        <f t="shared" si="25"/>
        <v>N/A</v>
      </c>
      <c r="G183" s="4">
        <v>0.8581104947</v>
      </c>
      <c r="H183" s="7" t="str">
        <f t="shared" si="26"/>
        <v>N/A</v>
      </c>
      <c r="I183" s="8">
        <v>19.170000000000002</v>
      </c>
      <c r="J183" s="8">
        <v>364.1</v>
      </c>
      <c r="K183" s="25" t="s">
        <v>736</v>
      </c>
      <c r="L183" s="91" t="str">
        <f t="shared" si="27"/>
        <v>No</v>
      </c>
    </row>
    <row r="184" spans="1:12" x14ac:dyDescent="0.25">
      <c r="A184" s="148" t="s">
        <v>97</v>
      </c>
      <c r="B184" s="21" t="s">
        <v>213</v>
      </c>
      <c r="C184" s="4">
        <v>51.847836270999998</v>
      </c>
      <c r="D184" s="7" t="str">
        <f t="shared" si="24"/>
        <v>N/A</v>
      </c>
      <c r="E184" s="4">
        <v>51.518559443999997</v>
      </c>
      <c r="F184" s="7" t="str">
        <f t="shared" si="25"/>
        <v>N/A</v>
      </c>
      <c r="G184" s="4">
        <v>48.655846537000002</v>
      </c>
      <c r="H184" s="7" t="str">
        <f t="shared" si="26"/>
        <v>N/A</v>
      </c>
      <c r="I184" s="8">
        <v>-0.63500000000000001</v>
      </c>
      <c r="J184" s="8">
        <v>-5.56</v>
      </c>
      <c r="K184" s="25" t="s">
        <v>736</v>
      </c>
      <c r="L184" s="91" t="str">
        <f t="shared" si="27"/>
        <v>Yes</v>
      </c>
    </row>
    <row r="185" spans="1:12" x14ac:dyDescent="0.25">
      <c r="A185" s="152" t="s">
        <v>485</v>
      </c>
      <c r="B185" s="21" t="s">
        <v>213</v>
      </c>
      <c r="C185" s="4">
        <v>27.263581489</v>
      </c>
      <c r="D185" s="7" t="str">
        <f t="shared" si="24"/>
        <v>N/A</v>
      </c>
      <c r="E185" s="4">
        <v>26.534846819999999</v>
      </c>
      <c r="F185" s="7" t="str">
        <f t="shared" si="25"/>
        <v>N/A</v>
      </c>
      <c r="G185" s="4">
        <v>23.965609886999999</v>
      </c>
      <c r="H185" s="7" t="str">
        <f t="shared" si="26"/>
        <v>N/A</v>
      </c>
      <c r="I185" s="8">
        <v>-2.67</v>
      </c>
      <c r="J185" s="8">
        <v>-9.68</v>
      </c>
      <c r="K185" s="25" t="s">
        <v>736</v>
      </c>
      <c r="L185" s="91" t="str">
        <f t="shared" si="27"/>
        <v>Yes</v>
      </c>
    </row>
    <row r="186" spans="1:12" x14ac:dyDescent="0.25">
      <c r="A186" s="152" t="s">
        <v>486</v>
      </c>
      <c r="B186" s="21" t="s">
        <v>213</v>
      </c>
      <c r="C186" s="4">
        <v>60.137368312</v>
      </c>
      <c r="D186" s="7" t="str">
        <f t="shared" si="24"/>
        <v>N/A</v>
      </c>
      <c r="E186" s="4">
        <v>58.740733319999997</v>
      </c>
      <c r="F186" s="7" t="str">
        <f t="shared" si="25"/>
        <v>N/A</v>
      </c>
      <c r="G186" s="4">
        <v>48.958383916999999</v>
      </c>
      <c r="H186" s="7" t="str">
        <f t="shared" si="26"/>
        <v>N/A</v>
      </c>
      <c r="I186" s="8">
        <v>-2.3199999999999998</v>
      </c>
      <c r="J186" s="8">
        <v>-16.7</v>
      </c>
      <c r="K186" s="25" t="s">
        <v>736</v>
      </c>
      <c r="L186" s="91" t="str">
        <f t="shared" si="27"/>
        <v>Yes</v>
      </c>
    </row>
    <row r="187" spans="1:12" x14ac:dyDescent="0.25">
      <c r="A187" s="152" t="s">
        <v>487</v>
      </c>
      <c r="B187" s="21" t="s">
        <v>213</v>
      </c>
      <c r="C187" s="4">
        <v>47.311986900999997</v>
      </c>
      <c r="D187" s="7" t="str">
        <f t="shared" si="24"/>
        <v>N/A</v>
      </c>
      <c r="E187" s="4">
        <v>47.716966730999999</v>
      </c>
      <c r="F187" s="7" t="str">
        <f t="shared" si="25"/>
        <v>N/A</v>
      </c>
      <c r="G187" s="4">
        <v>45.035131225000001</v>
      </c>
      <c r="H187" s="7" t="str">
        <f t="shared" si="26"/>
        <v>N/A</v>
      </c>
      <c r="I187" s="8">
        <v>0.85599999999999998</v>
      </c>
      <c r="J187" s="8">
        <v>-5.62</v>
      </c>
      <c r="K187" s="25" t="s">
        <v>736</v>
      </c>
      <c r="L187" s="91" t="str">
        <f t="shared" si="27"/>
        <v>Yes</v>
      </c>
    </row>
    <row r="188" spans="1:12" x14ac:dyDescent="0.25">
      <c r="A188" s="152" t="s">
        <v>488</v>
      </c>
      <c r="B188" s="21" t="s">
        <v>213</v>
      </c>
      <c r="C188" s="4">
        <v>64.550884178000004</v>
      </c>
      <c r="D188" s="7" t="str">
        <f t="shared" si="24"/>
        <v>N/A</v>
      </c>
      <c r="E188" s="4">
        <v>62.703126750999999</v>
      </c>
      <c r="F188" s="7" t="str">
        <f t="shared" si="25"/>
        <v>N/A</v>
      </c>
      <c r="G188" s="4">
        <v>59.124436410000001</v>
      </c>
      <c r="H188" s="7" t="str">
        <f t="shared" si="26"/>
        <v>N/A</v>
      </c>
      <c r="I188" s="8">
        <v>-2.86</v>
      </c>
      <c r="J188" s="8">
        <v>-5.71</v>
      </c>
      <c r="K188" s="25" t="s">
        <v>736</v>
      </c>
      <c r="L188" s="91" t="str">
        <f t="shared" si="27"/>
        <v>Yes</v>
      </c>
    </row>
    <row r="189" spans="1:12" x14ac:dyDescent="0.25">
      <c r="A189" s="148" t="s">
        <v>118</v>
      </c>
      <c r="B189" s="21" t="s">
        <v>213</v>
      </c>
      <c r="C189" s="4">
        <v>86.548474748999993</v>
      </c>
      <c r="D189" s="7" t="str">
        <f t="shared" si="24"/>
        <v>N/A</v>
      </c>
      <c r="E189" s="4">
        <v>85.778175898000001</v>
      </c>
      <c r="F189" s="7" t="str">
        <f t="shared" si="25"/>
        <v>N/A</v>
      </c>
      <c r="G189" s="4">
        <v>84.968896951000005</v>
      </c>
      <c r="H189" s="7" t="str">
        <f t="shared" si="26"/>
        <v>N/A</v>
      </c>
      <c r="I189" s="8">
        <v>-0.89</v>
      </c>
      <c r="J189" s="8">
        <v>-0.94299999999999995</v>
      </c>
      <c r="K189" s="25" t="s">
        <v>736</v>
      </c>
      <c r="L189" s="91" t="str">
        <f t="shared" si="27"/>
        <v>Yes</v>
      </c>
    </row>
    <row r="190" spans="1:12" x14ac:dyDescent="0.25">
      <c r="A190" s="152" t="s">
        <v>489</v>
      </c>
      <c r="B190" s="21" t="s">
        <v>213</v>
      </c>
      <c r="C190" s="4">
        <v>92.002012071999999</v>
      </c>
      <c r="D190" s="7" t="str">
        <f t="shared" si="24"/>
        <v>N/A</v>
      </c>
      <c r="E190" s="4">
        <v>92.139631393000002</v>
      </c>
      <c r="F190" s="7" t="str">
        <f t="shared" si="25"/>
        <v>N/A</v>
      </c>
      <c r="G190" s="4">
        <v>91.037076839999997</v>
      </c>
      <c r="H190" s="7" t="str">
        <f t="shared" si="26"/>
        <v>N/A</v>
      </c>
      <c r="I190" s="8">
        <v>0.14960000000000001</v>
      </c>
      <c r="J190" s="8">
        <v>-1.2</v>
      </c>
      <c r="K190" s="25" t="s">
        <v>736</v>
      </c>
      <c r="L190" s="91" t="str">
        <f t="shared" si="27"/>
        <v>Yes</v>
      </c>
    </row>
    <row r="191" spans="1:12" x14ac:dyDescent="0.25">
      <c r="A191" s="152" t="s">
        <v>490</v>
      </c>
      <c r="B191" s="21" t="s">
        <v>213</v>
      </c>
      <c r="C191" s="4">
        <v>92.966329271000006</v>
      </c>
      <c r="D191" s="7" t="str">
        <f t="shared" si="24"/>
        <v>N/A</v>
      </c>
      <c r="E191" s="4">
        <v>93.172710879999997</v>
      </c>
      <c r="F191" s="7" t="str">
        <f t="shared" si="25"/>
        <v>N/A</v>
      </c>
      <c r="G191" s="4">
        <v>91.773903754000003</v>
      </c>
      <c r="H191" s="7" t="str">
        <f t="shared" si="26"/>
        <v>N/A</v>
      </c>
      <c r="I191" s="8">
        <v>0.222</v>
      </c>
      <c r="J191" s="8">
        <v>-1.5</v>
      </c>
      <c r="K191" s="25" t="s">
        <v>736</v>
      </c>
      <c r="L191" s="91" t="str">
        <f t="shared" si="27"/>
        <v>Yes</v>
      </c>
    </row>
    <row r="192" spans="1:12" x14ac:dyDescent="0.25">
      <c r="A192" s="152" t="s">
        <v>491</v>
      </c>
      <c r="B192" s="21" t="s">
        <v>213</v>
      </c>
      <c r="C192" s="4">
        <v>85.501330362000004</v>
      </c>
      <c r="D192" s="7" t="str">
        <f t="shared" si="24"/>
        <v>N/A</v>
      </c>
      <c r="E192" s="4">
        <v>84.776410901000006</v>
      </c>
      <c r="F192" s="7" t="str">
        <f t="shared" si="25"/>
        <v>N/A</v>
      </c>
      <c r="G192" s="4">
        <v>84.054040091000005</v>
      </c>
      <c r="H192" s="7" t="str">
        <f t="shared" si="26"/>
        <v>N/A</v>
      </c>
      <c r="I192" s="8">
        <v>-0.84799999999999998</v>
      </c>
      <c r="J192" s="8">
        <v>-0.85199999999999998</v>
      </c>
      <c r="K192" s="25" t="s">
        <v>736</v>
      </c>
      <c r="L192" s="91" t="str">
        <f t="shared" si="27"/>
        <v>Yes</v>
      </c>
    </row>
    <row r="193" spans="1:12" x14ac:dyDescent="0.25">
      <c r="A193" s="152" t="s">
        <v>492</v>
      </c>
      <c r="B193" s="21" t="s">
        <v>213</v>
      </c>
      <c r="C193" s="4">
        <v>84.336573369000007</v>
      </c>
      <c r="D193" s="7" t="str">
        <f t="shared" si="24"/>
        <v>N/A</v>
      </c>
      <c r="E193" s="4">
        <v>82.682393813999994</v>
      </c>
      <c r="F193" s="7" t="str">
        <f t="shared" si="25"/>
        <v>N/A</v>
      </c>
      <c r="G193" s="4">
        <v>82.355752249000005</v>
      </c>
      <c r="H193" s="7" t="str">
        <f t="shared" si="26"/>
        <v>N/A</v>
      </c>
      <c r="I193" s="8">
        <v>-1.96</v>
      </c>
      <c r="J193" s="8">
        <v>-0.39500000000000002</v>
      </c>
      <c r="K193" s="25" t="s">
        <v>736</v>
      </c>
      <c r="L193" s="91" t="str">
        <f t="shared" si="27"/>
        <v>Yes</v>
      </c>
    </row>
    <row r="194" spans="1:12" x14ac:dyDescent="0.25">
      <c r="A194" s="148" t="s">
        <v>1540</v>
      </c>
      <c r="B194" s="21" t="s">
        <v>213</v>
      </c>
      <c r="C194" s="22">
        <v>4.3583074534000001</v>
      </c>
      <c r="D194" s="7" t="str">
        <f t="shared" si="24"/>
        <v>N/A</v>
      </c>
      <c r="E194" s="22">
        <v>3.9876113047000001</v>
      </c>
      <c r="F194" s="7" t="str">
        <f t="shared" si="25"/>
        <v>N/A</v>
      </c>
      <c r="G194" s="22">
        <v>4.2917206623000004</v>
      </c>
      <c r="H194" s="7" t="str">
        <f t="shared" si="26"/>
        <v>N/A</v>
      </c>
      <c r="I194" s="8">
        <v>-8.51</v>
      </c>
      <c r="J194" s="8">
        <v>7.6260000000000003</v>
      </c>
      <c r="K194" s="25" t="s">
        <v>736</v>
      </c>
      <c r="L194" s="91" t="str">
        <f t="shared" si="27"/>
        <v>Yes</v>
      </c>
    </row>
    <row r="195" spans="1:12" x14ac:dyDescent="0.25">
      <c r="A195" s="152" t="s">
        <v>1541</v>
      </c>
      <c r="B195" s="21" t="s">
        <v>213</v>
      </c>
      <c r="C195" s="22">
        <v>1.0136986300999999</v>
      </c>
      <c r="D195" s="7" t="str">
        <f t="shared" si="24"/>
        <v>N/A</v>
      </c>
      <c r="E195" s="22">
        <v>0.81701738329999996</v>
      </c>
      <c r="F195" s="7" t="str">
        <f t="shared" si="25"/>
        <v>N/A</v>
      </c>
      <c r="G195" s="22">
        <v>1.4866255144</v>
      </c>
      <c r="H195" s="7" t="str">
        <f t="shared" si="26"/>
        <v>N/A</v>
      </c>
      <c r="I195" s="8">
        <v>-19.399999999999999</v>
      </c>
      <c r="J195" s="8">
        <v>81.96</v>
      </c>
      <c r="K195" s="25" t="s">
        <v>736</v>
      </c>
      <c r="L195" s="91" t="str">
        <f t="shared" si="27"/>
        <v>No</v>
      </c>
    </row>
    <row r="196" spans="1:12" x14ac:dyDescent="0.25">
      <c r="A196" s="152" t="s">
        <v>1542</v>
      </c>
      <c r="B196" s="21" t="s">
        <v>213</v>
      </c>
      <c r="C196" s="22">
        <v>7.8742307692000004</v>
      </c>
      <c r="D196" s="7" t="str">
        <f t="shared" si="24"/>
        <v>N/A</v>
      </c>
      <c r="E196" s="22">
        <v>6.5091342335000002</v>
      </c>
      <c r="F196" s="7" t="str">
        <f t="shared" si="25"/>
        <v>N/A</v>
      </c>
      <c r="G196" s="22">
        <v>6.9026717557000001</v>
      </c>
      <c r="H196" s="7" t="str">
        <f t="shared" si="26"/>
        <v>N/A</v>
      </c>
      <c r="I196" s="8">
        <v>-17.3</v>
      </c>
      <c r="J196" s="8">
        <v>6.0460000000000003</v>
      </c>
      <c r="K196" s="25" t="s">
        <v>736</v>
      </c>
      <c r="L196" s="91" t="str">
        <f t="shared" si="27"/>
        <v>Yes</v>
      </c>
    </row>
    <row r="197" spans="1:12" x14ac:dyDescent="0.25">
      <c r="A197" s="152" t="s">
        <v>1543</v>
      </c>
      <c r="B197" s="21" t="s">
        <v>213</v>
      </c>
      <c r="C197" s="22">
        <v>4.3755032517999997</v>
      </c>
      <c r="D197" s="7" t="str">
        <f t="shared" si="24"/>
        <v>N/A</v>
      </c>
      <c r="E197" s="22">
        <v>4.1658921933000004</v>
      </c>
      <c r="F197" s="7" t="str">
        <f t="shared" si="25"/>
        <v>N/A</v>
      </c>
      <c r="G197" s="22">
        <v>4.5371527778000003</v>
      </c>
      <c r="H197" s="7" t="str">
        <f t="shared" si="26"/>
        <v>N/A</v>
      </c>
      <c r="I197" s="8">
        <v>-4.79</v>
      </c>
      <c r="J197" s="8">
        <v>8.9120000000000008</v>
      </c>
      <c r="K197" s="25" t="s">
        <v>736</v>
      </c>
      <c r="L197" s="91" t="str">
        <f t="shared" si="27"/>
        <v>Yes</v>
      </c>
    </row>
    <row r="198" spans="1:12" x14ac:dyDescent="0.25">
      <c r="A198" s="152" t="s">
        <v>1544</v>
      </c>
      <c r="B198" s="21" t="s">
        <v>213</v>
      </c>
      <c r="C198" s="22">
        <v>3.2730654762000002</v>
      </c>
      <c r="D198" s="7" t="str">
        <f t="shared" si="24"/>
        <v>N/A</v>
      </c>
      <c r="E198" s="22">
        <v>3.2447063155999998</v>
      </c>
      <c r="F198" s="7" t="str">
        <f t="shared" si="25"/>
        <v>N/A</v>
      </c>
      <c r="G198" s="22">
        <v>3.4699723428999998</v>
      </c>
      <c r="H198" s="7" t="str">
        <f t="shared" si="26"/>
        <v>N/A</v>
      </c>
      <c r="I198" s="8">
        <v>-0.86599999999999999</v>
      </c>
      <c r="J198" s="8">
        <v>6.9429999999999996</v>
      </c>
      <c r="K198" s="25" t="s">
        <v>736</v>
      </c>
      <c r="L198" s="91" t="str">
        <f t="shared" si="27"/>
        <v>Yes</v>
      </c>
    </row>
    <row r="199" spans="1:12" x14ac:dyDescent="0.25">
      <c r="A199" s="148" t="s">
        <v>1545</v>
      </c>
      <c r="B199" s="21" t="s">
        <v>213</v>
      </c>
      <c r="C199" s="22">
        <v>153.19768003999999</v>
      </c>
      <c r="D199" s="7" t="str">
        <f t="shared" si="24"/>
        <v>N/A</v>
      </c>
      <c r="E199" s="22">
        <v>154.86975609999999</v>
      </c>
      <c r="F199" s="7" t="str">
        <f t="shared" si="25"/>
        <v>N/A</v>
      </c>
      <c r="G199" s="22">
        <v>152.87055838000001</v>
      </c>
      <c r="H199" s="7" t="str">
        <f t="shared" si="26"/>
        <v>N/A</v>
      </c>
      <c r="I199" s="8">
        <v>1.091</v>
      </c>
      <c r="J199" s="8">
        <v>-1.29</v>
      </c>
      <c r="K199" s="25" t="s">
        <v>736</v>
      </c>
      <c r="L199" s="91" t="str">
        <f t="shared" si="27"/>
        <v>Yes</v>
      </c>
    </row>
    <row r="200" spans="1:12" x14ac:dyDescent="0.25">
      <c r="A200" s="152" t="s">
        <v>1546</v>
      </c>
      <c r="B200" s="21" t="s">
        <v>213</v>
      </c>
      <c r="C200" s="22">
        <v>227.65570933999999</v>
      </c>
      <c r="D200" s="7" t="str">
        <f t="shared" si="24"/>
        <v>N/A</v>
      </c>
      <c r="E200" s="22">
        <v>235.07583774</v>
      </c>
      <c r="F200" s="7" t="str">
        <f t="shared" si="25"/>
        <v>N/A</v>
      </c>
      <c r="G200" s="22">
        <v>230.93345009000001</v>
      </c>
      <c r="H200" s="7" t="str">
        <f t="shared" si="26"/>
        <v>N/A</v>
      </c>
      <c r="I200" s="8">
        <v>3.2589999999999999</v>
      </c>
      <c r="J200" s="8">
        <v>-1.76</v>
      </c>
      <c r="K200" s="25" t="s">
        <v>736</v>
      </c>
      <c r="L200" s="91" t="str">
        <f t="shared" si="27"/>
        <v>Yes</v>
      </c>
    </row>
    <row r="201" spans="1:12" x14ac:dyDescent="0.25">
      <c r="A201" s="152" t="s">
        <v>1547</v>
      </c>
      <c r="B201" s="21" t="s">
        <v>213</v>
      </c>
      <c r="C201" s="22">
        <v>169.44494381999999</v>
      </c>
      <c r="D201" s="7" t="str">
        <f t="shared" si="24"/>
        <v>N/A</v>
      </c>
      <c r="E201" s="22">
        <v>168.03786192000001</v>
      </c>
      <c r="F201" s="7" t="str">
        <f t="shared" si="25"/>
        <v>N/A</v>
      </c>
      <c r="G201" s="22">
        <v>165.63279446000001</v>
      </c>
      <c r="H201" s="7" t="str">
        <f t="shared" si="26"/>
        <v>N/A</v>
      </c>
      <c r="I201" s="8">
        <v>-0.83</v>
      </c>
      <c r="J201" s="8">
        <v>-1.43</v>
      </c>
      <c r="K201" s="25" t="s">
        <v>736</v>
      </c>
      <c r="L201" s="91" t="str">
        <f t="shared" si="27"/>
        <v>Yes</v>
      </c>
    </row>
    <row r="202" spans="1:12" x14ac:dyDescent="0.25">
      <c r="A202" s="152" t="s">
        <v>1548</v>
      </c>
      <c r="B202" s="21" t="s">
        <v>213</v>
      </c>
      <c r="C202" s="22">
        <v>106.41792547999999</v>
      </c>
      <c r="D202" s="7" t="str">
        <f t="shared" si="24"/>
        <v>N/A</v>
      </c>
      <c r="E202" s="22">
        <v>107.66219008</v>
      </c>
      <c r="F202" s="7" t="str">
        <f t="shared" si="25"/>
        <v>N/A</v>
      </c>
      <c r="G202" s="22">
        <v>100.22061483</v>
      </c>
      <c r="H202" s="7" t="str">
        <f t="shared" si="26"/>
        <v>N/A</v>
      </c>
      <c r="I202" s="8">
        <v>1.169</v>
      </c>
      <c r="J202" s="8">
        <v>-6.91</v>
      </c>
      <c r="K202" s="25" t="s">
        <v>736</v>
      </c>
      <c r="L202" s="91" t="str">
        <f t="shared" si="27"/>
        <v>Yes</v>
      </c>
    </row>
    <row r="203" spans="1:12" x14ac:dyDescent="0.25">
      <c r="A203" s="152" t="s">
        <v>1549</v>
      </c>
      <c r="B203" s="21" t="s">
        <v>213</v>
      </c>
      <c r="C203" s="22">
        <v>81.226415094000004</v>
      </c>
      <c r="D203" s="7" t="str">
        <f t="shared" si="24"/>
        <v>N/A</v>
      </c>
      <c r="E203" s="22">
        <v>68.621212120999999</v>
      </c>
      <c r="F203" s="7" t="str">
        <f t="shared" si="25"/>
        <v>N/A</v>
      </c>
      <c r="G203" s="22">
        <v>102.06053269</v>
      </c>
      <c r="H203" s="7" t="str">
        <f t="shared" si="26"/>
        <v>N/A</v>
      </c>
      <c r="I203" s="8">
        <v>-15.5</v>
      </c>
      <c r="J203" s="8">
        <v>48.73</v>
      </c>
      <c r="K203" s="25" t="s">
        <v>736</v>
      </c>
      <c r="L203" s="91" t="str">
        <f t="shared" si="27"/>
        <v>No</v>
      </c>
    </row>
    <row r="204" spans="1:12" x14ac:dyDescent="0.25">
      <c r="A204" s="148"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-80</v>
      </c>
      <c r="J204" s="8">
        <v>0</v>
      </c>
      <c r="K204" s="10" t="s">
        <v>213</v>
      </c>
      <c r="L204" s="91" t="str">
        <f t="shared" ref="L204:L214" si="31">IF(J204="Div by 0", "N/A", IF(K204="N/A","N/A", IF(J204&gt;VALUE(MID(K204,1,2)), "No", IF(J204&lt;-1*VALUE(MID(K204,1,2)), "No", "Yes"))))</f>
        <v>N/A</v>
      </c>
    </row>
    <row r="205" spans="1:12" x14ac:dyDescent="0.25">
      <c r="A205" s="148" t="s">
        <v>128</v>
      </c>
      <c r="B205" s="21" t="s">
        <v>213</v>
      </c>
      <c r="C205" s="22">
        <v>39</v>
      </c>
      <c r="D205" s="7" t="str">
        <f t="shared" si="28"/>
        <v>N/A</v>
      </c>
      <c r="E205" s="22">
        <v>14</v>
      </c>
      <c r="F205" s="7" t="str">
        <f t="shared" si="29"/>
        <v>N/A</v>
      </c>
      <c r="G205" s="22">
        <v>32</v>
      </c>
      <c r="H205" s="7" t="str">
        <f t="shared" si="30"/>
        <v>N/A</v>
      </c>
      <c r="I205" s="8">
        <v>-64.099999999999994</v>
      </c>
      <c r="J205" s="8">
        <v>128.6</v>
      </c>
      <c r="K205" s="10" t="s">
        <v>213</v>
      </c>
      <c r="L205" s="91" t="str">
        <f t="shared" si="31"/>
        <v>N/A</v>
      </c>
    </row>
    <row r="206" spans="1:12" ht="25" x14ac:dyDescent="0.25">
      <c r="A206" s="148" t="s">
        <v>1597</v>
      </c>
      <c r="B206" s="21" t="s">
        <v>213</v>
      </c>
      <c r="C206" s="22">
        <v>11</v>
      </c>
      <c r="D206" s="7" t="str">
        <f t="shared" si="28"/>
        <v>N/A</v>
      </c>
      <c r="E206" s="22">
        <v>11</v>
      </c>
      <c r="F206" s="7" t="str">
        <f t="shared" si="29"/>
        <v>N/A</v>
      </c>
      <c r="G206" s="22">
        <v>11</v>
      </c>
      <c r="H206" s="7" t="str">
        <f t="shared" si="30"/>
        <v>N/A</v>
      </c>
      <c r="I206" s="8">
        <v>-37.5</v>
      </c>
      <c r="J206" s="8">
        <v>0</v>
      </c>
      <c r="K206" s="10" t="s">
        <v>213</v>
      </c>
      <c r="L206" s="91" t="str">
        <f t="shared" si="31"/>
        <v>N/A</v>
      </c>
    </row>
    <row r="207" spans="1:12" ht="25" x14ac:dyDescent="0.25">
      <c r="A207" s="148" t="s">
        <v>1550</v>
      </c>
      <c r="B207" s="21" t="s">
        <v>213</v>
      </c>
      <c r="C207" s="22">
        <v>120</v>
      </c>
      <c r="D207" s="7" t="str">
        <f t="shared" si="28"/>
        <v>N/A</v>
      </c>
      <c r="E207" s="22">
        <v>161</v>
      </c>
      <c r="F207" s="7" t="str">
        <f t="shared" si="29"/>
        <v>N/A</v>
      </c>
      <c r="G207" s="22">
        <v>173</v>
      </c>
      <c r="H207" s="7" t="str">
        <f t="shared" si="30"/>
        <v>N/A</v>
      </c>
      <c r="I207" s="8">
        <v>34.17</v>
      </c>
      <c r="J207" s="8">
        <v>7.4530000000000003</v>
      </c>
      <c r="K207" s="10" t="s">
        <v>213</v>
      </c>
      <c r="L207" s="91" t="str">
        <f t="shared" si="31"/>
        <v>N/A</v>
      </c>
    </row>
    <row r="208" spans="1:12" x14ac:dyDescent="0.25">
      <c r="A208" s="148" t="s">
        <v>1598</v>
      </c>
      <c r="B208" s="21" t="s">
        <v>213</v>
      </c>
      <c r="C208" s="22">
        <v>11</v>
      </c>
      <c r="D208" s="7" t="str">
        <f t="shared" si="28"/>
        <v>N/A</v>
      </c>
      <c r="E208" s="22">
        <v>11</v>
      </c>
      <c r="F208" s="7" t="str">
        <f t="shared" si="29"/>
        <v>N/A</v>
      </c>
      <c r="G208" s="22">
        <v>11</v>
      </c>
      <c r="H208" s="7" t="str">
        <f t="shared" si="30"/>
        <v>N/A</v>
      </c>
      <c r="I208" s="8">
        <v>-57.1</v>
      </c>
      <c r="J208" s="8">
        <v>33.33</v>
      </c>
      <c r="K208" s="10" t="s">
        <v>213</v>
      </c>
      <c r="L208" s="91" t="str">
        <f t="shared" si="31"/>
        <v>N/A</v>
      </c>
    </row>
    <row r="209" spans="1:12" x14ac:dyDescent="0.25">
      <c r="A209" s="148" t="s">
        <v>1599</v>
      </c>
      <c r="B209" s="21" t="s">
        <v>213</v>
      </c>
      <c r="C209" s="22">
        <v>137</v>
      </c>
      <c r="D209" s="7" t="str">
        <f t="shared" si="28"/>
        <v>N/A</v>
      </c>
      <c r="E209" s="22">
        <v>151</v>
      </c>
      <c r="F209" s="7" t="str">
        <f t="shared" si="29"/>
        <v>N/A</v>
      </c>
      <c r="G209" s="22">
        <v>108</v>
      </c>
      <c r="H209" s="7" t="str">
        <f t="shared" si="30"/>
        <v>N/A</v>
      </c>
      <c r="I209" s="8">
        <v>10.220000000000001</v>
      </c>
      <c r="J209" s="8">
        <v>-28.5</v>
      </c>
      <c r="K209" s="10" t="s">
        <v>213</v>
      </c>
      <c r="L209" s="91" t="str">
        <f t="shared" si="31"/>
        <v>N/A</v>
      </c>
    </row>
    <row r="210" spans="1:12" x14ac:dyDescent="0.25">
      <c r="A210" s="148" t="s">
        <v>125</v>
      </c>
      <c r="B210" s="21" t="s">
        <v>213</v>
      </c>
      <c r="C210" s="26">
        <v>1334938</v>
      </c>
      <c r="D210" s="7" t="str">
        <f t="shared" si="28"/>
        <v>N/A</v>
      </c>
      <c r="E210" s="26">
        <v>1048877</v>
      </c>
      <c r="F210" s="7" t="str">
        <f t="shared" si="29"/>
        <v>N/A</v>
      </c>
      <c r="G210" s="26">
        <v>1596204</v>
      </c>
      <c r="H210" s="7" t="str">
        <f t="shared" si="30"/>
        <v>N/A</v>
      </c>
      <c r="I210" s="8">
        <v>-21.4</v>
      </c>
      <c r="J210" s="8">
        <v>52.18</v>
      </c>
      <c r="K210" s="10" t="s">
        <v>213</v>
      </c>
      <c r="L210" s="91" t="str">
        <f t="shared" si="31"/>
        <v>N/A</v>
      </c>
    </row>
    <row r="211" spans="1:12" x14ac:dyDescent="0.25">
      <c r="A211" s="148" t="s">
        <v>1600</v>
      </c>
      <c r="B211" s="21" t="s">
        <v>213</v>
      </c>
      <c r="C211" s="26">
        <v>1076134</v>
      </c>
      <c r="D211" s="7" t="str">
        <f t="shared" si="28"/>
        <v>N/A</v>
      </c>
      <c r="E211" s="26">
        <v>1017747</v>
      </c>
      <c r="F211" s="7" t="str">
        <f t="shared" si="29"/>
        <v>N/A</v>
      </c>
      <c r="G211" s="26">
        <v>1375502</v>
      </c>
      <c r="H211" s="7" t="str">
        <f t="shared" si="30"/>
        <v>N/A</v>
      </c>
      <c r="I211" s="8">
        <v>-5.43</v>
      </c>
      <c r="J211" s="8">
        <v>35.15</v>
      </c>
      <c r="K211" s="10" t="s">
        <v>213</v>
      </c>
      <c r="L211" s="91" t="str">
        <f t="shared" si="31"/>
        <v>N/A</v>
      </c>
    </row>
    <row r="212" spans="1:12" x14ac:dyDescent="0.25">
      <c r="A212" s="148" t="s">
        <v>1551</v>
      </c>
      <c r="B212" s="21" t="s">
        <v>213</v>
      </c>
      <c r="C212" s="26">
        <v>712189</v>
      </c>
      <c r="D212" s="7" t="str">
        <f t="shared" si="28"/>
        <v>N/A</v>
      </c>
      <c r="E212" s="26">
        <v>863118</v>
      </c>
      <c r="F212" s="7" t="str">
        <f t="shared" si="29"/>
        <v>N/A</v>
      </c>
      <c r="G212" s="26">
        <v>718800</v>
      </c>
      <c r="H212" s="7" t="str">
        <f t="shared" si="30"/>
        <v>N/A</v>
      </c>
      <c r="I212" s="8">
        <v>21.19</v>
      </c>
      <c r="J212" s="8">
        <v>-16.7</v>
      </c>
      <c r="K212" s="10" t="s">
        <v>213</v>
      </c>
      <c r="L212" s="91" t="str">
        <f t="shared" si="31"/>
        <v>N/A</v>
      </c>
    </row>
    <row r="213" spans="1:12" x14ac:dyDescent="0.25">
      <c r="A213" s="148" t="s">
        <v>1601</v>
      </c>
      <c r="B213" s="21" t="s">
        <v>213</v>
      </c>
      <c r="C213" s="26">
        <v>994988</v>
      </c>
      <c r="D213" s="7" t="str">
        <f t="shared" si="28"/>
        <v>N/A</v>
      </c>
      <c r="E213" s="26">
        <v>384003</v>
      </c>
      <c r="F213" s="7" t="str">
        <f t="shared" si="29"/>
        <v>N/A</v>
      </c>
      <c r="G213" s="26">
        <v>502282</v>
      </c>
      <c r="H213" s="7" t="str">
        <f t="shared" si="30"/>
        <v>N/A</v>
      </c>
      <c r="I213" s="8">
        <v>-61.4</v>
      </c>
      <c r="J213" s="8">
        <v>30.8</v>
      </c>
      <c r="K213" s="10" t="s">
        <v>213</v>
      </c>
      <c r="L213" s="91" t="str">
        <f t="shared" si="31"/>
        <v>N/A</v>
      </c>
    </row>
    <row r="214" spans="1:12" x14ac:dyDescent="0.25">
      <c r="A214" s="152" t="s">
        <v>1602</v>
      </c>
      <c r="B214" s="21" t="s">
        <v>213</v>
      </c>
      <c r="C214" s="26">
        <v>1082461</v>
      </c>
      <c r="D214" s="7" t="str">
        <f t="shared" si="28"/>
        <v>N/A</v>
      </c>
      <c r="E214" s="26">
        <v>621196</v>
      </c>
      <c r="F214" s="7" t="str">
        <f t="shared" si="29"/>
        <v>N/A</v>
      </c>
      <c r="G214" s="26">
        <v>480133</v>
      </c>
      <c r="H214" s="7" t="str">
        <f t="shared" si="30"/>
        <v>N/A</v>
      </c>
      <c r="I214" s="8">
        <v>-42.6</v>
      </c>
      <c r="J214" s="8">
        <v>-22.7</v>
      </c>
      <c r="K214" s="10" t="s">
        <v>213</v>
      </c>
      <c r="L214" s="91" t="str">
        <f t="shared" si="31"/>
        <v>N/A</v>
      </c>
    </row>
    <row r="215" spans="1:12" ht="25" x14ac:dyDescent="0.25">
      <c r="A215" s="148" t="s">
        <v>1365</v>
      </c>
      <c r="B215" s="21" t="s">
        <v>213</v>
      </c>
      <c r="C215" s="26">
        <v>3565531</v>
      </c>
      <c r="D215" s="7" t="str">
        <f t="shared" ref="D215:D229" si="32">IF($B215="N/A","N/A",IF(C215&gt;10,"No",IF(C215&lt;-10,"No","Yes")))</f>
        <v>N/A</v>
      </c>
      <c r="E215" s="26">
        <v>3829717</v>
      </c>
      <c r="F215" s="7" t="str">
        <f t="shared" ref="F215:F229" si="33">IF($B215="N/A","N/A",IF(E215&gt;10,"No",IF(E215&lt;-10,"No","Yes")))</f>
        <v>N/A</v>
      </c>
      <c r="G215" s="26">
        <v>4456832</v>
      </c>
      <c r="H215" s="7" t="str">
        <f t="shared" ref="H215:H229" si="34">IF($B215="N/A","N/A",IF(G215&gt;10,"No",IF(G215&lt;-10,"No","Yes")))</f>
        <v>N/A</v>
      </c>
      <c r="I215" s="8">
        <v>7.4089999999999998</v>
      </c>
      <c r="J215" s="8">
        <v>16.37</v>
      </c>
      <c r="K215" s="25" t="s">
        <v>736</v>
      </c>
      <c r="L215" s="91" t="str">
        <f t="shared" ref="L215:L229" si="35">IF(J215="Div by 0", "N/A", IF(K215="N/A","N/A", IF(J215&gt;VALUE(MID(K215,1,2)), "No", IF(J215&lt;-1*VALUE(MID(K215,1,2)), "No", "Yes"))))</f>
        <v>Yes</v>
      </c>
    </row>
    <row r="216" spans="1:12" x14ac:dyDescent="0.25">
      <c r="A216" s="148" t="s">
        <v>647</v>
      </c>
      <c r="B216" s="21" t="s">
        <v>213</v>
      </c>
      <c r="C216" s="22">
        <v>5844</v>
      </c>
      <c r="D216" s="7" t="str">
        <f t="shared" si="32"/>
        <v>N/A</v>
      </c>
      <c r="E216" s="22">
        <v>5754</v>
      </c>
      <c r="F216" s="7" t="str">
        <f t="shared" si="33"/>
        <v>N/A</v>
      </c>
      <c r="G216" s="22">
        <v>8487</v>
      </c>
      <c r="H216" s="7" t="str">
        <f t="shared" si="34"/>
        <v>N/A</v>
      </c>
      <c r="I216" s="8">
        <v>-1.54</v>
      </c>
      <c r="J216" s="8">
        <v>47.5</v>
      </c>
      <c r="K216" s="25" t="s">
        <v>736</v>
      </c>
      <c r="L216" s="91" t="str">
        <f t="shared" si="35"/>
        <v>No</v>
      </c>
    </row>
    <row r="217" spans="1:12" x14ac:dyDescent="0.25">
      <c r="A217" s="148" t="s">
        <v>1366</v>
      </c>
      <c r="B217" s="21" t="s">
        <v>213</v>
      </c>
      <c r="C217" s="26">
        <v>610.11824092999996</v>
      </c>
      <c r="D217" s="7" t="str">
        <f t="shared" si="32"/>
        <v>N/A</v>
      </c>
      <c r="E217" s="26">
        <v>665.57473061999997</v>
      </c>
      <c r="F217" s="7" t="str">
        <f t="shared" si="33"/>
        <v>N/A</v>
      </c>
      <c r="G217" s="26">
        <v>525.13632614999995</v>
      </c>
      <c r="H217" s="7" t="str">
        <f t="shared" si="34"/>
        <v>N/A</v>
      </c>
      <c r="I217" s="8">
        <v>9.0890000000000004</v>
      </c>
      <c r="J217" s="8">
        <v>-21.1</v>
      </c>
      <c r="K217" s="25" t="s">
        <v>736</v>
      </c>
      <c r="L217" s="91" t="str">
        <f t="shared" si="35"/>
        <v>Yes</v>
      </c>
    </row>
    <row r="218" spans="1:12" ht="25" x14ac:dyDescent="0.25">
      <c r="A218" s="148" t="s">
        <v>1367</v>
      </c>
      <c r="B218" s="21" t="s">
        <v>213</v>
      </c>
      <c r="C218" s="26">
        <v>4332</v>
      </c>
      <c r="D218" s="7" t="str">
        <f t="shared" si="32"/>
        <v>N/A</v>
      </c>
      <c r="E218" s="26">
        <v>6623</v>
      </c>
      <c r="F218" s="7" t="str">
        <f t="shared" si="33"/>
        <v>N/A</v>
      </c>
      <c r="G218" s="26">
        <v>3669</v>
      </c>
      <c r="H218" s="7" t="str">
        <f t="shared" si="34"/>
        <v>N/A</v>
      </c>
      <c r="I218" s="8">
        <v>52.89</v>
      </c>
      <c r="J218" s="8">
        <v>-44.6</v>
      </c>
      <c r="K218" s="25" t="s">
        <v>736</v>
      </c>
      <c r="L218" s="91" t="str">
        <f t="shared" si="35"/>
        <v>No</v>
      </c>
    </row>
    <row r="219" spans="1:12" x14ac:dyDescent="0.25">
      <c r="A219" s="148" t="s">
        <v>514</v>
      </c>
      <c r="B219" s="21" t="s">
        <v>213</v>
      </c>
      <c r="C219" s="22">
        <v>36</v>
      </c>
      <c r="D219" s="7" t="str">
        <f t="shared" si="32"/>
        <v>N/A</v>
      </c>
      <c r="E219" s="22">
        <v>47</v>
      </c>
      <c r="F219" s="7" t="str">
        <f t="shared" si="33"/>
        <v>N/A</v>
      </c>
      <c r="G219" s="22">
        <v>32</v>
      </c>
      <c r="H219" s="7" t="str">
        <f t="shared" si="34"/>
        <v>N/A</v>
      </c>
      <c r="I219" s="8">
        <v>30.56</v>
      </c>
      <c r="J219" s="8">
        <v>-31.9</v>
      </c>
      <c r="K219" s="25" t="s">
        <v>736</v>
      </c>
      <c r="L219" s="91" t="str">
        <f t="shared" si="35"/>
        <v>No</v>
      </c>
    </row>
    <row r="220" spans="1:12" x14ac:dyDescent="0.25">
      <c r="A220" s="148" t="s">
        <v>1368</v>
      </c>
      <c r="B220" s="21" t="s">
        <v>213</v>
      </c>
      <c r="C220" s="26">
        <v>120.33333333</v>
      </c>
      <c r="D220" s="7" t="str">
        <f t="shared" si="32"/>
        <v>N/A</v>
      </c>
      <c r="E220" s="26">
        <v>140.91489361999999</v>
      </c>
      <c r="F220" s="7" t="str">
        <f t="shared" si="33"/>
        <v>N/A</v>
      </c>
      <c r="G220" s="26">
        <v>114.65625</v>
      </c>
      <c r="H220" s="7" t="str">
        <f t="shared" si="34"/>
        <v>N/A</v>
      </c>
      <c r="I220" s="8">
        <v>17.100000000000001</v>
      </c>
      <c r="J220" s="8">
        <v>-18.600000000000001</v>
      </c>
      <c r="K220" s="25" t="s">
        <v>736</v>
      </c>
      <c r="L220" s="91" t="str">
        <f t="shared" si="35"/>
        <v>Yes</v>
      </c>
    </row>
    <row r="221" spans="1:12" ht="25" x14ac:dyDescent="0.25">
      <c r="A221" s="148" t="s">
        <v>1369</v>
      </c>
      <c r="B221" s="21" t="s">
        <v>213</v>
      </c>
      <c r="C221" s="26">
        <v>5469258</v>
      </c>
      <c r="D221" s="7" t="str">
        <f t="shared" si="32"/>
        <v>N/A</v>
      </c>
      <c r="E221" s="26">
        <v>6190898</v>
      </c>
      <c r="F221" s="7" t="str">
        <f t="shared" si="33"/>
        <v>N/A</v>
      </c>
      <c r="G221" s="26">
        <v>6013344</v>
      </c>
      <c r="H221" s="7" t="str">
        <f t="shared" si="34"/>
        <v>N/A</v>
      </c>
      <c r="I221" s="8">
        <v>13.19</v>
      </c>
      <c r="J221" s="8">
        <v>-2.87</v>
      </c>
      <c r="K221" s="25" t="s">
        <v>736</v>
      </c>
      <c r="L221" s="91" t="str">
        <f t="shared" si="35"/>
        <v>Yes</v>
      </c>
    </row>
    <row r="222" spans="1:12" x14ac:dyDescent="0.25">
      <c r="A222" s="148" t="s">
        <v>515</v>
      </c>
      <c r="B222" s="21" t="s">
        <v>213</v>
      </c>
      <c r="C222" s="22">
        <v>8628</v>
      </c>
      <c r="D222" s="7" t="str">
        <f t="shared" si="32"/>
        <v>N/A</v>
      </c>
      <c r="E222" s="22">
        <v>9573</v>
      </c>
      <c r="F222" s="7" t="str">
        <f t="shared" si="33"/>
        <v>N/A</v>
      </c>
      <c r="G222" s="22">
        <v>9562</v>
      </c>
      <c r="H222" s="7" t="str">
        <f t="shared" si="34"/>
        <v>N/A</v>
      </c>
      <c r="I222" s="8">
        <v>10.95</v>
      </c>
      <c r="J222" s="8">
        <v>-0.115</v>
      </c>
      <c r="K222" s="25" t="s">
        <v>736</v>
      </c>
      <c r="L222" s="91" t="str">
        <f t="shared" si="35"/>
        <v>Yes</v>
      </c>
    </row>
    <row r="223" spans="1:12" ht="25" x14ac:dyDescent="0.25">
      <c r="A223" s="148" t="s">
        <v>1370</v>
      </c>
      <c r="B223" s="21" t="s">
        <v>213</v>
      </c>
      <c r="C223" s="26">
        <v>633.89638387000002</v>
      </c>
      <c r="D223" s="7" t="str">
        <f t="shared" si="32"/>
        <v>N/A</v>
      </c>
      <c r="E223" s="26">
        <v>646.70406350999997</v>
      </c>
      <c r="F223" s="7" t="str">
        <f t="shared" si="33"/>
        <v>N/A</v>
      </c>
      <c r="G223" s="26">
        <v>628.87931394999998</v>
      </c>
      <c r="H223" s="7" t="str">
        <f t="shared" si="34"/>
        <v>N/A</v>
      </c>
      <c r="I223" s="8">
        <v>2.02</v>
      </c>
      <c r="J223" s="8">
        <v>-2.76</v>
      </c>
      <c r="K223" s="25" t="s">
        <v>736</v>
      </c>
      <c r="L223" s="91" t="str">
        <f t="shared" si="35"/>
        <v>Yes</v>
      </c>
    </row>
    <row r="224" spans="1:12" ht="25" x14ac:dyDescent="0.25">
      <c r="A224" s="148" t="s">
        <v>1371</v>
      </c>
      <c r="B224" s="21" t="s">
        <v>213</v>
      </c>
      <c r="C224" s="26">
        <v>54844604</v>
      </c>
      <c r="D224" s="7" t="str">
        <f t="shared" si="32"/>
        <v>N/A</v>
      </c>
      <c r="E224" s="26">
        <v>47134529</v>
      </c>
      <c r="F224" s="7" t="str">
        <f t="shared" si="33"/>
        <v>N/A</v>
      </c>
      <c r="G224" s="26">
        <v>114997323</v>
      </c>
      <c r="H224" s="7" t="str">
        <f t="shared" si="34"/>
        <v>N/A</v>
      </c>
      <c r="I224" s="8">
        <v>-14.1</v>
      </c>
      <c r="J224" s="8">
        <v>144</v>
      </c>
      <c r="K224" s="25" t="s">
        <v>736</v>
      </c>
      <c r="L224" s="91" t="str">
        <f t="shared" si="35"/>
        <v>No</v>
      </c>
    </row>
    <row r="225" spans="1:12" x14ac:dyDescent="0.25">
      <c r="A225" s="148" t="s">
        <v>516</v>
      </c>
      <c r="B225" s="21" t="s">
        <v>213</v>
      </c>
      <c r="C225" s="22">
        <v>19181</v>
      </c>
      <c r="D225" s="7" t="str">
        <f t="shared" si="32"/>
        <v>N/A</v>
      </c>
      <c r="E225" s="22">
        <v>13043</v>
      </c>
      <c r="F225" s="7" t="str">
        <f t="shared" si="33"/>
        <v>N/A</v>
      </c>
      <c r="G225" s="22">
        <v>36764</v>
      </c>
      <c r="H225" s="7" t="str">
        <f t="shared" si="34"/>
        <v>N/A</v>
      </c>
      <c r="I225" s="8">
        <v>-32</v>
      </c>
      <c r="J225" s="8">
        <v>181.9</v>
      </c>
      <c r="K225" s="25" t="s">
        <v>736</v>
      </c>
      <c r="L225" s="91" t="str">
        <f t="shared" si="35"/>
        <v>No</v>
      </c>
    </row>
    <row r="226" spans="1:12" x14ac:dyDescent="0.25">
      <c r="A226" s="148" t="s">
        <v>1372</v>
      </c>
      <c r="B226" s="21" t="s">
        <v>213</v>
      </c>
      <c r="C226" s="26">
        <v>2859.3193264000001</v>
      </c>
      <c r="D226" s="7" t="str">
        <f t="shared" si="32"/>
        <v>N/A</v>
      </c>
      <c r="E226" s="26">
        <v>3613.7797286</v>
      </c>
      <c r="F226" s="7" t="str">
        <f t="shared" si="33"/>
        <v>N/A</v>
      </c>
      <c r="G226" s="26">
        <v>3127.987243</v>
      </c>
      <c r="H226" s="7" t="str">
        <f t="shared" si="34"/>
        <v>N/A</v>
      </c>
      <c r="I226" s="8">
        <v>26.39</v>
      </c>
      <c r="J226" s="8">
        <v>-13.4</v>
      </c>
      <c r="K226" s="25" t="s">
        <v>736</v>
      </c>
      <c r="L226" s="91" t="str">
        <f t="shared" si="35"/>
        <v>Yes</v>
      </c>
    </row>
    <row r="227" spans="1:12" ht="25" x14ac:dyDescent="0.25">
      <c r="A227" s="148" t="s">
        <v>1373</v>
      </c>
      <c r="B227" s="21" t="s">
        <v>213</v>
      </c>
      <c r="C227" s="26">
        <v>214749725</v>
      </c>
      <c r="D227" s="7" t="str">
        <f t="shared" si="32"/>
        <v>N/A</v>
      </c>
      <c r="E227" s="26">
        <v>242288471</v>
      </c>
      <c r="F227" s="7" t="str">
        <f t="shared" si="33"/>
        <v>N/A</v>
      </c>
      <c r="G227" s="26">
        <v>222480263</v>
      </c>
      <c r="H227" s="7" t="str">
        <f t="shared" si="34"/>
        <v>N/A</v>
      </c>
      <c r="I227" s="8">
        <v>12.82</v>
      </c>
      <c r="J227" s="8">
        <v>-8.18</v>
      </c>
      <c r="K227" s="25" t="s">
        <v>736</v>
      </c>
      <c r="L227" s="91" t="str">
        <f t="shared" si="35"/>
        <v>Yes</v>
      </c>
    </row>
    <row r="228" spans="1:12" ht="25" x14ac:dyDescent="0.25">
      <c r="A228" s="148" t="s">
        <v>517</v>
      </c>
      <c r="B228" s="21" t="s">
        <v>213</v>
      </c>
      <c r="C228" s="22">
        <v>5837</v>
      </c>
      <c r="D228" s="7" t="str">
        <f t="shared" si="32"/>
        <v>N/A</v>
      </c>
      <c r="E228" s="22">
        <v>6087</v>
      </c>
      <c r="F228" s="7" t="str">
        <f t="shared" si="33"/>
        <v>N/A</v>
      </c>
      <c r="G228" s="22">
        <v>5408</v>
      </c>
      <c r="H228" s="7" t="str">
        <f t="shared" si="34"/>
        <v>N/A</v>
      </c>
      <c r="I228" s="8">
        <v>4.2830000000000004</v>
      </c>
      <c r="J228" s="8">
        <v>-11.2</v>
      </c>
      <c r="K228" s="25" t="s">
        <v>736</v>
      </c>
      <c r="L228" s="91" t="str">
        <f t="shared" si="35"/>
        <v>Yes</v>
      </c>
    </row>
    <row r="229" spans="1:12" ht="25" x14ac:dyDescent="0.25">
      <c r="A229" s="148" t="s">
        <v>1374</v>
      </c>
      <c r="B229" s="21" t="s">
        <v>213</v>
      </c>
      <c r="C229" s="26">
        <v>36791.112729</v>
      </c>
      <c r="D229" s="7" t="str">
        <f t="shared" si="32"/>
        <v>N/A</v>
      </c>
      <c r="E229" s="26">
        <v>39804.250204999997</v>
      </c>
      <c r="F229" s="7" t="str">
        <f t="shared" si="33"/>
        <v>N/A</v>
      </c>
      <c r="G229" s="26">
        <v>41139.101885999997</v>
      </c>
      <c r="H229" s="7" t="str">
        <f t="shared" si="34"/>
        <v>N/A</v>
      </c>
      <c r="I229" s="8">
        <v>8.19</v>
      </c>
      <c r="J229" s="8">
        <v>3.3540000000000001</v>
      </c>
      <c r="K229" s="25" t="s">
        <v>736</v>
      </c>
      <c r="L229" s="91" t="str">
        <f t="shared" si="35"/>
        <v>Yes</v>
      </c>
    </row>
    <row r="230" spans="1:12" x14ac:dyDescent="0.25">
      <c r="A230" s="122" t="s">
        <v>1375</v>
      </c>
      <c r="B230" s="21" t="s">
        <v>213</v>
      </c>
      <c r="C230" s="10">
        <v>330937416</v>
      </c>
      <c r="D230" s="7" t="str">
        <f t="shared" ref="D230:D253" si="36">IF($B230="N/A","N/A",IF(C230&gt;10,"No",IF(C230&lt;-10,"No","Yes")))</f>
        <v>N/A</v>
      </c>
      <c r="E230" s="10">
        <v>368576718</v>
      </c>
      <c r="F230" s="7" t="str">
        <f t="shared" ref="F230:F253" si="37">IF($B230="N/A","N/A",IF(E230&gt;10,"No",IF(E230&lt;-10,"No","Yes")))</f>
        <v>N/A</v>
      </c>
      <c r="G230" s="10">
        <v>323873883</v>
      </c>
      <c r="H230" s="7" t="str">
        <f t="shared" ref="H230:H253" si="38">IF($B230="N/A","N/A",IF(G230&gt;10,"No",IF(G230&lt;-10,"No","Yes")))</f>
        <v>N/A</v>
      </c>
      <c r="I230" s="8">
        <v>11.37</v>
      </c>
      <c r="J230" s="8">
        <v>-12.1</v>
      </c>
      <c r="K230" s="25" t="s">
        <v>736</v>
      </c>
      <c r="L230" s="91" t="str">
        <f t="shared" ref="L230:L253" si="39">IF(J230="Div by 0", "N/A", IF(K230="N/A","N/A", IF(J230&gt;VALUE(MID(K230,1,2)), "No", IF(J230&lt;-1*VALUE(MID(K230,1,2)), "No", "Yes"))))</f>
        <v>Yes</v>
      </c>
    </row>
    <row r="231" spans="1:12" x14ac:dyDescent="0.25">
      <c r="A231" s="122" t="s">
        <v>1552</v>
      </c>
      <c r="B231" s="21" t="s">
        <v>213</v>
      </c>
      <c r="C231" s="1">
        <v>8688</v>
      </c>
      <c r="D231" s="1" t="str">
        <f t="shared" si="36"/>
        <v>N/A</v>
      </c>
      <c r="E231" s="1">
        <v>9244</v>
      </c>
      <c r="F231" s="1" t="str">
        <f t="shared" si="37"/>
        <v>N/A</v>
      </c>
      <c r="G231" s="1">
        <v>8762</v>
      </c>
      <c r="H231" s="7" t="str">
        <f t="shared" si="38"/>
        <v>N/A</v>
      </c>
      <c r="I231" s="8">
        <v>6.4</v>
      </c>
      <c r="J231" s="8">
        <v>-5.21</v>
      </c>
      <c r="K231" s="25" t="s">
        <v>736</v>
      </c>
      <c r="L231" s="91" t="str">
        <f t="shared" si="39"/>
        <v>Yes</v>
      </c>
    </row>
    <row r="232" spans="1:12" x14ac:dyDescent="0.25">
      <c r="A232" s="122" t="s">
        <v>1553</v>
      </c>
      <c r="B232" s="21" t="s">
        <v>213</v>
      </c>
      <c r="C232" s="10">
        <v>38091.323204</v>
      </c>
      <c r="D232" s="7" t="str">
        <f t="shared" si="36"/>
        <v>N/A</v>
      </c>
      <c r="E232" s="10">
        <v>39871.994591000002</v>
      </c>
      <c r="F232" s="7" t="str">
        <f t="shared" si="37"/>
        <v>N/A</v>
      </c>
      <c r="G232" s="10">
        <v>36963.465304999998</v>
      </c>
      <c r="H232" s="7" t="str">
        <f t="shared" si="38"/>
        <v>N/A</v>
      </c>
      <c r="I232" s="8">
        <v>4.6749999999999998</v>
      </c>
      <c r="J232" s="8">
        <v>-7.29</v>
      </c>
      <c r="K232" s="25" t="s">
        <v>736</v>
      </c>
      <c r="L232" s="91" t="str">
        <f t="shared" si="39"/>
        <v>Yes</v>
      </c>
    </row>
    <row r="233" spans="1:12" x14ac:dyDescent="0.25">
      <c r="A233" s="153" t="s">
        <v>1554</v>
      </c>
      <c r="B233" s="21" t="s">
        <v>213</v>
      </c>
      <c r="C233" s="10">
        <v>31553.398463000001</v>
      </c>
      <c r="D233" s="7" t="str">
        <f t="shared" si="36"/>
        <v>N/A</v>
      </c>
      <c r="E233" s="10">
        <v>32999.505481</v>
      </c>
      <c r="F233" s="7" t="str">
        <f t="shared" si="37"/>
        <v>N/A</v>
      </c>
      <c r="G233" s="10">
        <v>30094.291473000001</v>
      </c>
      <c r="H233" s="7" t="str">
        <f t="shared" si="38"/>
        <v>N/A</v>
      </c>
      <c r="I233" s="8">
        <v>4.5830000000000002</v>
      </c>
      <c r="J233" s="8">
        <v>-8.8000000000000007</v>
      </c>
      <c r="K233" s="25" t="s">
        <v>736</v>
      </c>
      <c r="L233" s="91" t="str">
        <f t="shared" si="39"/>
        <v>Yes</v>
      </c>
    </row>
    <row r="234" spans="1:12" x14ac:dyDescent="0.25">
      <c r="A234" s="153" t="s">
        <v>1555</v>
      </c>
      <c r="B234" s="21" t="s">
        <v>213</v>
      </c>
      <c r="C234" s="10">
        <v>42811.727987999999</v>
      </c>
      <c r="D234" s="7" t="str">
        <f t="shared" si="36"/>
        <v>N/A</v>
      </c>
      <c r="E234" s="10">
        <v>44735.691702999997</v>
      </c>
      <c r="F234" s="7" t="str">
        <f t="shared" si="37"/>
        <v>N/A</v>
      </c>
      <c r="G234" s="10">
        <v>42276.299063999999</v>
      </c>
      <c r="H234" s="7" t="str">
        <f t="shared" si="38"/>
        <v>N/A</v>
      </c>
      <c r="I234" s="8">
        <v>4.4939999999999998</v>
      </c>
      <c r="J234" s="8">
        <v>-5.5</v>
      </c>
      <c r="K234" s="25" t="s">
        <v>736</v>
      </c>
      <c r="L234" s="91" t="str">
        <f t="shared" si="39"/>
        <v>Yes</v>
      </c>
    </row>
    <row r="235" spans="1:12" x14ac:dyDescent="0.25">
      <c r="A235" s="153" t="s">
        <v>1556</v>
      </c>
      <c r="B235" s="21" t="s">
        <v>213</v>
      </c>
      <c r="C235" s="10">
        <v>24274.856</v>
      </c>
      <c r="D235" s="7" t="str">
        <f t="shared" si="36"/>
        <v>N/A</v>
      </c>
      <c r="E235" s="10">
        <v>25647.155738000001</v>
      </c>
      <c r="F235" s="7" t="str">
        <f t="shared" si="37"/>
        <v>N/A</v>
      </c>
      <c r="G235" s="10">
        <v>28291.915663</v>
      </c>
      <c r="H235" s="7" t="str">
        <f t="shared" si="38"/>
        <v>N/A</v>
      </c>
      <c r="I235" s="8">
        <v>5.6529999999999996</v>
      </c>
      <c r="J235" s="8">
        <v>10.31</v>
      </c>
      <c r="K235" s="25" t="s">
        <v>736</v>
      </c>
      <c r="L235" s="91" t="str">
        <f t="shared" si="39"/>
        <v>Yes</v>
      </c>
    </row>
    <row r="236" spans="1:12" x14ac:dyDescent="0.25">
      <c r="A236" s="153" t="s">
        <v>1557</v>
      </c>
      <c r="B236" s="21" t="s">
        <v>213</v>
      </c>
      <c r="C236" s="10">
        <v>8391.6990291000002</v>
      </c>
      <c r="D236" s="7" t="str">
        <f t="shared" si="36"/>
        <v>N/A</v>
      </c>
      <c r="E236" s="10">
        <v>8544.7256636999991</v>
      </c>
      <c r="F236" s="7" t="str">
        <f t="shared" si="37"/>
        <v>N/A</v>
      </c>
      <c r="G236" s="10">
        <v>10021.219048000001</v>
      </c>
      <c r="H236" s="7" t="str">
        <f t="shared" si="38"/>
        <v>N/A</v>
      </c>
      <c r="I236" s="8">
        <v>1.8240000000000001</v>
      </c>
      <c r="J236" s="8">
        <v>17.28</v>
      </c>
      <c r="K236" s="25" t="s">
        <v>736</v>
      </c>
      <c r="L236" s="91" t="str">
        <f t="shared" si="39"/>
        <v>Yes</v>
      </c>
    </row>
    <row r="237" spans="1:12" x14ac:dyDescent="0.25">
      <c r="A237" s="148" t="s">
        <v>1558</v>
      </c>
      <c r="B237" s="21" t="s">
        <v>213</v>
      </c>
      <c r="C237" s="7">
        <v>5.8145604947000002</v>
      </c>
      <c r="D237" s="7" t="str">
        <f t="shared" si="36"/>
        <v>N/A</v>
      </c>
      <c r="E237" s="7">
        <v>6.0441608202000001</v>
      </c>
      <c r="F237" s="7" t="str">
        <f t="shared" si="37"/>
        <v>N/A</v>
      </c>
      <c r="G237" s="7">
        <v>5.6365028207999996</v>
      </c>
      <c r="H237" s="7" t="str">
        <f t="shared" si="38"/>
        <v>N/A</v>
      </c>
      <c r="I237" s="8">
        <v>3.9489999999999998</v>
      </c>
      <c r="J237" s="8">
        <v>-6.74</v>
      </c>
      <c r="K237" s="25" t="s">
        <v>736</v>
      </c>
      <c r="L237" s="91" t="str">
        <f t="shared" si="39"/>
        <v>Yes</v>
      </c>
    </row>
    <row r="238" spans="1:12" x14ac:dyDescent="0.25">
      <c r="A238" s="152" t="s">
        <v>1559</v>
      </c>
      <c r="B238" s="21" t="s">
        <v>213</v>
      </c>
      <c r="C238" s="7">
        <v>39.260563380000001</v>
      </c>
      <c r="D238" s="7" t="str">
        <f t="shared" si="36"/>
        <v>N/A</v>
      </c>
      <c r="E238" s="7">
        <v>40.082997681000002</v>
      </c>
      <c r="F238" s="7" t="str">
        <f t="shared" si="37"/>
        <v>N/A</v>
      </c>
      <c r="G238" s="7">
        <v>37.055346587999999</v>
      </c>
      <c r="H238" s="7" t="str">
        <f t="shared" si="38"/>
        <v>N/A</v>
      </c>
      <c r="I238" s="8">
        <v>2.0950000000000002</v>
      </c>
      <c r="J238" s="8">
        <v>-7.55</v>
      </c>
      <c r="K238" s="25" t="s">
        <v>736</v>
      </c>
      <c r="L238" s="91" t="str">
        <f t="shared" si="39"/>
        <v>Yes</v>
      </c>
    </row>
    <row r="239" spans="1:12" x14ac:dyDescent="0.25">
      <c r="A239" s="152" t="s">
        <v>1560</v>
      </c>
      <c r="B239" s="21" t="s">
        <v>213</v>
      </c>
      <c r="C239" s="7">
        <v>27.566618467000001</v>
      </c>
      <c r="D239" s="7" t="str">
        <f t="shared" si="36"/>
        <v>N/A</v>
      </c>
      <c r="E239" s="7">
        <v>28.676617912000001</v>
      </c>
      <c r="F239" s="7" t="str">
        <f t="shared" si="37"/>
        <v>N/A</v>
      </c>
      <c r="G239" s="7">
        <v>24.891953575999999</v>
      </c>
      <c r="H239" s="7" t="str">
        <f t="shared" si="38"/>
        <v>N/A</v>
      </c>
      <c r="I239" s="8">
        <v>4.0270000000000001</v>
      </c>
      <c r="J239" s="8">
        <v>-13.2</v>
      </c>
      <c r="K239" s="25" t="s">
        <v>736</v>
      </c>
      <c r="L239" s="91" t="str">
        <f t="shared" si="39"/>
        <v>Yes</v>
      </c>
    </row>
    <row r="240" spans="1:12" x14ac:dyDescent="0.25">
      <c r="A240" s="152" t="s">
        <v>1561</v>
      </c>
      <c r="B240" s="21" t="s">
        <v>213</v>
      </c>
      <c r="C240" s="7">
        <v>0.14213267230000001</v>
      </c>
      <c r="D240" s="7" t="str">
        <f t="shared" si="36"/>
        <v>N/A</v>
      </c>
      <c r="E240" s="7">
        <v>0.13693709870000001</v>
      </c>
      <c r="F240" s="7" t="str">
        <f t="shared" si="37"/>
        <v>N/A</v>
      </c>
      <c r="G240" s="7">
        <v>0.1072019012</v>
      </c>
      <c r="H240" s="7" t="str">
        <f t="shared" si="38"/>
        <v>N/A</v>
      </c>
      <c r="I240" s="8">
        <v>-3.66</v>
      </c>
      <c r="J240" s="8">
        <v>-21.7</v>
      </c>
      <c r="K240" s="25" t="s">
        <v>736</v>
      </c>
      <c r="L240" s="91" t="str">
        <f t="shared" si="39"/>
        <v>Yes</v>
      </c>
    </row>
    <row r="241" spans="1:12" x14ac:dyDescent="0.25">
      <c r="A241" s="152" t="s">
        <v>1562</v>
      </c>
      <c r="B241" s="21" t="s">
        <v>213</v>
      </c>
      <c r="C241" s="7">
        <v>0.30155755940000001</v>
      </c>
      <c r="D241" s="7" t="str">
        <f t="shared" si="36"/>
        <v>N/A</v>
      </c>
      <c r="E241" s="7">
        <v>0.31659755690000002</v>
      </c>
      <c r="F241" s="7" t="str">
        <f t="shared" si="37"/>
        <v>N/A</v>
      </c>
      <c r="G241" s="7">
        <v>0.2181636851</v>
      </c>
      <c r="H241" s="7" t="str">
        <f t="shared" si="38"/>
        <v>N/A</v>
      </c>
      <c r="I241" s="8">
        <v>4.9870000000000001</v>
      </c>
      <c r="J241" s="8">
        <v>-31.1</v>
      </c>
      <c r="K241" s="25" t="s">
        <v>736</v>
      </c>
      <c r="L241" s="91" t="str">
        <f t="shared" si="39"/>
        <v>No</v>
      </c>
    </row>
    <row r="242" spans="1:12" x14ac:dyDescent="0.25">
      <c r="A242" s="122" t="s">
        <v>1387</v>
      </c>
      <c r="B242" s="21" t="s">
        <v>213</v>
      </c>
      <c r="C242" s="10">
        <v>214749725</v>
      </c>
      <c r="D242" s="7" t="str">
        <f t="shared" si="36"/>
        <v>N/A</v>
      </c>
      <c r="E242" s="10">
        <v>242288471</v>
      </c>
      <c r="F242" s="7" t="str">
        <f t="shared" si="37"/>
        <v>N/A</v>
      </c>
      <c r="G242" s="10">
        <v>222480263</v>
      </c>
      <c r="H242" s="7" t="str">
        <f t="shared" si="38"/>
        <v>N/A</v>
      </c>
      <c r="I242" s="8">
        <v>12.82</v>
      </c>
      <c r="J242" s="8">
        <v>-8.18</v>
      </c>
      <c r="K242" s="25" t="s">
        <v>736</v>
      </c>
      <c r="L242" s="91" t="str">
        <f t="shared" si="39"/>
        <v>Yes</v>
      </c>
    </row>
    <row r="243" spans="1:12" x14ac:dyDescent="0.25">
      <c r="A243" s="122" t="s">
        <v>1563</v>
      </c>
      <c r="B243" s="21" t="s">
        <v>213</v>
      </c>
      <c r="C243" s="1">
        <v>5838</v>
      </c>
      <c r="D243" s="1" t="str">
        <f t="shared" si="36"/>
        <v>N/A</v>
      </c>
      <c r="E243" s="1">
        <v>6087</v>
      </c>
      <c r="F243" s="1" t="str">
        <f t="shared" si="37"/>
        <v>N/A</v>
      </c>
      <c r="G243" s="1">
        <v>5408</v>
      </c>
      <c r="H243" s="7" t="str">
        <f t="shared" si="38"/>
        <v>N/A</v>
      </c>
      <c r="I243" s="8">
        <v>4.2649999999999997</v>
      </c>
      <c r="J243" s="8">
        <v>-11.2</v>
      </c>
      <c r="K243" s="25" t="s">
        <v>736</v>
      </c>
      <c r="L243" s="91" t="str">
        <f t="shared" si="39"/>
        <v>Yes</v>
      </c>
    </row>
    <row r="244" spans="1:12" ht="25" x14ac:dyDescent="0.25">
      <c r="A244" s="122" t="s">
        <v>1564</v>
      </c>
      <c r="B244" s="21" t="s">
        <v>213</v>
      </c>
      <c r="C244" s="10">
        <v>36784.810723000002</v>
      </c>
      <c r="D244" s="7" t="str">
        <f t="shared" si="36"/>
        <v>N/A</v>
      </c>
      <c r="E244" s="10">
        <v>39804.250204999997</v>
      </c>
      <c r="F244" s="7" t="str">
        <f t="shared" si="37"/>
        <v>N/A</v>
      </c>
      <c r="G244" s="10">
        <v>41139.101885999997</v>
      </c>
      <c r="H244" s="7" t="str">
        <f t="shared" si="38"/>
        <v>N/A</v>
      </c>
      <c r="I244" s="8">
        <v>8.2080000000000002</v>
      </c>
      <c r="J244" s="8">
        <v>3.3540000000000001</v>
      </c>
      <c r="K244" s="25" t="s">
        <v>736</v>
      </c>
      <c r="L244" s="91" t="str">
        <f t="shared" si="39"/>
        <v>Yes</v>
      </c>
    </row>
    <row r="245" spans="1:12" ht="25" x14ac:dyDescent="0.25">
      <c r="A245" s="153" t="s">
        <v>1565</v>
      </c>
      <c r="B245" s="21" t="s">
        <v>213</v>
      </c>
      <c r="C245" s="10">
        <v>25859.474558000002</v>
      </c>
      <c r="D245" s="7" t="str">
        <f t="shared" si="36"/>
        <v>N/A</v>
      </c>
      <c r="E245" s="10">
        <v>28300.704970999999</v>
      </c>
      <c r="F245" s="7" t="str">
        <f t="shared" si="37"/>
        <v>N/A</v>
      </c>
      <c r="G245" s="10">
        <v>27243.996261</v>
      </c>
      <c r="H245" s="7" t="str">
        <f t="shared" si="38"/>
        <v>N/A</v>
      </c>
      <c r="I245" s="8">
        <v>9.44</v>
      </c>
      <c r="J245" s="8">
        <v>-3.73</v>
      </c>
      <c r="K245" s="25" t="s">
        <v>736</v>
      </c>
      <c r="L245" s="91" t="str">
        <f t="shared" si="39"/>
        <v>Yes</v>
      </c>
    </row>
    <row r="246" spans="1:12" ht="25" x14ac:dyDescent="0.25">
      <c r="A246" s="153" t="s">
        <v>1566</v>
      </c>
      <c r="B246" s="21" t="s">
        <v>213</v>
      </c>
      <c r="C246" s="10">
        <v>42364.788329000003</v>
      </c>
      <c r="D246" s="7" t="str">
        <f t="shared" si="36"/>
        <v>N/A</v>
      </c>
      <c r="E246" s="10">
        <v>45567.516744</v>
      </c>
      <c r="F246" s="7" t="str">
        <f t="shared" si="37"/>
        <v>N/A</v>
      </c>
      <c r="G246" s="10">
        <v>49095.543238999999</v>
      </c>
      <c r="H246" s="7" t="str">
        <f t="shared" si="38"/>
        <v>N/A</v>
      </c>
      <c r="I246" s="8">
        <v>7.56</v>
      </c>
      <c r="J246" s="8">
        <v>7.742</v>
      </c>
      <c r="K246" s="25" t="s">
        <v>736</v>
      </c>
      <c r="L246" s="91" t="str">
        <f t="shared" si="39"/>
        <v>Yes</v>
      </c>
    </row>
    <row r="247" spans="1:12" ht="25" x14ac:dyDescent="0.25">
      <c r="A247" s="153" t="s">
        <v>1567</v>
      </c>
      <c r="B247" s="21" t="s">
        <v>213</v>
      </c>
      <c r="C247" s="10">
        <v>22271.074074</v>
      </c>
      <c r="D247" s="7" t="str">
        <f t="shared" si="36"/>
        <v>N/A</v>
      </c>
      <c r="E247" s="10">
        <v>25904.289720000001</v>
      </c>
      <c r="F247" s="7" t="str">
        <f t="shared" si="37"/>
        <v>N/A</v>
      </c>
      <c r="G247" s="10">
        <v>26948.513158000002</v>
      </c>
      <c r="H247" s="7" t="str">
        <f t="shared" si="38"/>
        <v>N/A</v>
      </c>
      <c r="I247" s="8">
        <v>16.309999999999999</v>
      </c>
      <c r="J247" s="8">
        <v>4.0309999999999997</v>
      </c>
      <c r="K247" s="25" t="s">
        <v>736</v>
      </c>
      <c r="L247" s="91" t="str">
        <f t="shared" si="39"/>
        <v>Yes</v>
      </c>
    </row>
    <row r="248" spans="1:12" ht="25" x14ac:dyDescent="0.25">
      <c r="A248" s="153" t="s">
        <v>1568</v>
      </c>
      <c r="B248" s="21" t="s">
        <v>213</v>
      </c>
      <c r="C248" s="10">
        <v>4752.7333332999997</v>
      </c>
      <c r="D248" s="7" t="str">
        <f t="shared" si="36"/>
        <v>N/A</v>
      </c>
      <c r="E248" s="10">
        <v>8299</v>
      </c>
      <c r="F248" s="7" t="str">
        <f t="shared" si="37"/>
        <v>N/A</v>
      </c>
      <c r="G248" s="10">
        <v>17726.642856999999</v>
      </c>
      <c r="H248" s="7" t="str">
        <f t="shared" si="38"/>
        <v>N/A</v>
      </c>
      <c r="I248" s="8">
        <v>74.62</v>
      </c>
      <c r="J248" s="8">
        <v>113.6</v>
      </c>
      <c r="K248" s="25" t="s">
        <v>736</v>
      </c>
      <c r="L248" s="91" t="str">
        <f t="shared" si="39"/>
        <v>No</v>
      </c>
    </row>
    <row r="249" spans="1:12" ht="25" x14ac:dyDescent="0.25">
      <c r="A249" s="148" t="s">
        <v>1569</v>
      </c>
      <c r="B249" s="21" t="s">
        <v>213</v>
      </c>
      <c r="C249" s="7">
        <v>3.9071597799000002</v>
      </c>
      <c r="D249" s="7" t="str">
        <f t="shared" si="36"/>
        <v>N/A</v>
      </c>
      <c r="E249" s="7">
        <v>3.9799661306999998</v>
      </c>
      <c r="F249" s="7" t="str">
        <f t="shared" si="37"/>
        <v>N/A</v>
      </c>
      <c r="G249" s="7">
        <v>3.4789097528999999</v>
      </c>
      <c r="H249" s="7" t="str">
        <f t="shared" si="38"/>
        <v>N/A</v>
      </c>
      <c r="I249" s="8">
        <v>1.863</v>
      </c>
      <c r="J249" s="8">
        <v>-12.6</v>
      </c>
      <c r="K249" s="25" t="s">
        <v>736</v>
      </c>
      <c r="L249" s="91" t="str">
        <f t="shared" si="39"/>
        <v>Yes</v>
      </c>
    </row>
    <row r="250" spans="1:12" ht="25" x14ac:dyDescent="0.25">
      <c r="A250" s="152" t="s">
        <v>1570</v>
      </c>
      <c r="B250" s="21" t="s">
        <v>213</v>
      </c>
      <c r="C250" s="7">
        <v>22.736418511</v>
      </c>
      <c r="D250" s="7" t="str">
        <f t="shared" si="36"/>
        <v>N/A</v>
      </c>
      <c r="E250" s="7">
        <v>22.836567802000001</v>
      </c>
      <c r="F250" s="7" t="str">
        <f t="shared" si="37"/>
        <v>N/A</v>
      </c>
      <c r="G250" s="7">
        <v>20.118216013000001</v>
      </c>
      <c r="H250" s="7" t="str">
        <f t="shared" si="38"/>
        <v>N/A</v>
      </c>
      <c r="I250" s="8">
        <v>0.4405</v>
      </c>
      <c r="J250" s="8">
        <v>-11.9</v>
      </c>
      <c r="K250" s="25" t="s">
        <v>736</v>
      </c>
      <c r="L250" s="91" t="str">
        <f t="shared" si="39"/>
        <v>Yes</v>
      </c>
    </row>
    <row r="251" spans="1:12" ht="25" x14ac:dyDescent="0.25">
      <c r="A251" s="152" t="s">
        <v>1571</v>
      </c>
      <c r="B251" s="21" t="s">
        <v>213</v>
      </c>
      <c r="C251" s="7">
        <v>20.176616402000001</v>
      </c>
      <c r="D251" s="7" t="str">
        <f t="shared" si="36"/>
        <v>N/A</v>
      </c>
      <c r="E251" s="7">
        <v>20.491885394000001</v>
      </c>
      <c r="F251" s="7" t="str">
        <f t="shared" si="37"/>
        <v>N/A</v>
      </c>
      <c r="G251" s="7">
        <v>16.733841597000001</v>
      </c>
      <c r="H251" s="7" t="str">
        <f t="shared" si="38"/>
        <v>N/A</v>
      </c>
      <c r="I251" s="8">
        <v>1.5629999999999999</v>
      </c>
      <c r="J251" s="8">
        <v>-18.3</v>
      </c>
      <c r="K251" s="25" t="s">
        <v>736</v>
      </c>
      <c r="L251" s="91" t="str">
        <f t="shared" si="39"/>
        <v>Yes</v>
      </c>
    </row>
    <row r="252" spans="1:12" ht="25" x14ac:dyDescent="0.25">
      <c r="A252" s="152" t="s">
        <v>1572</v>
      </c>
      <c r="B252" s="21" t="s">
        <v>213</v>
      </c>
      <c r="C252" s="7">
        <v>0.1228026289</v>
      </c>
      <c r="D252" s="7" t="str">
        <f t="shared" si="36"/>
        <v>N/A</v>
      </c>
      <c r="E252" s="7">
        <v>0.12010057020000001</v>
      </c>
      <c r="F252" s="7" t="str">
        <f t="shared" si="37"/>
        <v>N/A</v>
      </c>
      <c r="G252" s="7">
        <v>9.8160777000000005E-2</v>
      </c>
      <c r="H252" s="7" t="str">
        <f t="shared" si="38"/>
        <v>N/A</v>
      </c>
      <c r="I252" s="8">
        <v>-2.2000000000000002</v>
      </c>
      <c r="J252" s="8">
        <v>-18.3</v>
      </c>
      <c r="K252" s="25" t="s">
        <v>736</v>
      </c>
      <c r="L252" s="91" t="str">
        <f t="shared" si="39"/>
        <v>Yes</v>
      </c>
    </row>
    <row r="253" spans="1:12" ht="25" x14ac:dyDescent="0.25">
      <c r="A253" s="154" t="s">
        <v>1573</v>
      </c>
      <c r="B253" s="99" t="s">
        <v>213</v>
      </c>
      <c r="C253" s="130">
        <v>4.39161494E-2</v>
      </c>
      <c r="D253" s="130" t="str">
        <f t="shared" si="36"/>
        <v>N/A</v>
      </c>
      <c r="E253" s="130">
        <v>5.0431469200000002E-2</v>
      </c>
      <c r="F253" s="130" t="str">
        <f t="shared" si="37"/>
        <v>N/A</v>
      </c>
      <c r="G253" s="130">
        <v>2.9088491300000002E-2</v>
      </c>
      <c r="H253" s="130" t="str">
        <f t="shared" si="38"/>
        <v>N/A</v>
      </c>
      <c r="I253" s="131">
        <v>14.84</v>
      </c>
      <c r="J253" s="131">
        <v>-42.3</v>
      </c>
      <c r="K253" s="144" t="s">
        <v>736</v>
      </c>
      <c r="L253" s="102" t="str">
        <f t="shared" si="39"/>
        <v>No</v>
      </c>
    </row>
    <row r="254" spans="1:12" x14ac:dyDescent="0.25">
      <c r="A254" s="169" t="s">
        <v>1632</v>
      </c>
      <c r="B254" s="170"/>
      <c r="C254" s="170"/>
      <c r="D254" s="170"/>
      <c r="E254" s="170"/>
      <c r="F254" s="170"/>
      <c r="G254" s="170"/>
      <c r="H254" s="170"/>
      <c r="I254" s="170"/>
      <c r="J254" s="170"/>
      <c r="K254" s="170"/>
      <c r="L254" s="171"/>
    </row>
    <row r="255" spans="1:12" x14ac:dyDescent="0.25">
      <c r="A255" s="164" t="s">
        <v>1630</v>
      </c>
      <c r="B255" s="165"/>
      <c r="C255" s="165"/>
      <c r="D255" s="165"/>
      <c r="E255" s="165"/>
      <c r="F255" s="165"/>
      <c r="G255" s="165"/>
      <c r="H255" s="165"/>
      <c r="I255" s="165"/>
      <c r="J255" s="165"/>
      <c r="K255" s="165"/>
      <c r="L255" s="166"/>
    </row>
    <row r="256" spans="1:12" s="13" customFormat="1" x14ac:dyDescent="0.25">
      <c r="A256" s="167" t="s">
        <v>1731</v>
      </c>
      <c r="B256" s="167"/>
      <c r="C256" s="167"/>
      <c r="D256" s="167"/>
      <c r="E256" s="167"/>
      <c r="F256" s="167"/>
      <c r="G256" s="167"/>
      <c r="H256" s="167"/>
      <c r="I256" s="167"/>
      <c r="J256" s="167"/>
      <c r="K256" s="167"/>
      <c r="L256" s="168"/>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1575</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88" t="s">
        <v>341</v>
      </c>
      <c r="B6" s="5" t="s">
        <v>213</v>
      </c>
      <c r="C6" s="14">
        <v>7</v>
      </c>
      <c r="D6" s="5" t="s">
        <v>213</v>
      </c>
      <c r="E6" s="14">
        <v>7</v>
      </c>
      <c r="F6" s="5" t="s">
        <v>213</v>
      </c>
      <c r="G6" s="14">
        <v>7</v>
      </c>
      <c r="H6" s="5" t="s">
        <v>213</v>
      </c>
      <c r="I6" s="6" t="s">
        <v>213</v>
      </c>
      <c r="J6" s="6" t="s">
        <v>213</v>
      </c>
      <c r="K6" s="91" t="s">
        <v>213</v>
      </c>
    </row>
    <row r="7" spans="1:11" s="15" customFormat="1" x14ac:dyDescent="0.25">
      <c r="A7" s="89" t="s">
        <v>301</v>
      </c>
      <c r="B7" s="16" t="s">
        <v>213</v>
      </c>
      <c r="C7" s="17">
        <v>19451</v>
      </c>
      <c r="D7" s="18" t="str">
        <f>IF($B7="N/A","N/A",IF(C7&gt;15,"No",IF(C7&lt;-15,"No","Yes")))</f>
        <v>N/A</v>
      </c>
      <c r="E7" s="17">
        <v>19214</v>
      </c>
      <c r="F7" s="18" t="str">
        <f>IF($B7="N/A","N/A",IF(E7&gt;15,"No",IF(E7&lt;-15,"No","Yes")))</f>
        <v>N/A</v>
      </c>
      <c r="G7" s="17">
        <v>17160</v>
      </c>
      <c r="H7" s="18" t="str">
        <f>IF($B7="N/A","N/A",IF(G7&gt;15,"No",IF(G7&lt;-15,"No","Yes")))</f>
        <v>N/A</v>
      </c>
      <c r="I7" s="19">
        <v>-1.22</v>
      </c>
      <c r="J7" s="19">
        <v>-10.7</v>
      </c>
      <c r="K7" s="92" t="str">
        <f t="shared" ref="K7:K24" si="0">IF(J7="Div by 0", "N/A", IF(J7="N/A","N/A", IF(J7&gt;30, "No", IF(J7&lt;-30, "No", "Yes"))))</f>
        <v>Yes</v>
      </c>
    </row>
    <row r="8" spans="1:11" x14ac:dyDescent="0.25">
      <c r="A8" s="88" t="s">
        <v>361</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92" t="str">
        <f t="shared" si="0"/>
        <v>Yes</v>
      </c>
    </row>
    <row r="9" spans="1:11" x14ac:dyDescent="0.25">
      <c r="A9" s="88" t="s">
        <v>302</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91" t="str">
        <f t="shared" si="0"/>
        <v>N/A</v>
      </c>
    </row>
    <row r="10" spans="1:11" x14ac:dyDescent="0.25">
      <c r="A10" s="88"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88" t="s">
        <v>814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91" t="str">
        <f t="shared" si="0"/>
        <v>Yes</v>
      </c>
    </row>
    <row r="12" spans="1:11" x14ac:dyDescent="0.25">
      <c r="A12" s="88" t="s">
        <v>304</v>
      </c>
      <c r="B12" s="21" t="s">
        <v>213</v>
      </c>
      <c r="C12" s="5">
        <v>99.994858875999995</v>
      </c>
      <c r="D12" s="5" t="str">
        <f t="shared" ref="D12:D13" si="1">IF(OR($B12="N/A",$C12="N/A"),"N/A",IF(C12&gt;100,"No",IF(C12&lt;95,"No","Yes")))</f>
        <v>N/A</v>
      </c>
      <c r="E12" s="5">
        <v>100</v>
      </c>
      <c r="F12" s="5" t="str">
        <f t="shared" ref="F12:F13" si="2">IF(OR($B12="N/A",$E12="N/A"),"N/A",IF(E12&gt;100,"No",IF(E12&lt;95,"No","Yes")))</f>
        <v>N/A</v>
      </c>
      <c r="G12" s="5">
        <v>99.994172493999997</v>
      </c>
      <c r="H12" s="5" t="str">
        <f t="shared" ref="H12:H13" si="3">IF($B12="N/A","N/A",IF(G12&gt;100,"No",IF(G12&lt;95,"No","Yes")))</f>
        <v>N/A</v>
      </c>
      <c r="I12" s="6">
        <v>5.1000000000000004E-3</v>
      </c>
      <c r="J12" s="6">
        <v>-6.0000000000000001E-3</v>
      </c>
      <c r="K12" s="91" t="str">
        <f t="shared" si="0"/>
        <v>Yes</v>
      </c>
    </row>
    <row r="13" spans="1:11" x14ac:dyDescent="0.25">
      <c r="A13" s="88" t="s">
        <v>815</v>
      </c>
      <c r="B13" s="21" t="s">
        <v>214</v>
      </c>
      <c r="C13" s="5">
        <v>0</v>
      </c>
      <c r="D13" s="5" t="str">
        <f t="shared" si="1"/>
        <v>No</v>
      </c>
      <c r="E13" s="5">
        <v>0</v>
      </c>
      <c r="F13" s="5" t="str">
        <f t="shared" si="2"/>
        <v>No</v>
      </c>
      <c r="G13" s="5">
        <v>31.153846154</v>
      </c>
      <c r="H13" s="5" t="str">
        <f t="shared" si="3"/>
        <v>No</v>
      </c>
      <c r="I13" s="6" t="s">
        <v>1747</v>
      </c>
      <c r="J13" s="6" t="s">
        <v>1747</v>
      </c>
      <c r="K13" s="91" t="str">
        <f t="shared" si="0"/>
        <v>N/A</v>
      </c>
    </row>
    <row r="14" spans="1:11" x14ac:dyDescent="0.25">
      <c r="A14" s="89" t="s">
        <v>305</v>
      </c>
      <c r="B14" s="21" t="s">
        <v>213</v>
      </c>
      <c r="C14" s="22">
        <v>19451</v>
      </c>
      <c r="D14" s="5" t="str">
        <f>IF($B14="N/A","N/A",IF(C14&gt;15,"No",IF(C14&lt;-15,"No","Yes")))</f>
        <v>N/A</v>
      </c>
      <c r="E14" s="22">
        <v>19214</v>
      </c>
      <c r="F14" s="5" t="str">
        <f>IF($B14="N/A","N/A",IF(E14&gt;15,"No",IF(E14&lt;-15,"No","Yes")))</f>
        <v>N/A</v>
      </c>
      <c r="G14" s="22">
        <v>17160</v>
      </c>
      <c r="H14" s="5" t="str">
        <f>IF($B14="N/A","N/A",IF(G14&gt;15,"No",IF(G14&lt;-15,"No","Yes")))</f>
        <v>N/A</v>
      </c>
      <c r="I14" s="6">
        <v>-1.22</v>
      </c>
      <c r="J14" s="6">
        <v>-10.7</v>
      </c>
      <c r="K14" s="91" t="str">
        <f t="shared" si="0"/>
        <v>Yes</v>
      </c>
    </row>
    <row r="15" spans="1:11" x14ac:dyDescent="0.25">
      <c r="A15" s="88" t="s">
        <v>433</v>
      </c>
      <c r="B15" s="21" t="s">
        <v>215</v>
      </c>
      <c r="C15" s="5">
        <v>10.811783456000001</v>
      </c>
      <c r="D15" s="5" t="str">
        <f>IF($B15="N/A","N/A",IF(C15&gt;20,"No",IF(C15&lt;5,"No","Yes")))</f>
        <v>Yes</v>
      </c>
      <c r="E15" s="5">
        <v>11.449984386000001</v>
      </c>
      <c r="F15" s="5" t="str">
        <f>IF($B15="N/A","N/A",IF(E15&gt;20,"No",IF(E15&lt;5,"No","Yes")))</f>
        <v>Yes</v>
      </c>
      <c r="G15" s="5">
        <v>10.885780885999999</v>
      </c>
      <c r="H15" s="5" t="str">
        <f>IF($B15="N/A","N/A",IF(G15&gt;20,"No",IF(G15&lt;5,"No","Yes")))</f>
        <v>Yes</v>
      </c>
      <c r="I15" s="6">
        <v>5.9029999999999996</v>
      </c>
      <c r="J15" s="6">
        <v>-4.93</v>
      </c>
      <c r="K15" s="91" t="str">
        <f t="shared" si="0"/>
        <v>Yes</v>
      </c>
    </row>
    <row r="16" spans="1:11" x14ac:dyDescent="0.25">
      <c r="A16" s="88" t="s">
        <v>434</v>
      </c>
      <c r="B16" s="21" t="s">
        <v>213</v>
      </c>
      <c r="C16" s="5">
        <v>89.188216543999999</v>
      </c>
      <c r="D16" s="5" t="str">
        <f>IF($B16="N/A","N/A",IF(C16&gt;15,"No",IF(C16&lt;-15,"No","Yes")))</f>
        <v>N/A</v>
      </c>
      <c r="E16" s="5">
        <v>88.550015614000003</v>
      </c>
      <c r="F16" s="5" t="str">
        <f>IF($B16="N/A","N/A",IF(E16&gt;15,"No",IF(E16&lt;-15,"No","Yes")))</f>
        <v>N/A</v>
      </c>
      <c r="G16" s="5">
        <v>89.114219113999994</v>
      </c>
      <c r="H16" s="5" t="str">
        <f>IF($B16="N/A","N/A",IF(G16&gt;15,"No",IF(G16&lt;-15,"No","Yes")))</f>
        <v>N/A</v>
      </c>
      <c r="I16" s="6">
        <v>-0.71599999999999997</v>
      </c>
      <c r="J16" s="6">
        <v>0.63719999999999999</v>
      </c>
      <c r="K16" s="91" t="str">
        <f t="shared" si="0"/>
        <v>Yes</v>
      </c>
    </row>
    <row r="17" spans="1:11" x14ac:dyDescent="0.25">
      <c r="A17" s="88" t="s">
        <v>435</v>
      </c>
      <c r="B17" s="21" t="s">
        <v>213</v>
      </c>
      <c r="C17" s="5">
        <v>13.983856871</v>
      </c>
      <c r="D17" s="5" t="str">
        <f>IF($B17="N/A","N/A",IF(C17&gt;15,"No",IF(C17&lt;-15,"No","Yes")))</f>
        <v>N/A</v>
      </c>
      <c r="E17" s="5">
        <v>28.598938274000002</v>
      </c>
      <c r="F17" s="5" t="str">
        <f>IF($B17="N/A","N/A",IF(E17&gt;15,"No",IF(E17&lt;-15,"No","Yes")))</f>
        <v>N/A</v>
      </c>
      <c r="G17" s="5">
        <v>12.441724942</v>
      </c>
      <c r="H17" s="5" t="str">
        <f>IF($B17="N/A","N/A",IF(G17&gt;15,"No",IF(G17&lt;-15,"No","Yes")))</f>
        <v>N/A</v>
      </c>
      <c r="I17" s="6">
        <v>104.5</v>
      </c>
      <c r="J17" s="6">
        <v>-56.5</v>
      </c>
      <c r="K17" s="91" t="str">
        <f t="shared" si="0"/>
        <v>No</v>
      </c>
    </row>
    <row r="18" spans="1:11" x14ac:dyDescent="0.25">
      <c r="A18" s="88" t="s">
        <v>816</v>
      </c>
      <c r="B18" s="21" t="s">
        <v>213</v>
      </c>
      <c r="C18" s="51">
        <v>13722.848529000001</v>
      </c>
      <c r="D18" s="5" t="str">
        <f>IF($B18="N/A","N/A",IF(C18&gt;15,"No",IF(C18&lt;-15,"No","Yes")))</f>
        <v>N/A</v>
      </c>
      <c r="E18" s="51">
        <v>10875.159236</v>
      </c>
      <c r="F18" s="5" t="str">
        <f>IF($B18="N/A","N/A",IF(E18&gt;15,"No",IF(E18&lt;-15,"No","Yes")))</f>
        <v>N/A</v>
      </c>
      <c r="G18" s="51">
        <v>13505.303513000001</v>
      </c>
      <c r="H18" s="5" t="str">
        <f>IF($B18="N/A","N/A",IF(G18&gt;15,"No",IF(G18&lt;-15,"No","Yes")))</f>
        <v>N/A</v>
      </c>
      <c r="I18" s="6">
        <v>-20.8</v>
      </c>
      <c r="J18" s="6">
        <v>24.18</v>
      </c>
      <c r="K18" s="91" t="str">
        <f t="shared" si="0"/>
        <v>Yes</v>
      </c>
    </row>
    <row r="19" spans="1:11" x14ac:dyDescent="0.25">
      <c r="A19" s="90" t="s">
        <v>306</v>
      </c>
      <c r="B19" s="21" t="s">
        <v>213</v>
      </c>
      <c r="C19" s="22">
        <v>157</v>
      </c>
      <c r="D19" s="21" t="s">
        <v>213</v>
      </c>
      <c r="E19" s="22">
        <v>178</v>
      </c>
      <c r="F19" s="21" t="s">
        <v>213</v>
      </c>
      <c r="G19" s="22">
        <v>311</v>
      </c>
      <c r="H19" s="5" t="str">
        <f>IF($B19="N/A","N/A",IF(G19&gt;15,"No",IF(G19&lt;-15,"No","Yes")))</f>
        <v>N/A</v>
      </c>
      <c r="I19" s="6">
        <v>13.38</v>
      </c>
      <c r="J19" s="6">
        <v>74.72</v>
      </c>
      <c r="K19" s="91" t="str">
        <f t="shared" si="0"/>
        <v>No</v>
      </c>
    </row>
    <row r="20" spans="1:11" x14ac:dyDescent="0.25">
      <c r="A20" s="90" t="s">
        <v>346</v>
      </c>
      <c r="B20" s="21" t="s">
        <v>213</v>
      </c>
      <c r="C20" s="4">
        <v>0.80715644440000001</v>
      </c>
      <c r="D20" s="21" t="s">
        <v>213</v>
      </c>
      <c r="E20" s="4">
        <v>0.92640782759999996</v>
      </c>
      <c r="F20" s="21" t="s">
        <v>213</v>
      </c>
      <c r="G20" s="4">
        <v>1.8123543123999999</v>
      </c>
      <c r="H20" s="5" t="str">
        <f>IF($B20="N/A","N/A",IF(G20&gt;15,"No",IF(G20&lt;-15,"No","Yes")))</f>
        <v>N/A</v>
      </c>
      <c r="I20" s="6">
        <v>14.77</v>
      </c>
      <c r="J20" s="6">
        <v>95.63</v>
      </c>
      <c r="K20" s="91" t="str">
        <f t="shared" si="0"/>
        <v>No</v>
      </c>
    </row>
    <row r="21" spans="1:11" ht="25" x14ac:dyDescent="0.25">
      <c r="A21" s="90" t="s">
        <v>817</v>
      </c>
      <c r="B21" s="21" t="s">
        <v>213</v>
      </c>
      <c r="C21" s="23">
        <v>8018.0509554</v>
      </c>
      <c r="D21" s="5" t="str">
        <f>IF($B21="N/A","N/A",IF(C21&gt;60,"No",IF(C21&lt;15,"No","Yes")))</f>
        <v>N/A</v>
      </c>
      <c r="E21" s="23">
        <v>8865.8483145999999</v>
      </c>
      <c r="F21" s="5" t="str">
        <f>IF($B21="N/A","N/A",IF(E21&gt;60,"No",IF(E21&lt;15,"No","Yes")))</f>
        <v>N/A</v>
      </c>
      <c r="G21" s="23">
        <v>11666.353698000001</v>
      </c>
      <c r="H21" s="5" t="str">
        <f>IF($B21="N/A","N/A",IF(G21&gt;60,"No",IF(G21&lt;15,"No","Yes")))</f>
        <v>N/A</v>
      </c>
      <c r="I21" s="6">
        <v>10.57</v>
      </c>
      <c r="J21" s="6">
        <v>31.59</v>
      </c>
      <c r="K21" s="91" t="str">
        <f t="shared" si="0"/>
        <v>No</v>
      </c>
    </row>
    <row r="22" spans="1:11" x14ac:dyDescent="0.25">
      <c r="A22" s="90" t="s">
        <v>818</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91" t="str">
        <f t="shared" si="0"/>
        <v>N/A</v>
      </c>
    </row>
    <row r="23" spans="1:11" x14ac:dyDescent="0.25">
      <c r="A23" s="90" t="s">
        <v>819</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91" t="str">
        <f t="shared" si="0"/>
        <v>N/A</v>
      </c>
    </row>
    <row r="24" spans="1:11" x14ac:dyDescent="0.25">
      <c r="A24" s="98" t="s">
        <v>820</v>
      </c>
      <c r="B24" s="99" t="s">
        <v>217</v>
      </c>
      <c r="C24" s="120">
        <v>0</v>
      </c>
      <c r="D24" s="100" t="str">
        <f>IF($B24="N/A","N/A",IF(C24="N/A","N/A",IF(C24=0,"Yes","No")))</f>
        <v>Yes</v>
      </c>
      <c r="E24" s="120">
        <v>0</v>
      </c>
      <c r="F24" s="100" t="str">
        <f t="shared" si="4"/>
        <v>Yes</v>
      </c>
      <c r="G24" s="120">
        <v>0</v>
      </c>
      <c r="H24" s="100" t="str">
        <f t="shared" si="5"/>
        <v>Yes</v>
      </c>
      <c r="I24" s="101" t="s">
        <v>1747</v>
      </c>
      <c r="J24" s="101" t="s">
        <v>1747</v>
      </c>
      <c r="K24" s="102" t="str">
        <f t="shared" si="0"/>
        <v>N/A</v>
      </c>
    </row>
    <row r="25" spans="1:11" s="67" customFormat="1" x14ac:dyDescent="0.25">
      <c r="A25" s="169" t="s">
        <v>1632</v>
      </c>
      <c r="B25" s="170"/>
      <c r="C25" s="170"/>
      <c r="D25" s="170"/>
      <c r="E25" s="170"/>
      <c r="F25" s="170"/>
      <c r="G25" s="170"/>
      <c r="H25" s="170"/>
      <c r="I25" s="170"/>
      <c r="J25" s="170"/>
      <c r="K25" s="171"/>
    </row>
    <row r="26" spans="1:11" ht="16.5" customHeight="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I24"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1576</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17348</v>
      </c>
      <c r="D6" s="5" t="str">
        <f>IF($B6="N/A","N/A",IF(C6&gt;15,"No",IF(C6&lt;-15,"No","Yes")))</f>
        <v>N/A</v>
      </c>
      <c r="E6" s="22">
        <v>17014</v>
      </c>
      <c r="F6" s="5" t="str">
        <f>IF($B6="N/A","N/A",IF(E6&gt;15,"No",IF(E6&lt;-15,"No","Yes")))</f>
        <v>N/A</v>
      </c>
      <c r="G6" s="22">
        <v>15292</v>
      </c>
      <c r="H6" s="5" t="str">
        <f>IF($B6="N/A","N/A",IF(G6&gt;15,"No",IF(G6&lt;-15,"No","Yes")))</f>
        <v>N/A</v>
      </c>
      <c r="I6" s="6">
        <v>-1.93</v>
      </c>
      <c r="J6" s="6">
        <v>-10.1</v>
      </c>
      <c r="K6" s="91" t="str">
        <f t="shared" ref="K6:K36" si="0">IF(J6="Div by 0", "N/A", IF(J6="N/A","N/A", IF(J6&gt;30, "No", IF(J6&lt;-30, "No", "Yes"))))</f>
        <v>Yes</v>
      </c>
    </row>
    <row r="7" spans="1:11" x14ac:dyDescent="0.25">
      <c r="A7" s="87"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91" t="str">
        <f t="shared" si="0"/>
        <v>Yes</v>
      </c>
    </row>
    <row r="8" spans="1:11" x14ac:dyDescent="0.25">
      <c r="A8" s="87" t="s">
        <v>308</v>
      </c>
      <c r="B8" s="21" t="s">
        <v>217</v>
      </c>
      <c r="C8" s="63">
        <v>0</v>
      </c>
      <c r="D8" s="5" t="str">
        <f>IF($B8="N/A","N/A",IF(C8=0,"Yes","No"))</f>
        <v>Yes</v>
      </c>
      <c r="E8" s="63">
        <v>0</v>
      </c>
      <c r="F8" s="5" t="str">
        <f>IF($B8="N/A","N/A",IF(E8=0,"Yes","No"))</f>
        <v>Yes</v>
      </c>
      <c r="G8" s="63">
        <v>0</v>
      </c>
      <c r="H8" s="5" t="str">
        <f>IF($B8="N/A","N/A",IF(G8=0,"Yes","No"))</f>
        <v>Yes</v>
      </c>
      <c r="I8" s="6" t="s">
        <v>1747</v>
      </c>
      <c r="J8" s="6" t="s">
        <v>1747</v>
      </c>
      <c r="K8" s="91" t="str">
        <f t="shared" si="0"/>
        <v>N/A</v>
      </c>
    </row>
    <row r="9" spans="1:11" x14ac:dyDescent="0.25">
      <c r="A9" s="87" t="s">
        <v>821</v>
      </c>
      <c r="B9" s="21" t="s">
        <v>218</v>
      </c>
      <c r="C9" s="51">
        <v>10137.208036</v>
      </c>
      <c r="D9" s="5" t="str">
        <f>IF($B9="N/A","N/A",IF(C9&gt;7000,"No",IF(C9&lt;2000,"No","Yes")))</f>
        <v>No</v>
      </c>
      <c r="E9" s="51">
        <v>10049.691430999999</v>
      </c>
      <c r="F9" s="5" t="str">
        <f>IF($B9="N/A","N/A",IF(E9&gt;7000,"No",IF(E9&lt;2000,"No","Yes")))</f>
        <v>No</v>
      </c>
      <c r="G9" s="51">
        <v>11356.962267999999</v>
      </c>
      <c r="H9" s="5" t="str">
        <f>IF($B9="N/A","N/A",IF(G9&gt;7000,"No",IF(G9&lt;2000,"No","Yes")))</f>
        <v>No</v>
      </c>
      <c r="I9" s="6">
        <v>-0.86299999999999999</v>
      </c>
      <c r="J9" s="6">
        <v>13.01</v>
      </c>
      <c r="K9" s="91" t="str">
        <f t="shared" si="0"/>
        <v>Yes</v>
      </c>
    </row>
    <row r="10" spans="1:11" x14ac:dyDescent="0.25">
      <c r="A10" s="87" t="s">
        <v>822</v>
      </c>
      <c r="B10" s="21" t="s">
        <v>213</v>
      </c>
      <c r="C10" s="51">
        <v>2590.9052536999998</v>
      </c>
      <c r="D10" s="5" t="str">
        <f>IF($B10="N/A","N/A",IF(C10&gt;15,"No",IF(C10&lt;-15,"No","Yes")))</f>
        <v>N/A</v>
      </c>
      <c r="E10" s="51">
        <v>2734.3672040000001</v>
      </c>
      <c r="F10" s="5" t="str">
        <f>IF($B10="N/A","N/A",IF(E10&gt;15,"No",IF(E10&lt;-15,"No","Yes")))</f>
        <v>N/A</v>
      </c>
      <c r="G10" s="51">
        <v>2851.4691569000001</v>
      </c>
      <c r="H10" s="5" t="str">
        <f>IF($B10="N/A","N/A",IF(G10&gt;15,"No",IF(G10&lt;-15,"No","Yes")))</f>
        <v>N/A</v>
      </c>
      <c r="I10" s="6">
        <v>5.5369999999999999</v>
      </c>
      <c r="J10" s="6">
        <v>4.2830000000000004</v>
      </c>
      <c r="K10" s="91" t="str">
        <f t="shared" si="0"/>
        <v>Yes</v>
      </c>
    </row>
    <row r="11" spans="1:11" x14ac:dyDescent="0.25">
      <c r="A11" s="87" t="s">
        <v>309</v>
      </c>
      <c r="B11" s="21" t="s">
        <v>219</v>
      </c>
      <c r="C11" s="5">
        <v>2.334563062</v>
      </c>
      <c r="D11" s="5" t="str">
        <f>IF($B11="N/A","N/A",IF(C11&gt;10,"No",IF(C11&lt;=0,"No","Yes")))</f>
        <v>Yes</v>
      </c>
      <c r="E11" s="5">
        <v>2.4391677442000002</v>
      </c>
      <c r="F11" s="5" t="str">
        <f>IF($B11="N/A","N/A",IF(E11&gt;10,"No",IF(E11&lt;=0,"No","Yes")))</f>
        <v>Yes</v>
      </c>
      <c r="G11" s="5">
        <v>1.3274914987999999</v>
      </c>
      <c r="H11" s="5" t="str">
        <f>IF($B11="N/A","N/A",IF(G11&gt;10,"No",IF(G11&lt;=0,"No","Yes")))</f>
        <v>Yes</v>
      </c>
      <c r="I11" s="6">
        <v>4.4809999999999999</v>
      </c>
      <c r="J11" s="6">
        <v>-45.6</v>
      </c>
      <c r="K11" s="91" t="str">
        <f t="shared" si="0"/>
        <v>No</v>
      </c>
    </row>
    <row r="12" spans="1:11" x14ac:dyDescent="0.25">
      <c r="A12" s="87" t="s">
        <v>823</v>
      </c>
      <c r="B12" s="21" t="s">
        <v>213</v>
      </c>
      <c r="C12" s="51">
        <v>4885.4444444000001</v>
      </c>
      <c r="D12" s="5" t="str">
        <f>IF($B12="N/A","N/A",IF(C12&gt;15,"No",IF(C12&lt;-15,"No","Yes")))</f>
        <v>N/A</v>
      </c>
      <c r="E12" s="51">
        <v>4489.8192771000004</v>
      </c>
      <c r="F12" s="5" t="str">
        <f>IF($B12="N/A","N/A",IF(E12&gt;15,"No",IF(E12&lt;-15,"No","Yes")))</f>
        <v>N/A</v>
      </c>
      <c r="G12" s="51">
        <v>5099.1625616000001</v>
      </c>
      <c r="H12" s="5" t="str">
        <f>IF($B12="N/A","N/A",IF(G12&gt;15,"No",IF(G12&lt;-15,"No","Yes")))</f>
        <v>N/A</v>
      </c>
      <c r="I12" s="6">
        <v>-8.1</v>
      </c>
      <c r="J12" s="6">
        <v>13.57</v>
      </c>
      <c r="K12" s="91" t="str">
        <f t="shared" si="0"/>
        <v>Yes</v>
      </c>
    </row>
    <row r="13" spans="1:11" x14ac:dyDescent="0.25">
      <c r="A13" s="87" t="s">
        <v>310</v>
      </c>
      <c r="B13" s="21" t="s">
        <v>214</v>
      </c>
      <c r="C13" s="4">
        <v>100</v>
      </c>
      <c r="D13" s="5" t="str">
        <f>IF($B13="N/A","N/A",IF(C13&gt;100,"No",IF(C13&lt;95,"No","Yes")))</f>
        <v>Yes</v>
      </c>
      <c r="E13" s="4">
        <v>100</v>
      </c>
      <c r="F13" s="5" t="str">
        <f>IF($B13="N/A","N/A",IF(E13&gt;100,"No",IF(E13&lt;95,"No","Yes")))</f>
        <v>Yes</v>
      </c>
      <c r="G13" s="4">
        <v>99.862673293</v>
      </c>
      <c r="H13" s="5" t="str">
        <f>IF($B13="N/A","N/A",IF(G13&gt;100,"No",IF(G13&lt;95,"No","Yes")))</f>
        <v>Yes</v>
      </c>
      <c r="I13" s="6">
        <v>0</v>
      </c>
      <c r="J13" s="6">
        <v>-0.13700000000000001</v>
      </c>
      <c r="K13" s="91" t="str">
        <f t="shared" si="0"/>
        <v>Yes</v>
      </c>
    </row>
    <row r="14" spans="1:11" x14ac:dyDescent="0.25">
      <c r="A14" s="87" t="s">
        <v>824</v>
      </c>
      <c r="B14" s="21" t="s">
        <v>220</v>
      </c>
      <c r="C14" s="4">
        <v>1.1064676042999999</v>
      </c>
      <c r="D14" s="5" t="str">
        <f>IF($B14="N/A","N/A",IF(C14&gt;1,"Yes","No"))</f>
        <v>Yes</v>
      </c>
      <c r="E14" s="4">
        <v>1.1288938521</v>
      </c>
      <c r="F14" s="5" t="str">
        <f>IF($B14="N/A","N/A",IF(E14&gt;1,"Yes","No"))</f>
        <v>Yes</v>
      </c>
      <c r="G14" s="4">
        <v>1.1492371160999999</v>
      </c>
      <c r="H14" s="5" t="str">
        <f>IF($B14="N/A","N/A",IF(G14&gt;1,"Yes","No"))</f>
        <v>Yes</v>
      </c>
      <c r="I14" s="6">
        <v>2.0270000000000001</v>
      </c>
      <c r="J14" s="6">
        <v>1.802</v>
      </c>
      <c r="K14" s="91" t="str">
        <f t="shared" si="0"/>
        <v>Yes</v>
      </c>
    </row>
    <row r="15" spans="1:11" x14ac:dyDescent="0.25">
      <c r="A15" s="87" t="s">
        <v>311</v>
      </c>
      <c r="B15" s="21" t="s">
        <v>214</v>
      </c>
      <c r="C15" s="4">
        <v>83.865575281999995</v>
      </c>
      <c r="D15" s="5" t="str">
        <f>IF($B15="N/A","N/A",IF(C15&gt;100,"No",IF(C15&lt;95,"No","Yes")))</f>
        <v>No</v>
      </c>
      <c r="E15" s="4">
        <v>98.977312800999997</v>
      </c>
      <c r="F15" s="5" t="str">
        <f>IF($B15="N/A","N/A",IF(E15&gt;100,"No",IF(E15&lt;95,"No","Yes")))</f>
        <v>Yes</v>
      </c>
      <c r="G15" s="4">
        <v>99.051791786999999</v>
      </c>
      <c r="H15" s="5" t="str">
        <f>IF($B15="N/A","N/A",IF(G15&gt;100,"No",IF(G15&lt;95,"No","Yes")))</f>
        <v>Yes</v>
      </c>
      <c r="I15" s="6">
        <v>18.02</v>
      </c>
      <c r="J15" s="6">
        <v>7.5200000000000003E-2</v>
      </c>
      <c r="K15" s="91" t="str">
        <f t="shared" si="0"/>
        <v>Yes</v>
      </c>
    </row>
    <row r="16" spans="1:11" x14ac:dyDescent="0.25">
      <c r="A16" s="87" t="s">
        <v>825</v>
      </c>
      <c r="B16" s="21" t="s">
        <v>221</v>
      </c>
      <c r="C16" s="4">
        <v>7.1096982610000001</v>
      </c>
      <c r="D16" s="5" t="str">
        <f>IF($B16="N/A","N/A",IF(C16&gt;3,"Yes","No"))</f>
        <v>Yes</v>
      </c>
      <c r="E16" s="4">
        <v>7.5370546318000002</v>
      </c>
      <c r="F16" s="5" t="str">
        <f>IF($B16="N/A","N/A",IF(E16&gt;3,"Yes","No"))</f>
        <v>Yes</v>
      </c>
      <c r="G16" s="4">
        <v>7.5109262560000003</v>
      </c>
      <c r="H16" s="5" t="str">
        <f>IF($B16="N/A","N/A",IF(G16&gt;3,"Yes","No"))</f>
        <v>Yes</v>
      </c>
      <c r="I16" s="6">
        <v>6.0110000000000001</v>
      </c>
      <c r="J16" s="6">
        <v>-0.34699999999999998</v>
      </c>
      <c r="K16" s="91" t="str">
        <f t="shared" si="0"/>
        <v>Yes</v>
      </c>
    </row>
    <row r="17" spans="1:11" x14ac:dyDescent="0.25">
      <c r="A17" s="87" t="s">
        <v>826</v>
      </c>
      <c r="B17" s="21" t="s">
        <v>222</v>
      </c>
      <c r="C17" s="4">
        <v>4.0637144668999996</v>
      </c>
      <c r="D17" s="5" t="str">
        <f>IF($B17="N/A","N/A",IF(C17&gt;=8,"No",IF(C17&lt;2,"No","Yes")))</f>
        <v>Yes</v>
      </c>
      <c r="E17" s="4">
        <v>3.8475423329999998</v>
      </c>
      <c r="F17" s="5" t="str">
        <f>IF($B17="N/A","N/A",IF(E17&gt;=8,"No",IF(E17&lt;2,"No","Yes")))</f>
        <v>Yes</v>
      </c>
      <c r="G17" s="4">
        <v>4.1623724823000003</v>
      </c>
      <c r="H17" s="5" t="str">
        <f>IF($B17="N/A","N/A",IF(G17&gt;=8,"No",IF(G17&lt;2,"No","Yes")))</f>
        <v>Yes</v>
      </c>
      <c r="I17" s="6">
        <v>-5.32</v>
      </c>
      <c r="J17" s="6">
        <v>8.1829999999999998</v>
      </c>
      <c r="K17" s="91" t="str">
        <f t="shared" si="0"/>
        <v>Yes</v>
      </c>
    </row>
    <row r="18" spans="1:11" x14ac:dyDescent="0.25">
      <c r="A18" s="87" t="s">
        <v>827</v>
      </c>
      <c r="B18" s="21" t="s">
        <v>222</v>
      </c>
      <c r="C18" s="4">
        <v>3.9126124049</v>
      </c>
      <c r="D18" s="5" t="str">
        <f>IF($B18="N/A","N/A",IF(C18&gt;=8,"No",IF(C18&lt;2,"No","Yes")))</f>
        <v>Yes</v>
      </c>
      <c r="E18" s="4">
        <v>3.6753262019999999</v>
      </c>
      <c r="F18" s="5" t="str">
        <f>IF($B18="N/A","N/A",IF(E18&gt;=8,"No",IF(E18&lt;2,"No","Yes")))</f>
        <v>Yes</v>
      </c>
      <c r="G18" s="4">
        <v>3.9830619319</v>
      </c>
      <c r="H18" s="5" t="str">
        <f>IF($B18="N/A","N/A",IF(G18&gt;=8,"No",IF(G18&lt;2,"No","Yes")))</f>
        <v>Yes</v>
      </c>
      <c r="I18" s="6">
        <v>-6.06</v>
      </c>
      <c r="J18" s="6">
        <v>8.3729999999999993</v>
      </c>
      <c r="K18" s="91" t="str">
        <f t="shared" si="0"/>
        <v>Yes</v>
      </c>
    </row>
    <row r="19" spans="1:11" x14ac:dyDescent="0.25">
      <c r="A19" s="87" t="s">
        <v>312</v>
      </c>
      <c r="B19" s="21" t="s">
        <v>223</v>
      </c>
      <c r="C19" s="4">
        <v>100</v>
      </c>
      <c r="D19" s="5" t="str">
        <f>IF(OR($B19="N/A",$C19="N/A"),"N/A",IF(C19&gt;100,"No",IF(C19&lt;98,"No","Yes")))</f>
        <v>Yes</v>
      </c>
      <c r="E19" s="4">
        <v>100</v>
      </c>
      <c r="F19" s="5" t="str">
        <f>IF(OR($B19="N/A",$E19="N/A"),"N/A",IF(E19&gt;100,"No",IF(E19&lt;98,"No","Yes")))</f>
        <v>Yes</v>
      </c>
      <c r="G19" s="4">
        <v>99.986921265999996</v>
      </c>
      <c r="H19" s="5" t="str">
        <f>IF($B19="N/A","N/A",IF(G19&gt;100,"No",IF(G19&lt;98,"No","Yes")))</f>
        <v>Yes</v>
      </c>
      <c r="I19" s="6">
        <v>0</v>
      </c>
      <c r="J19" s="6">
        <v>-1.2999999999999999E-2</v>
      </c>
      <c r="K19" s="91" t="str">
        <f t="shared" si="0"/>
        <v>Yes</v>
      </c>
    </row>
    <row r="20" spans="1:11" x14ac:dyDescent="0.25">
      <c r="A20" s="87" t="s">
        <v>31</v>
      </c>
      <c r="B20" s="29" t="s">
        <v>214</v>
      </c>
      <c r="C20" s="4">
        <v>99.642610098999995</v>
      </c>
      <c r="D20" s="5" t="str">
        <f>IF($B20="N/A","N/A",IF(C20&gt;100,"No",IF(C20&lt;95,"No","Yes")))</f>
        <v>Yes</v>
      </c>
      <c r="E20" s="4">
        <v>99.559186552</v>
      </c>
      <c r="F20" s="5" t="str">
        <f>IF($B20="N/A","N/A",IF(E20&gt;100,"No",IF(E20&lt;95,"No","Yes")))</f>
        <v>Yes</v>
      </c>
      <c r="G20" s="4">
        <v>99.516086842999997</v>
      </c>
      <c r="H20" s="5" t="str">
        <f>IF($B20="N/A","N/A",IF(G20&gt;100,"No",IF(G20&lt;95,"No","Yes")))</f>
        <v>Yes</v>
      </c>
      <c r="I20" s="6">
        <v>-8.4000000000000005E-2</v>
      </c>
      <c r="J20" s="6">
        <v>-4.2999999999999997E-2</v>
      </c>
      <c r="K20" s="91" t="str">
        <f t="shared" si="0"/>
        <v>Yes</v>
      </c>
    </row>
    <row r="21" spans="1:11" x14ac:dyDescent="0.25">
      <c r="A21" s="87" t="s">
        <v>313</v>
      </c>
      <c r="B21" s="21" t="s">
        <v>214</v>
      </c>
      <c r="C21" s="4">
        <v>99.146875721000001</v>
      </c>
      <c r="D21" s="5" t="str">
        <f>IF($B21="N/A","N/A",IF(C21&gt;100,"No",IF(C21&lt;95,"No","Yes")))</f>
        <v>Yes</v>
      </c>
      <c r="E21" s="4">
        <v>99.053720464999998</v>
      </c>
      <c r="F21" s="5" t="str">
        <f>IF($B21="N/A","N/A",IF(E21&gt;100,"No",IF(E21&lt;95,"No","Yes")))</f>
        <v>Yes</v>
      </c>
      <c r="G21" s="4">
        <v>99.110646088999999</v>
      </c>
      <c r="H21" s="5" t="str">
        <f>IF($B21="N/A","N/A",IF(G21&gt;100,"No",IF(G21&lt;95,"No","Yes")))</f>
        <v>Yes</v>
      </c>
      <c r="I21" s="6">
        <v>-9.4E-2</v>
      </c>
      <c r="J21" s="6">
        <v>5.7500000000000002E-2</v>
      </c>
      <c r="K21" s="91" t="str">
        <f t="shared" si="0"/>
        <v>Yes</v>
      </c>
    </row>
    <row r="22" spans="1:11" x14ac:dyDescent="0.25">
      <c r="A22" s="87" t="s">
        <v>1695</v>
      </c>
      <c r="B22" s="21" t="s">
        <v>224</v>
      </c>
      <c r="C22" s="4">
        <v>0.85312427950000003</v>
      </c>
      <c r="D22" s="5" t="str">
        <f>IF($B22="N/A","N/A",IF(C22&gt;5,"No",IF(C22&lt;=0,"No","Yes")))</f>
        <v>Yes</v>
      </c>
      <c r="E22" s="4">
        <v>0.94627953450000002</v>
      </c>
      <c r="F22" s="5" t="str">
        <f>IF($B22="N/A","N/A",IF(E22&gt;5,"No",IF(E22&lt;=0,"No","Yes")))</f>
        <v>Yes</v>
      </c>
      <c r="G22" s="4">
        <v>1.0528380852999999</v>
      </c>
      <c r="H22" s="5" t="str">
        <f>IF($B22="N/A","N/A",IF(G22&gt;5,"No",IF(G22&lt;=0,"No","Yes")))</f>
        <v>Yes</v>
      </c>
      <c r="I22" s="6">
        <v>10.92</v>
      </c>
      <c r="J22" s="6">
        <v>11.26</v>
      </c>
      <c r="K22" s="91" t="str">
        <f t="shared" si="0"/>
        <v>Yes</v>
      </c>
    </row>
    <row r="23" spans="1:11" x14ac:dyDescent="0.25">
      <c r="A23" s="87"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91" t="str">
        <f t="shared" si="0"/>
        <v>Yes</v>
      </c>
    </row>
    <row r="24" spans="1:11" x14ac:dyDescent="0.25">
      <c r="A24" s="87" t="s">
        <v>828</v>
      </c>
      <c r="B24" s="21" t="s">
        <v>225</v>
      </c>
      <c r="C24" s="4">
        <v>1.9364768272999999</v>
      </c>
      <c r="D24" s="5" t="str">
        <f>IF($B24="N/A","N/A",IF(C24&gt;=2,"Yes","No"))</f>
        <v>No</v>
      </c>
      <c r="E24" s="4">
        <v>1.9419301751</v>
      </c>
      <c r="F24" s="5" t="str">
        <f>IF($B24="N/A","N/A",IF(E24&gt;=2,"Yes","No"))</f>
        <v>No</v>
      </c>
      <c r="G24" s="4">
        <v>3.3446900340000001</v>
      </c>
      <c r="H24" s="5" t="str">
        <f>IF($B24="N/A","N/A",IF(G24&gt;=2,"Yes","No"))</f>
        <v>Yes</v>
      </c>
      <c r="I24" s="6">
        <v>0.28160000000000002</v>
      </c>
      <c r="J24" s="6">
        <v>72.239999999999995</v>
      </c>
      <c r="K24" s="91" t="str">
        <f t="shared" si="0"/>
        <v>No</v>
      </c>
    </row>
    <row r="25" spans="1:11" x14ac:dyDescent="0.25">
      <c r="A25" s="87" t="s">
        <v>829</v>
      </c>
      <c r="B25" s="21" t="s">
        <v>226</v>
      </c>
      <c r="C25" s="4">
        <v>4.3751441087999998</v>
      </c>
      <c r="D25" s="5" t="str">
        <f>IF($B25="N/A","N/A",IF(C25&gt;30,"No",IF(C25&lt;5,"No","Yes")))</f>
        <v>No</v>
      </c>
      <c r="E25" s="4">
        <v>4.1965440226000004</v>
      </c>
      <c r="F25" s="5" t="str">
        <f>IF($B25="N/A","N/A",IF(E25&gt;30,"No",IF(E25&lt;5,"No","Yes")))</f>
        <v>No</v>
      </c>
      <c r="G25" s="4">
        <v>3.688202982</v>
      </c>
      <c r="H25" s="5" t="str">
        <f>IF($B25="N/A","N/A",IF(G25&gt;30,"No",IF(G25&lt;5,"No","Yes")))</f>
        <v>No</v>
      </c>
      <c r="I25" s="6">
        <v>-4.08</v>
      </c>
      <c r="J25" s="6">
        <v>-12.1</v>
      </c>
      <c r="K25" s="91" t="str">
        <f t="shared" si="0"/>
        <v>Yes</v>
      </c>
    </row>
    <row r="26" spans="1:11" x14ac:dyDescent="0.25">
      <c r="A26" s="87" t="s">
        <v>830</v>
      </c>
      <c r="B26" s="21" t="s">
        <v>227</v>
      </c>
      <c r="C26" s="4">
        <v>16.952962878000001</v>
      </c>
      <c r="D26" s="5" t="str">
        <f>IF($B26="N/A","N/A",IF(C26&gt;75,"No",IF(C26&lt;15,"No","Yes")))</f>
        <v>Yes</v>
      </c>
      <c r="E26" s="4">
        <v>16.733278476999999</v>
      </c>
      <c r="F26" s="5" t="str">
        <f>IF($B26="N/A","N/A",IF(E26&gt;75,"No",IF(E26&lt;15,"No","Yes")))</f>
        <v>Yes</v>
      </c>
      <c r="G26" s="4">
        <v>15.759874443999999</v>
      </c>
      <c r="H26" s="5" t="str">
        <f>IF($B26="N/A","N/A",IF(G26&gt;75,"No",IF(G26&lt;15,"No","Yes")))</f>
        <v>Yes</v>
      </c>
      <c r="I26" s="6">
        <v>-1.3</v>
      </c>
      <c r="J26" s="6">
        <v>-5.82</v>
      </c>
      <c r="K26" s="91" t="str">
        <f t="shared" si="0"/>
        <v>Yes</v>
      </c>
    </row>
    <row r="27" spans="1:11" x14ac:dyDescent="0.25">
      <c r="A27" s="87" t="s">
        <v>831</v>
      </c>
      <c r="B27" s="21" t="s">
        <v>228</v>
      </c>
      <c r="C27" s="4">
        <v>78.671893014000005</v>
      </c>
      <c r="D27" s="5" t="str">
        <f>IF($B27="N/A","N/A",IF(C27&gt;70,"No",IF(C27&lt;25,"No","Yes")))</f>
        <v>No</v>
      </c>
      <c r="E27" s="4">
        <v>79.070177501000003</v>
      </c>
      <c r="F27" s="5" t="str">
        <f>IF($B27="N/A","N/A",IF(E27&gt;70,"No",IF(E27&lt;25,"No","Yes")))</f>
        <v>No</v>
      </c>
      <c r="G27" s="4">
        <v>80.532304472999996</v>
      </c>
      <c r="H27" s="5" t="str">
        <f>IF($B27="N/A","N/A",IF(G27&gt;70,"No",IF(G27&lt;25,"No","Yes")))</f>
        <v>No</v>
      </c>
      <c r="I27" s="6">
        <v>0.50629999999999997</v>
      </c>
      <c r="J27" s="6">
        <v>1.849</v>
      </c>
      <c r="K27" s="91" t="str">
        <f t="shared" si="0"/>
        <v>Yes</v>
      </c>
    </row>
    <row r="28" spans="1:11" x14ac:dyDescent="0.25">
      <c r="A28" s="87" t="s">
        <v>318</v>
      </c>
      <c r="B28" s="21" t="s">
        <v>229</v>
      </c>
      <c r="C28" s="4">
        <v>66.094074245000002</v>
      </c>
      <c r="D28" s="5" t="str">
        <f>IF($B28="N/A","N/A",IF(C28&gt;70,"No",IF(C28&lt;35,"No","Yes")))</f>
        <v>Yes</v>
      </c>
      <c r="E28" s="4">
        <v>66.427647819000001</v>
      </c>
      <c r="F28" s="5" t="str">
        <f>IF($B28="N/A","N/A",IF(E28&gt;70,"No",IF(E28&lt;35,"No","Yes")))</f>
        <v>Yes</v>
      </c>
      <c r="G28" s="4">
        <v>61.280408057000002</v>
      </c>
      <c r="H28" s="5" t="str">
        <f>IF($B28="N/A","N/A",IF(G28&gt;70,"No",IF(G28&lt;35,"No","Yes")))</f>
        <v>Yes</v>
      </c>
      <c r="I28" s="6">
        <v>0.50470000000000004</v>
      </c>
      <c r="J28" s="6">
        <v>-7.75</v>
      </c>
      <c r="K28" s="91" t="str">
        <f t="shared" si="0"/>
        <v>Yes</v>
      </c>
    </row>
    <row r="29" spans="1:11" x14ac:dyDescent="0.25">
      <c r="A29" s="87" t="s">
        <v>832</v>
      </c>
      <c r="B29" s="21" t="s">
        <v>220</v>
      </c>
      <c r="C29" s="4">
        <v>1.5606139891999999</v>
      </c>
      <c r="D29" s="5" t="str">
        <f>IF($B29="N/A","N/A",IF(C29&gt;1,"Yes","No"))</f>
        <v>Yes</v>
      </c>
      <c r="E29" s="4">
        <v>1.5687488940000001</v>
      </c>
      <c r="F29" s="5" t="str">
        <f>IF($B29="N/A","N/A",IF(E29&gt;1,"Yes","No"))</f>
        <v>Yes</v>
      </c>
      <c r="G29" s="4">
        <v>1.7874293031999999</v>
      </c>
      <c r="H29" s="5" t="str">
        <f>IF($B29="N/A","N/A",IF(G29&gt;1,"Yes","No"))</f>
        <v>Yes</v>
      </c>
      <c r="I29" s="6">
        <v>0.52129999999999999</v>
      </c>
      <c r="J29" s="6">
        <v>13.94</v>
      </c>
      <c r="K29" s="91" t="str">
        <f t="shared" si="0"/>
        <v>Yes</v>
      </c>
    </row>
    <row r="30" spans="1:11" x14ac:dyDescent="0.25">
      <c r="A30" s="87"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91" t="str">
        <f t="shared" si="0"/>
        <v>N/A</v>
      </c>
    </row>
    <row r="31" spans="1:11" x14ac:dyDescent="0.25">
      <c r="A31" s="87" t="s">
        <v>833</v>
      </c>
      <c r="B31" s="21" t="s">
        <v>213</v>
      </c>
      <c r="C31" s="4">
        <v>99.991278562999995</v>
      </c>
      <c r="D31" s="5" t="str">
        <f>IF($B31="N/A","N/A",IF(C31&gt;15,"No",IF(C31&lt;-15,"No","Yes")))</f>
        <v>N/A</v>
      </c>
      <c r="E31" s="4">
        <v>99.973456025000004</v>
      </c>
      <c r="F31" s="5" t="str">
        <f>IF($B31="N/A","N/A",IF(E31&gt;15,"No",IF(E31&lt;-15,"No","Yes")))</f>
        <v>N/A</v>
      </c>
      <c r="G31" s="4">
        <v>99.989328779999994</v>
      </c>
      <c r="H31" s="5" t="str">
        <f>IF($B31="N/A","N/A",IF(G31&gt;15,"No",IF(G31&lt;-15,"No","Yes")))</f>
        <v>N/A</v>
      </c>
      <c r="I31" s="6">
        <v>-1.7999999999999999E-2</v>
      </c>
      <c r="J31" s="6">
        <v>1.5900000000000001E-2</v>
      </c>
      <c r="K31" s="91" t="str">
        <f t="shared" si="0"/>
        <v>Yes</v>
      </c>
    </row>
    <row r="32" spans="1:11" x14ac:dyDescent="0.25">
      <c r="A32" s="87"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91" t="str">
        <f t="shared" si="0"/>
        <v>N/A</v>
      </c>
    </row>
    <row r="33" spans="1:11" x14ac:dyDescent="0.25">
      <c r="A33" s="87"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91" t="str">
        <f t="shared" si="0"/>
        <v>Yes</v>
      </c>
    </row>
    <row r="34" spans="1:11" x14ac:dyDescent="0.25">
      <c r="A34" s="87" t="s">
        <v>322</v>
      </c>
      <c r="B34" s="21" t="s">
        <v>230</v>
      </c>
      <c r="C34" s="4">
        <v>0</v>
      </c>
      <c r="D34" s="5" t="str">
        <f>IF($B34="N/A","N/A",IF(C34&gt;=90,"Yes","No"))</f>
        <v>No</v>
      </c>
      <c r="E34" s="4">
        <v>0</v>
      </c>
      <c r="F34" s="5" t="str">
        <f>IF($B34="N/A","N/A",IF(E34&gt;=90,"Yes","No"))</f>
        <v>No</v>
      </c>
      <c r="G34" s="4">
        <v>0</v>
      </c>
      <c r="H34" s="5" t="str">
        <f>IF($B34="N/A","N/A",IF(G34&gt;=90,"Yes","No"))</f>
        <v>No</v>
      </c>
      <c r="I34" s="6" t="s">
        <v>1747</v>
      </c>
      <c r="J34" s="6" t="s">
        <v>1747</v>
      </c>
      <c r="K34" s="91" t="str">
        <f t="shared" si="0"/>
        <v>N/A</v>
      </c>
    </row>
    <row r="35" spans="1:11" x14ac:dyDescent="0.25">
      <c r="A35" s="87" t="s">
        <v>323</v>
      </c>
      <c r="B35" s="21" t="s">
        <v>213</v>
      </c>
      <c r="C35" s="4">
        <v>26.037583583</v>
      </c>
      <c r="D35" s="5" t="str">
        <f>IF($B35="N/A","N/A",IF(C35&gt;15,"No",IF(C35&lt;-15,"No","Yes")))</f>
        <v>N/A</v>
      </c>
      <c r="E35" s="4">
        <v>26.536969553999999</v>
      </c>
      <c r="F35" s="5" t="str">
        <f>IF($B35="N/A","N/A",IF(E35&gt;15,"No",IF(E35&lt;-15,"No","Yes")))</f>
        <v>N/A</v>
      </c>
      <c r="G35" s="4">
        <v>26.216322259999998</v>
      </c>
      <c r="H35" s="5" t="str">
        <f>IF($B35="N/A","N/A",IF(G35&gt;15,"No",IF(G35&lt;-15,"No","Yes")))</f>
        <v>N/A</v>
      </c>
      <c r="I35" s="6">
        <v>1.9179999999999999</v>
      </c>
      <c r="J35" s="6">
        <v>-1.21</v>
      </c>
      <c r="K35" s="91" t="str">
        <f t="shared" si="0"/>
        <v>Yes</v>
      </c>
    </row>
    <row r="36" spans="1:11" x14ac:dyDescent="0.25">
      <c r="A36" s="87" t="s">
        <v>1730</v>
      </c>
      <c r="B36" s="21" t="s">
        <v>213</v>
      </c>
      <c r="C36" s="4">
        <v>28.308738760000001</v>
      </c>
      <c r="D36" s="5" t="str">
        <f>IF($B36="N/A","N/A",IF(C36&gt;15,"No",IF(C36&lt;-15,"No","Yes")))</f>
        <v>N/A</v>
      </c>
      <c r="E36" s="4">
        <v>28.006347714</v>
      </c>
      <c r="F36" s="5" t="str">
        <f>IF($B36="N/A","N/A",IF(E36&gt;15,"No",IF(E36&lt;-15,"No","Yes")))</f>
        <v>N/A</v>
      </c>
      <c r="G36" s="4">
        <v>30.094166885</v>
      </c>
      <c r="H36" s="5" t="str">
        <f>IF($B36="N/A","N/A",IF(G36&gt;15,"No",IF(G36&lt;-15,"No","Yes")))</f>
        <v>N/A</v>
      </c>
      <c r="I36" s="6">
        <v>-1.07</v>
      </c>
      <c r="J36" s="6">
        <v>7.4550000000000001</v>
      </c>
      <c r="K36" s="91" t="str">
        <f t="shared" si="0"/>
        <v>Yes</v>
      </c>
    </row>
    <row r="37" spans="1:11" x14ac:dyDescent="0.25">
      <c r="A37" s="87" t="s">
        <v>372</v>
      </c>
      <c r="B37" s="21" t="s">
        <v>231</v>
      </c>
      <c r="C37" s="4">
        <v>92.506340789000006</v>
      </c>
      <c r="D37" s="5" t="str">
        <f>IF($B37="N/A","N/A",IF(C37&gt;90,"No",IF(C37&lt;75,"No","Yes")))</f>
        <v>No</v>
      </c>
      <c r="E37" s="4">
        <v>92.406253672999995</v>
      </c>
      <c r="F37" s="5" t="str">
        <f>IF($B37="N/A","N/A",IF(E37&gt;90,"No",IF(E37&lt;75,"No","Yes")))</f>
        <v>No</v>
      </c>
      <c r="G37" s="4">
        <v>92.473188594999996</v>
      </c>
      <c r="H37" s="5" t="str">
        <f>IF($B37="N/A","N/A",IF(G37&gt;90,"No",IF(G37&lt;75,"No","Yes")))</f>
        <v>No</v>
      </c>
      <c r="I37" s="6">
        <v>-0.108</v>
      </c>
      <c r="J37" s="6">
        <v>7.2400000000000006E-2</v>
      </c>
      <c r="K37" s="91" t="str">
        <f>IF(J37="Div by 0", "N/A", IF(J37="N/A","N/A", IF(J37&gt;30, "No", IF(J37&lt;-30, "No", "Yes"))))</f>
        <v>Yes</v>
      </c>
    </row>
    <row r="38" spans="1:11" x14ac:dyDescent="0.25">
      <c r="A38" s="87" t="s">
        <v>373</v>
      </c>
      <c r="B38" s="21" t="s">
        <v>232</v>
      </c>
      <c r="C38" s="4">
        <v>4.5019598801000003</v>
      </c>
      <c r="D38" s="5" t="str">
        <f>IF($B38="N/A","N/A",IF(C38&gt;10,"No",IF(C38&lt;1,"No","Yes")))</f>
        <v>Yes</v>
      </c>
      <c r="E38" s="4">
        <v>4.1260138708999996</v>
      </c>
      <c r="F38" s="5" t="str">
        <f>IF($B38="N/A","N/A",IF(E38&gt;10,"No",IF(E38&lt;1,"No","Yes")))</f>
        <v>Yes</v>
      </c>
      <c r="G38" s="4">
        <v>4.1590374052000003</v>
      </c>
      <c r="H38" s="5" t="str">
        <f>IF($B38="N/A","N/A",IF(G38&gt;10,"No",IF(G38&lt;1,"No","Yes")))</f>
        <v>Yes</v>
      </c>
      <c r="I38" s="6">
        <v>-8.35</v>
      </c>
      <c r="J38" s="6">
        <v>0.8004</v>
      </c>
      <c r="K38" s="91" t="str">
        <f>IF(J38="Div by 0", "N/A", IF(J38="N/A","N/A", IF(J38&gt;30, "No", IF(J38&lt;-30, "No", "Yes"))))</f>
        <v>Yes</v>
      </c>
    </row>
    <row r="39" spans="1:11" x14ac:dyDescent="0.25">
      <c r="A39" s="87" t="s">
        <v>374</v>
      </c>
      <c r="B39" s="21" t="s">
        <v>233</v>
      </c>
      <c r="C39" s="4">
        <v>1.2162785334999999</v>
      </c>
      <c r="D39" s="5" t="str">
        <f>IF($B39="N/A","N/A",IF(C39&gt;2,"No",IF(C39&lt;=0,"No","Yes")))</f>
        <v>Yes</v>
      </c>
      <c r="E39" s="4">
        <v>1.4399905959999999</v>
      </c>
      <c r="F39" s="5" t="str">
        <f>IF($B39="N/A","N/A",IF(E39&gt;2,"No",IF(E39&lt;=0,"No","Yes")))</f>
        <v>Yes</v>
      </c>
      <c r="G39" s="4">
        <v>1.1182317552000001</v>
      </c>
      <c r="H39" s="5" t="str">
        <f>IF($B39="N/A","N/A",IF(G39&gt;2,"No",IF(G39&lt;=0,"No","Yes")))</f>
        <v>Yes</v>
      </c>
      <c r="I39" s="6">
        <v>18.39</v>
      </c>
      <c r="J39" s="6">
        <v>-22.3</v>
      </c>
      <c r="K39" s="91" t="str">
        <f>IF(J39="Div by 0", "N/A", IF(J39="N/A","N/A", IF(J39&gt;30, "No", IF(J39&lt;-30, "No", "Yes"))))</f>
        <v>Yes</v>
      </c>
    </row>
    <row r="40" spans="1:11" x14ac:dyDescent="0.25">
      <c r="A40" s="103" t="s">
        <v>375</v>
      </c>
      <c r="B40" s="99" t="s">
        <v>234</v>
      </c>
      <c r="C40" s="104">
        <v>0.61102144339999998</v>
      </c>
      <c r="D40" s="100" t="str">
        <f>IF($B40="N/A","N/A",IF(C40&gt;3,"No",IF(C40&lt;=0,"No","Yes")))</f>
        <v>Yes</v>
      </c>
      <c r="E40" s="104">
        <v>0.6935464911</v>
      </c>
      <c r="F40" s="100" t="str">
        <f>IF($B40="N/A","N/A",IF(E40&gt;3,"No",IF(E40&lt;=0,"No","Yes")))</f>
        <v>Yes</v>
      </c>
      <c r="G40" s="104">
        <v>0.79126340569999998</v>
      </c>
      <c r="H40" s="100" t="str">
        <f>IF($B40="N/A","N/A",IF(G40&gt;3,"No",IF(G40&lt;=0,"No","Yes")))</f>
        <v>Yes</v>
      </c>
      <c r="I40" s="101">
        <v>13.51</v>
      </c>
      <c r="J40" s="101">
        <v>14.09</v>
      </c>
      <c r="K40" s="102" t="str">
        <f>IF(J40="Div by 0", "N/A", IF(J40="N/A","N/A", IF(J40&gt;30, "No", IF(J40&lt;-30, "No", "Yes"))))</f>
        <v>Yes</v>
      </c>
    </row>
    <row r="41" spans="1:11" s="67" customFormat="1" x14ac:dyDescent="0.25">
      <c r="A41" s="174" t="s">
        <v>1632</v>
      </c>
      <c r="B41" s="175"/>
      <c r="C41" s="175"/>
      <c r="D41" s="175"/>
      <c r="E41" s="175"/>
      <c r="F41" s="175"/>
      <c r="G41" s="175"/>
      <c r="H41" s="175"/>
      <c r="I41" s="175"/>
      <c r="J41" s="175"/>
      <c r="K41" s="176"/>
    </row>
    <row r="42" spans="1:11" ht="16.5" customHeight="1" x14ac:dyDescent="0.25">
      <c r="A42" s="164" t="s">
        <v>1630</v>
      </c>
      <c r="B42" s="165"/>
      <c r="C42" s="165"/>
      <c r="D42" s="165"/>
      <c r="E42" s="165"/>
      <c r="F42" s="165"/>
      <c r="G42" s="165"/>
      <c r="H42" s="165"/>
      <c r="I42" s="165"/>
      <c r="J42" s="165"/>
      <c r="K42" s="166"/>
    </row>
    <row r="43" spans="1:11" x14ac:dyDescent="0.25">
      <c r="A43" s="167" t="s">
        <v>1731</v>
      </c>
      <c r="B43" s="167"/>
      <c r="C43" s="167"/>
      <c r="D43" s="167"/>
      <c r="E43" s="167"/>
      <c r="F43" s="167"/>
      <c r="G43" s="167"/>
      <c r="H43" s="167"/>
      <c r="I43" s="167"/>
      <c r="J43" s="167"/>
      <c r="K43" s="16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F1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1574</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2103</v>
      </c>
      <c r="D6" s="5" t="str">
        <f>IF($B6="N/A","N/A",IF(C6&gt;15,"No",IF(C6&lt;-15,"No","Yes")))</f>
        <v>N/A</v>
      </c>
      <c r="E6" s="22">
        <v>2200</v>
      </c>
      <c r="F6" s="5" t="str">
        <f>IF($B6="N/A","N/A",IF(E6&gt;15,"No",IF(E6&lt;-15,"No","Yes")))</f>
        <v>N/A</v>
      </c>
      <c r="G6" s="22">
        <v>1868</v>
      </c>
      <c r="H6" s="5" t="str">
        <f>IF($B6="N/A","N/A",IF(G6&gt;15,"No",IF(G6&lt;-15,"No","Yes")))</f>
        <v>N/A</v>
      </c>
      <c r="I6" s="6">
        <v>4.6120000000000001</v>
      </c>
      <c r="J6" s="6">
        <v>-15.1</v>
      </c>
      <c r="K6" s="91" t="str">
        <f t="shared" ref="K6:K31" si="0">IF(J6="Div by 0", "N/A", IF(J6="N/A","N/A", IF(J6&gt;30, "No", IF(J6&lt;-30, "No", "Yes"))))</f>
        <v>Yes</v>
      </c>
    </row>
    <row r="7" spans="1:11" x14ac:dyDescent="0.25">
      <c r="A7" s="87"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87" t="s">
        <v>308</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87" t="s">
        <v>821</v>
      </c>
      <c r="B9" s="21" t="s">
        <v>213</v>
      </c>
      <c r="C9" s="51">
        <v>1123.8625773000001</v>
      </c>
      <c r="D9" s="5" t="str">
        <f>IF($B9="N/A","N/A",IF(C9&gt;15,"No",IF(C9&lt;-15,"No","Yes")))</f>
        <v>N/A</v>
      </c>
      <c r="E9" s="51">
        <v>1652.6790908999999</v>
      </c>
      <c r="F9" s="5" t="str">
        <f>IF($B9="N/A","N/A",IF(E9&gt;15,"No",IF(E9&lt;-15,"No","Yes")))</f>
        <v>N/A</v>
      </c>
      <c r="G9" s="51">
        <v>1239.8308351000001</v>
      </c>
      <c r="H9" s="5" t="str">
        <f>IF($B9="N/A","N/A",IF(G9&gt;15,"No",IF(G9&lt;-15,"No","Yes")))</f>
        <v>N/A</v>
      </c>
      <c r="I9" s="6">
        <v>47.05</v>
      </c>
      <c r="J9" s="6">
        <v>-25</v>
      </c>
      <c r="K9" s="91" t="str">
        <f t="shared" si="0"/>
        <v>Yes</v>
      </c>
    </row>
    <row r="10" spans="1:11" x14ac:dyDescent="0.25">
      <c r="A10" s="87" t="s">
        <v>309</v>
      </c>
      <c r="B10" s="21" t="s">
        <v>213</v>
      </c>
      <c r="C10" s="4">
        <v>0.33285782219999999</v>
      </c>
      <c r="D10" s="5" t="str">
        <f>IF($B10="N/A","N/A",IF(C10&gt;15,"No",IF(C10&lt;-15,"No","Yes")))</f>
        <v>N/A</v>
      </c>
      <c r="E10" s="4">
        <v>0.13636363639999999</v>
      </c>
      <c r="F10" s="5" t="str">
        <f>IF($B10="N/A","N/A",IF(E10&gt;15,"No",IF(E10&lt;-15,"No","Yes")))</f>
        <v>N/A</v>
      </c>
      <c r="G10" s="4">
        <v>5.3533190600000002E-2</v>
      </c>
      <c r="H10" s="5" t="str">
        <f>IF($B10="N/A","N/A",IF(G10&gt;15,"No",IF(G10&lt;-15,"No","Yes")))</f>
        <v>N/A</v>
      </c>
      <c r="I10" s="6">
        <v>-59</v>
      </c>
      <c r="J10" s="6">
        <v>-60.7</v>
      </c>
      <c r="K10" s="91" t="str">
        <f t="shared" si="0"/>
        <v>No</v>
      </c>
    </row>
    <row r="11" spans="1:11" x14ac:dyDescent="0.25">
      <c r="A11" s="87" t="s">
        <v>823</v>
      </c>
      <c r="B11" s="21" t="s">
        <v>213</v>
      </c>
      <c r="C11" s="51">
        <v>357.85714286000001</v>
      </c>
      <c r="D11" s="5" t="str">
        <f>IF($B11="N/A","N/A",IF(C11&gt;15,"No",IF(C11&lt;-15,"No","Yes")))</f>
        <v>N/A</v>
      </c>
      <c r="E11" s="51">
        <v>456.66666666999998</v>
      </c>
      <c r="F11" s="5" t="str">
        <f>IF($B11="N/A","N/A",IF(E11&gt;15,"No",IF(E11&lt;-15,"No","Yes")))</f>
        <v>N/A</v>
      </c>
      <c r="G11" s="51">
        <v>141</v>
      </c>
      <c r="H11" s="5" t="str">
        <f>IF($B11="N/A","N/A",IF(G11&gt;15,"No",IF(G11&lt;-15,"No","Yes")))</f>
        <v>N/A</v>
      </c>
      <c r="I11" s="6">
        <v>27.61</v>
      </c>
      <c r="J11" s="6">
        <v>-69.099999999999994</v>
      </c>
      <c r="K11" s="91" t="str">
        <f t="shared" si="0"/>
        <v>No</v>
      </c>
    </row>
    <row r="12" spans="1:11" x14ac:dyDescent="0.25">
      <c r="A12" s="87" t="s">
        <v>310</v>
      </c>
      <c r="B12" s="21" t="s">
        <v>214</v>
      </c>
      <c r="C12" s="4">
        <v>81.740370898999998</v>
      </c>
      <c r="D12" s="5" t="str">
        <f>IF($B12="N/A","N/A",IF(C12&gt;100,"No",IF(C12&lt;95,"No","Yes")))</f>
        <v>No</v>
      </c>
      <c r="E12" s="4">
        <v>94.681818182000001</v>
      </c>
      <c r="F12" s="5" t="str">
        <f>IF($B12="N/A","N/A",IF(E12&gt;100,"No",IF(E12&lt;95,"No","Yes")))</f>
        <v>No</v>
      </c>
      <c r="G12" s="4">
        <v>97.591006424</v>
      </c>
      <c r="H12" s="5" t="str">
        <f>IF($B12="N/A","N/A",IF(G12&gt;100,"No",IF(G12&lt;95,"No","Yes")))</f>
        <v>Yes</v>
      </c>
      <c r="I12" s="6">
        <v>15.83</v>
      </c>
      <c r="J12" s="6">
        <v>3.073</v>
      </c>
      <c r="K12" s="91" t="str">
        <f t="shared" si="0"/>
        <v>Yes</v>
      </c>
    </row>
    <row r="13" spans="1:11" x14ac:dyDescent="0.25">
      <c r="A13" s="87" t="s">
        <v>824</v>
      </c>
      <c r="B13" s="21" t="s">
        <v>220</v>
      </c>
      <c r="C13" s="4">
        <v>1.2286212914000001</v>
      </c>
      <c r="D13" s="5" t="str">
        <f>IF($B13="N/A","N/A",IF(C13&gt;1,"Yes","No"))</f>
        <v>Yes</v>
      </c>
      <c r="E13" s="4">
        <v>1.1862698032000001</v>
      </c>
      <c r="F13" s="5" t="str">
        <f>IF($B13="N/A","N/A",IF(E13&gt;1,"Yes","No"))</f>
        <v>Yes</v>
      </c>
      <c r="G13" s="4">
        <v>1.2139330773000001</v>
      </c>
      <c r="H13" s="5" t="str">
        <f>IF($B13="N/A","N/A",IF(G13&gt;1,"Yes","No"))</f>
        <v>Yes</v>
      </c>
      <c r="I13" s="6">
        <v>-3.45</v>
      </c>
      <c r="J13" s="6">
        <v>2.3319999999999999</v>
      </c>
      <c r="K13" s="91" t="str">
        <f t="shared" si="0"/>
        <v>Yes</v>
      </c>
    </row>
    <row r="14" spans="1:11" x14ac:dyDescent="0.25">
      <c r="A14" s="87" t="s">
        <v>311</v>
      </c>
      <c r="B14" s="21" t="s">
        <v>214</v>
      </c>
      <c r="C14" s="4">
        <v>81.169757489000006</v>
      </c>
      <c r="D14" s="5" t="str">
        <f>IF($B14="N/A","N/A",IF(C14&gt;100,"No",IF(C14&lt;95,"No","Yes")))</f>
        <v>No</v>
      </c>
      <c r="E14" s="4">
        <v>68.090909091</v>
      </c>
      <c r="F14" s="5" t="str">
        <f>IF($B14="N/A","N/A",IF(E14&gt;100,"No",IF(E14&lt;95,"No","Yes")))</f>
        <v>No</v>
      </c>
      <c r="G14" s="4">
        <v>80.406852248000007</v>
      </c>
      <c r="H14" s="5" t="str">
        <f>IF($B14="N/A","N/A",IF(G14&gt;100,"No",IF(G14&lt;95,"No","Yes")))</f>
        <v>No</v>
      </c>
      <c r="I14" s="6">
        <v>-16.100000000000001</v>
      </c>
      <c r="J14" s="6">
        <v>18.09</v>
      </c>
      <c r="K14" s="91" t="str">
        <f t="shared" si="0"/>
        <v>Yes</v>
      </c>
    </row>
    <row r="15" spans="1:11" x14ac:dyDescent="0.25">
      <c r="A15" s="87" t="s">
        <v>825</v>
      </c>
      <c r="B15" s="21" t="s">
        <v>221</v>
      </c>
      <c r="C15" s="4">
        <v>9.3298183948000002</v>
      </c>
      <c r="D15" s="5" t="str">
        <f>IF($B15="N/A","N/A",IF(C15&gt;3,"Yes","No"))</f>
        <v>Yes</v>
      </c>
      <c r="E15" s="4">
        <v>11.08811749</v>
      </c>
      <c r="F15" s="5" t="str">
        <f>IF($B15="N/A","N/A",IF(E15&gt;3,"Yes","No"))</f>
        <v>Yes</v>
      </c>
      <c r="G15" s="4">
        <v>11.361517976</v>
      </c>
      <c r="H15" s="5" t="str">
        <f>IF($B15="N/A","N/A",IF(G15&gt;3,"Yes","No"))</f>
        <v>Yes</v>
      </c>
      <c r="I15" s="6">
        <v>18.850000000000001</v>
      </c>
      <c r="J15" s="6">
        <v>2.4660000000000002</v>
      </c>
      <c r="K15" s="91" t="str">
        <f t="shared" si="0"/>
        <v>Yes</v>
      </c>
    </row>
    <row r="16" spans="1:11" x14ac:dyDescent="0.25">
      <c r="A16" s="87" t="s">
        <v>826</v>
      </c>
      <c r="B16" s="21" t="s">
        <v>222</v>
      </c>
      <c r="C16" s="4">
        <v>5.8725630052</v>
      </c>
      <c r="D16" s="5" t="str">
        <f>IF($B16="N/A","N/A",IF(C16&gt;=8,"No",IF(C16&lt;2,"No","Yes")))</f>
        <v>Yes</v>
      </c>
      <c r="E16" s="4">
        <v>6.5978161965000002</v>
      </c>
      <c r="F16" s="5" t="str">
        <f>IF($B16="N/A","N/A",IF(E16&gt;=8,"No",IF(E16&lt;2,"No","Yes")))</f>
        <v>Yes</v>
      </c>
      <c r="G16" s="4">
        <v>6.3517130621</v>
      </c>
      <c r="H16" s="5" t="str">
        <f>IF($B16="N/A","N/A",IF(G16&gt;=8,"No",IF(G16&lt;2,"No","Yes")))</f>
        <v>Yes</v>
      </c>
      <c r="I16" s="6">
        <v>12.35</v>
      </c>
      <c r="J16" s="6">
        <v>-3.73</v>
      </c>
      <c r="K16" s="91" t="str">
        <f t="shared" si="0"/>
        <v>Yes</v>
      </c>
    </row>
    <row r="17" spans="1:11" x14ac:dyDescent="0.25">
      <c r="A17" s="87" t="s">
        <v>312</v>
      </c>
      <c r="B17" s="21" t="s">
        <v>223</v>
      </c>
      <c r="C17" s="4">
        <v>99.334284355999998</v>
      </c>
      <c r="D17" s="5" t="str">
        <f>IF(OR($B17="N/A",$C17="N/A"),"N/A",IF(C17&gt;100,"No",IF(C17&lt;98,"No","Yes")))</f>
        <v>Yes</v>
      </c>
      <c r="E17" s="4">
        <v>97</v>
      </c>
      <c r="F17" s="5" t="str">
        <f>IF(OR($B17="N/A",$E17="N/A"),"N/A",IF(E17&gt;100,"No",IF(E17&lt;98,"No","Yes")))</f>
        <v>No</v>
      </c>
      <c r="G17" s="4">
        <v>95.182012847999999</v>
      </c>
      <c r="H17" s="5" t="str">
        <f>IF($B17="N/A","N/A",IF(G17&gt;100,"No",IF(G17&lt;98,"No","Yes")))</f>
        <v>No</v>
      </c>
      <c r="I17" s="6">
        <v>-2.35</v>
      </c>
      <c r="J17" s="6">
        <v>-1.87</v>
      </c>
      <c r="K17" s="91" t="str">
        <f t="shared" si="0"/>
        <v>Yes</v>
      </c>
    </row>
    <row r="18" spans="1:11" x14ac:dyDescent="0.25">
      <c r="A18" s="87" t="s">
        <v>31</v>
      </c>
      <c r="B18" s="21" t="s">
        <v>214</v>
      </c>
      <c r="C18" s="4">
        <v>97.289586305</v>
      </c>
      <c r="D18" s="5" t="str">
        <f>IF($B18="N/A","N/A",IF(C18&gt;100,"No",IF(C18&lt;95,"No","Yes")))</f>
        <v>Yes</v>
      </c>
      <c r="E18" s="4">
        <v>90.863636364000001</v>
      </c>
      <c r="F18" s="5" t="str">
        <f>IF($B18="N/A","N/A",IF(E18&gt;100,"No",IF(E18&lt;95,"No","Yes")))</f>
        <v>No</v>
      </c>
      <c r="G18" s="4">
        <v>91.113490364</v>
      </c>
      <c r="H18" s="5" t="str">
        <f>IF($B18="N/A","N/A",IF(G18&gt;100,"No",IF(G18&lt;95,"No","Yes")))</f>
        <v>No</v>
      </c>
      <c r="I18" s="6">
        <v>-6.6</v>
      </c>
      <c r="J18" s="6">
        <v>0.27500000000000002</v>
      </c>
      <c r="K18" s="91" t="str">
        <f t="shared" si="0"/>
        <v>Yes</v>
      </c>
    </row>
    <row r="19" spans="1:11" x14ac:dyDescent="0.25">
      <c r="A19" s="87" t="s">
        <v>313</v>
      </c>
      <c r="B19" s="21" t="s">
        <v>214</v>
      </c>
      <c r="C19" s="4">
        <v>99.952448883000002</v>
      </c>
      <c r="D19" s="5" t="str">
        <f>IF($B19="N/A","N/A",IF(C19&gt;100,"No",IF(C19&lt;95,"No","Yes")))</f>
        <v>Yes</v>
      </c>
      <c r="E19" s="4">
        <v>100</v>
      </c>
      <c r="F19" s="5" t="str">
        <f>IF($B19="N/A","N/A",IF(E19&gt;100,"No",IF(E19&lt;95,"No","Yes")))</f>
        <v>Yes</v>
      </c>
      <c r="G19" s="4">
        <v>100</v>
      </c>
      <c r="H19" s="5" t="str">
        <f>IF($B19="N/A","N/A",IF(G19&gt;100,"No",IF(G19&lt;95,"No","Yes")))</f>
        <v>Yes</v>
      </c>
      <c r="I19" s="6">
        <v>4.7600000000000003E-2</v>
      </c>
      <c r="J19" s="6">
        <v>0</v>
      </c>
      <c r="K19" s="91" t="str">
        <f t="shared" si="0"/>
        <v>Yes</v>
      </c>
    </row>
    <row r="20" spans="1:11" x14ac:dyDescent="0.25">
      <c r="A20" s="87"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91" t="str">
        <f t="shared" si="0"/>
        <v>Yes</v>
      </c>
    </row>
    <row r="21" spans="1:11" x14ac:dyDescent="0.25">
      <c r="A21" s="87" t="s">
        <v>828</v>
      </c>
      <c r="B21" s="21" t="s">
        <v>225</v>
      </c>
      <c r="C21" s="4">
        <v>1.9443651926000001</v>
      </c>
      <c r="D21" s="5" t="str">
        <f>IF($B21="N/A","N/A",IF(C21&gt;=2,"Yes","No"))</f>
        <v>No</v>
      </c>
      <c r="E21" s="4">
        <v>1.9972727272999999</v>
      </c>
      <c r="F21" s="5" t="str">
        <f>IF($B21="N/A","N/A",IF(E21&gt;=2,"Yes","No"))</f>
        <v>No</v>
      </c>
      <c r="G21" s="4">
        <v>2.7821199142999999</v>
      </c>
      <c r="H21" s="5" t="str">
        <f>IF($B21="N/A","N/A",IF(G21&gt;=2,"Yes","No"))</f>
        <v>Yes</v>
      </c>
      <c r="I21" s="6">
        <v>2.7210000000000001</v>
      </c>
      <c r="J21" s="6">
        <v>39.299999999999997</v>
      </c>
      <c r="K21" s="91" t="str">
        <f t="shared" si="0"/>
        <v>No</v>
      </c>
    </row>
    <row r="22" spans="1:11" x14ac:dyDescent="0.25">
      <c r="A22" s="87" t="s">
        <v>829</v>
      </c>
      <c r="B22" s="21" t="s">
        <v>226</v>
      </c>
      <c r="C22" s="4">
        <v>7.1802187351000004</v>
      </c>
      <c r="D22" s="5" t="str">
        <f>IF($B22="N/A","N/A",IF(C22&gt;30,"No",IF(C22&lt;5,"No","Yes")))</f>
        <v>Yes</v>
      </c>
      <c r="E22" s="4">
        <v>7.3636363636000004</v>
      </c>
      <c r="F22" s="5" t="str">
        <f>IF($B22="N/A","N/A",IF(E22&gt;30,"No",IF(E22&lt;5,"No","Yes")))</f>
        <v>Yes</v>
      </c>
      <c r="G22" s="4">
        <v>6.2098501071000003</v>
      </c>
      <c r="H22" s="5" t="str">
        <f>IF($B22="N/A","N/A",IF(G22&gt;30,"No",IF(G22&lt;5,"No","Yes")))</f>
        <v>Yes</v>
      </c>
      <c r="I22" s="6">
        <v>2.5539999999999998</v>
      </c>
      <c r="J22" s="6">
        <v>-15.7</v>
      </c>
      <c r="K22" s="91" t="str">
        <f t="shared" si="0"/>
        <v>Yes</v>
      </c>
    </row>
    <row r="23" spans="1:11" x14ac:dyDescent="0.25">
      <c r="A23" s="87" t="s">
        <v>830</v>
      </c>
      <c r="B23" s="21" t="s">
        <v>227</v>
      </c>
      <c r="C23" s="4">
        <v>39.752734189000002</v>
      </c>
      <c r="D23" s="5" t="str">
        <f>IF($B23="N/A","N/A",IF(C23&gt;75,"No",IF(C23&lt;15,"No","Yes")))</f>
        <v>Yes</v>
      </c>
      <c r="E23" s="4">
        <v>39.772727273000001</v>
      </c>
      <c r="F23" s="5" t="str">
        <f>IF($B23="N/A","N/A",IF(E23&gt;75,"No",IF(E23&lt;15,"No","Yes")))</f>
        <v>Yes</v>
      </c>
      <c r="G23" s="4">
        <v>37.955032119999998</v>
      </c>
      <c r="H23" s="5" t="str">
        <f>IF($B23="N/A","N/A",IF(G23&gt;75,"No",IF(G23&lt;15,"No","Yes")))</f>
        <v>Yes</v>
      </c>
      <c r="I23" s="6">
        <v>5.0299999999999997E-2</v>
      </c>
      <c r="J23" s="6">
        <v>-4.57</v>
      </c>
      <c r="K23" s="91" t="str">
        <f t="shared" si="0"/>
        <v>Yes</v>
      </c>
    </row>
    <row r="24" spans="1:11" x14ac:dyDescent="0.25">
      <c r="A24" s="87" t="s">
        <v>831</v>
      </c>
      <c r="B24" s="21" t="s">
        <v>228</v>
      </c>
      <c r="C24" s="4">
        <v>53.067047076000001</v>
      </c>
      <c r="D24" s="5" t="str">
        <f>IF($B24="N/A","N/A",IF(C24&gt;70,"No",IF(C24&lt;25,"No","Yes")))</f>
        <v>Yes</v>
      </c>
      <c r="E24" s="4">
        <v>52.863636364000001</v>
      </c>
      <c r="F24" s="5" t="str">
        <f>IF($B24="N/A","N/A",IF(E24&gt;70,"No",IF(E24&lt;25,"No","Yes")))</f>
        <v>Yes</v>
      </c>
      <c r="G24" s="4">
        <v>55.835117773</v>
      </c>
      <c r="H24" s="5" t="str">
        <f>IF($B24="N/A","N/A",IF(G24&gt;70,"No",IF(G24&lt;25,"No","Yes")))</f>
        <v>Yes</v>
      </c>
      <c r="I24" s="6">
        <v>-0.38300000000000001</v>
      </c>
      <c r="J24" s="6">
        <v>5.6210000000000004</v>
      </c>
      <c r="K24" s="91" t="str">
        <f t="shared" si="0"/>
        <v>Yes</v>
      </c>
    </row>
    <row r="25" spans="1:11" x14ac:dyDescent="0.25">
      <c r="A25" s="87" t="s">
        <v>318</v>
      </c>
      <c r="B25" s="21" t="s">
        <v>229</v>
      </c>
      <c r="C25" s="4">
        <v>45.458868283000001</v>
      </c>
      <c r="D25" s="5" t="str">
        <f>IF($B25="N/A","N/A",IF(C25&gt;70,"No",IF(C25&lt;35,"No","Yes")))</f>
        <v>Yes</v>
      </c>
      <c r="E25" s="4">
        <v>51.909090909</v>
      </c>
      <c r="F25" s="5" t="str">
        <f>IF($B25="N/A","N/A",IF(E25&gt;70,"No",IF(E25&lt;35,"No","Yes")))</f>
        <v>Yes</v>
      </c>
      <c r="G25" s="4">
        <v>49.357601713000001</v>
      </c>
      <c r="H25" s="5" t="str">
        <f>IF($B25="N/A","N/A",IF(G25&gt;70,"No",IF(G25&lt;35,"No","Yes")))</f>
        <v>Yes</v>
      </c>
      <c r="I25" s="6">
        <v>14.19</v>
      </c>
      <c r="J25" s="6">
        <v>-4.92</v>
      </c>
      <c r="K25" s="91" t="str">
        <f t="shared" si="0"/>
        <v>Yes</v>
      </c>
    </row>
    <row r="26" spans="1:11" x14ac:dyDescent="0.25">
      <c r="A26" s="87" t="s">
        <v>832</v>
      </c>
      <c r="B26" s="21" t="s">
        <v>220</v>
      </c>
      <c r="C26" s="4">
        <v>1.6338912134000001</v>
      </c>
      <c r="D26" s="5" t="str">
        <f>IF($B26="N/A","N/A",IF(C26&gt;1,"Yes","No"))</f>
        <v>Yes</v>
      </c>
      <c r="E26" s="4">
        <v>1.5683012259</v>
      </c>
      <c r="F26" s="5" t="str">
        <f>IF($B26="N/A","N/A",IF(E26&gt;1,"Yes","No"))</f>
        <v>Yes</v>
      </c>
      <c r="G26" s="4">
        <v>1.6507592191</v>
      </c>
      <c r="H26" s="5" t="str">
        <f>IF($B26="N/A","N/A",IF(G26&gt;1,"Yes","No"))</f>
        <v>Yes</v>
      </c>
      <c r="I26" s="6">
        <v>-4.01</v>
      </c>
      <c r="J26" s="6">
        <v>5.258</v>
      </c>
      <c r="K26" s="91" t="str">
        <f t="shared" si="0"/>
        <v>Yes</v>
      </c>
    </row>
    <row r="27" spans="1:11" x14ac:dyDescent="0.25">
      <c r="A27" s="87"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91" t="str">
        <f t="shared" si="0"/>
        <v>N/A</v>
      </c>
    </row>
    <row r="28" spans="1:11" x14ac:dyDescent="0.25">
      <c r="A28" s="87" t="s">
        <v>833</v>
      </c>
      <c r="B28" s="21" t="s">
        <v>213</v>
      </c>
      <c r="C28" s="4">
        <v>95.920502092000007</v>
      </c>
      <c r="D28" s="5" t="str">
        <f>IF($B28="N/A","N/A",IF(C28&gt;15,"No",IF(C28&lt;-15,"No","Yes")))</f>
        <v>N/A</v>
      </c>
      <c r="E28" s="4">
        <v>91.068301226000003</v>
      </c>
      <c r="F28" s="5" t="str">
        <f>IF($B28="N/A","N/A",IF(E28&gt;15,"No",IF(E28&lt;-15,"No","Yes")))</f>
        <v>N/A</v>
      </c>
      <c r="G28" s="4">
        <v>96.312364424999998</v>
      </c>
      <c r="H28" s="5" t="str">
        <f>IF($B28="N/A","N/A",IF(G28&gt;15,"No",IF(G28&lt;-15,"No","Yes")))</f>
        <v>N/A</v>
      </c>
      <c r="I28" s="6">
        <v>-5.0599999999999996</v>
      </c>
      <c r="J28" s="6">
        <v>5.758</v>
      </c>
      <c r="K28" s="91" t="str">
        <f t="shared" si="0"/>
        <v>Yes</v>
      </c>
    </row>
    <row r="29" spans="1:11" x14ac:dyDescent="0.25">
      <c r="A29" s="87"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91" t="str">
        <f t="shared" si="0"/>
        <v>N/A</v>
      </c>
    </row>
    <row r="30" spans="1:11" x14ac:dyDescent="0.25">
      <c r="A30" s="87"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91" t="str">
        <f t="shared" si="0"/>
        <v>Yes</v>
      </c>
    </row>
    <row r="31" spans="1:11" x14ac:dyDescent="0.25">
      <c r="A31" s="103" t="s">
        <v>322</v>
      </c>
      <c r="B31" s="99" t="s">
        <v>230</v>
      </c>
      <c r="C31" s="104">
        <v>0</v>
      </c>
      <c r="D31" s="100" t="str">
        <f>IF($B31="N/A","N/A",IF(C31&gt;=90,"Yes","No"))</f>
        <v>No</v>
      </c>
      <c r="E31" s="104">
        <v>0</v>
      </c>
      <c r="F31" s="100" t="str">
        <f>IF($B31="N/A","N/A",IF(E31&gt;=90,"Yes","No"))</f>
        <v>No</v>
      </c>
      <c r="G31" s="104">
        <v>0</v>
      </c>
      <c r="H31" s="100" t="str">
        <f>IF($B31="N/A","N/A",IF(G31&gt;=90,"Yes","No"))</f>
        <v>No</v>
      </c>
      <c r="I31" s="101" t="s">
        <v>1747</v>
      </c>
      <c r="J31" s="101" t="s">
        <v>1747</v>
      </c>
      <c r="K31" s="102" t="str">
        <f t="shared" si="0"/>
        <v>N/A</v>
      </c>
    </row>
    <row r="32" spans="1:11" x14ac:dyDescent="0.25">
      <c r="A32" s="174" t="s">
        <v>1632</v>
      </c>
      <c r="B32" s="175"/>
      <c r="C32" s="175"/>
      <c r="D32" s="175"/>
      <c r="E32" s="175"/>
      <c r="F32" s="175"/>
      <c r="G32" s="175"/>
      <c r="H32" s="175"/>
      <c r="I32" s="175"/>
      <c r="J32" s="175"/>
      <c r="K32" s="176"/>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E24"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1577</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05" t="s">
        <v>301</v>
      </c>
      <c r="B6" s="60" t="s">
        <v>213</v>
      </c>
      <c r="C6" s="22">
        <v>0</v>
      </c>
      <c r="D6" s="5" t="str">
        <f>IF(OR($B6="N/A",$C6="N/A"),"N/A",IF(C6&lt;0,"No","Yes"))</f>
        <v>N/A</v>
      </c>
      <c r="E6" s="22">
        <v>0</v>
      </c>
      <c r="F6" s="5" t="str">
        <f>IF($B6="N/A","N/A",IF(E6&lt;0,"No","Yes"))</f>
        <v>N/A</v>
      </c>
      <c r="G6" s="22">
        <v>0</v>
      </c>
      <c r="H6" s="5" t="str">
        <f>IF($B6="N/A","N/A",IF(G6&lt;0,"No","Yes"))</f>
        <v>N/A</v>
      </c>
      <c r="I6" s="6" t="s">
        <v>1747</v>
      </c>
      <c r="J6" s="6" t="s">
        <v>1747</v>
      </c>
      <c r="K6" s="91" t="str">
        <f t="shared" ref="K6:K35" si="0">IF(J6="Div by 0", "N/A", IF(J6="N/A","N/A", IF(J6&gt;30, "No", IF(J6&lt;-30, "No", "Yes"))))</f>
        <v>N/A</v>
      </c>
    </row>
    <row r="7" spans="1:11" x14ac:dyDescent="0.25">
      <c r="A7" s="87" t="s">
        <v>436</v>
      </c>
      <c r="B7" s="60" t="s">
        <v>213</v>
      </c>
      <c r="C7" s="5" t="s">
        <v>1747</v>
      </c>
      <c r="D7" s="5" t="str">
        <f t="shared" ref="D7:D17" si="1">IF(OR($B7="N/A",$C7="N/A"),"N/A",IF(C7&lt;0,"No","Yes"))</f>
        <v>N/A</v>
      </c>
      <c r="E7" s="5" t="s">
        <v>1747</v>
      </c>
      <c r="F7" s="5" t="str">
        <f t="shared" ref="F7:F17" si="2">IF($B7="N/A","N/A",IF(E7&lt;0,"No","Yes"))</f>
        <v>N/A</v>
      </c>
      <c r="G7" s="5" t="s">
        <v>1747</v>
      </c>
      <c r="H7" s="5" t="str">
        <f t="shared" ref="H7:H17" si="3">IF($B7="N/A","N/A",IF(G7&lt;0,"No","Yes"))</f>
        <v>N/A</v>
      </c>
      <c r="I7" s="6" t="s">
        <v>1747</v>
      </c>
      <c r="J7" s="6" t="s">
        <v>1747</v>
      </c>
      <c r="K7" s="91" t="str">
        <f t="shared" si="0"/>
        <v>N/A</v>
      </c>
    </row>
    <row r="8" spans="1:11" x14ac:dyDescent="0.25">
      <c r="A8" s="87" t="s">
        <v>437</v>
      </c>
      <c r="B8" s="60" t="s">
        <v>213</v>
      </c>
      <c r="C8" s="5" t="s">
        <v>1747</v>
      </c>
      <c r="D8" s="5" t="str">
        <f t="shared" si="1"/>
        <v>N/A</v>
      </c>
      <c r="E8" s="5" t="s">
        <v>1747</v>
      </c>
      <c r="F8" s="5" t="str">
        <f t="shared" si="2"/>
        <v>N/A</v>
      </c>
      <c r="G8" s="5" t="s">
        <v>1747</v>
      </c>
      <c r="H8" s="5" t="str">
        <f t="shared" si="3"/>
        <v>N/A</v>
      </c>
      <c r="I8" s="6" t="s">
        <v>1747</v>
      </c>
      <c r="J8" s="6" t="s">
        <v>1747</v>
      </c>
      <c r="K8" s="91" t="str">
        <f t="shared" si="0"/>
        <v>N/A</v>
      </c>
    </row>
    <row r="9" spans="1:11" x14ac:dyDescent="0.25">
      <c r="A9" s="87" t="s">
        <v>438</v>
      </c>
      <c r="B9" s="60" t="s">
        <v>213</v>
      </c>
      <c r="C9" s="5" t="s">
        <v>1747</v>
      </c>
      <c r="D9" s="5" t="str">
        <f t="shared" si="1"/>
        <v>N/A</v>
      </c>
      <c r="E9" s="5" t="s">
        <v>1747</v>
      </c>
      <c r="F9" s="5" t="str">
        <f t="shared" si="2"/>
        <v>N/A</v>
      </c>
      <c r="G9" s="5" t="s">
        <v>1747</v>
      </c>
      <c r="H9" s="5" t="str">
        <f t="shared" si="3"/>
        <v>N/A</v>
      </c>
      <c r="I9" s="6" t="s">
        <v>1747</v>
      </c>
      <c r="J9" s="6" t="s">
        <v>1747</v>
      </c>
      <c r="K9" s="91" t="str">
        <f t="shared" si="0"/>
        <v>N/A</v>
      </c>
    </row>
    <row r="10" spans="1:11" x14ac:dyDescent="0.25">
      <c r="A10" s="87" t="s">
        <v>439</v>
      </c>
      <c r="B10" s="60" t="s">
        <v>213</v>
      </c>
      <c r="C10" s="5" t="s">
        <v>1747</v>
      </c>
      <c r="D10" s="5" t="str">
        <f t="shared" si="1"/>
        <v>N/A</v>
      </c>
      <c r="E10" s="5" t="s">
        <v>1747</v>
      </c>
      <c r="F10" s="5" t="str">
        <f t="shared" si="2"/>
        <v>N/A</v>
      </c>
      <c r="G10" s="5" t="s">
        <v>1747</v>
      </c>
      <c r="H10" s="5" t="str">
        <f t="shared" si="3"/>
        <v>N/A</v>
      </c>
      <c r="I10" s="6" t="s">
        <v>1747</v>
      </c>
      <c r="J10" s="6" t="s">
        <v>1747</v>
      </c>
      <c r="K10" s="91" t="str">
        <f t="shared" si="0"/>
        <v>N/A</v>
      </c>
    </row>
    <row r="11" spans="1:11" x14ac:dyDescent="0.25">
      <c r="A11" s="88" t="s">
        <v>324</v>
      </c>
      <c r="B11" s="60" t="s">
        <v>213</v>
      </c>
      <c r="C11" s="5" t="s">
        <v>1747</v>
      </c>
      <c r="D11" s="5" t="str">
        <f t="shared" si="1"/>
        <v>N/A</v>
      </c>
      <c r="E11" s="5" t="s">
        <v>1747</v>
      </c>
      <c r="F11" s="5" t="str">
        <f t="shared" si="2"/>
        <v>N/A</v>
      </c>
      <c r="G11" s="5" t="s">
        <v>1747</v>
      </c>
      <c r="H11" s="5" t="str">
        <f t="shared" si="3"/>
        <v>N/A</v>
      </c>
      <c r="I11" s="6" t="s">
        <v>1747</v>
      </c>
      <c r="J11" s="6" t="s">
        <v>1747</v>
      </c>
      <c r="K11" s="91" t="str">
        <f t="shared" si="0"/>
        <v>N/A</v>
      </c>
    </row>
    <row r="12" spans="1:11" x14ac:dyDescent="0.25">
      <c r="A12" s="88" t="s">
        <v>310</v>
      </c>
      <c r="B12" s="60" t="s">
        <v>213</v>
      </c>
      <c r="C12" s="5" t="s">
        <v>1747</v>
      </c>
      <c r="D12" s="5" t="str">
        <f t="shared" si="1"/>
        <v>N/A</v>
      </c>
      <c r="E12" s="5" t="s">
        <v>1747</v>
      </c>
      <c r="F12" s="5" t="str">
        <f t="shared" si="2"/>
        <v>N/A</v>
      </c>
      <c r="G12" s="5" t="s">
        <v>1747</v>
      </c>
      <c r="H12" s="5" t="str">
        <f t="shared" si="3"/>
        <v>N/A</v>
      </c>
      <c r="I12" s="6" t="s">
        <v>1747</v>
      </c>
      <c r="J12" s="6" t="s">
        <v>1747</v>
      </c>
      <c r="K12" s="91" t="str">
        <f t="shared" si="0"/>
        <v>N/A</v>
      </c>
    </row>
    <row r="13" spans="1:11" x14ac:dyDescent="0.25">
      <c r="A13" s="88" t="s">
        <v>824</v>
      </c>
      <c r="B13" s="60" t="s">
        <v>213</v>
      </c>
      <c r="C13" s="5" t="s">
        <v>1747</v>
      </c>
      <c r="D13" s="5" t="str">
        <f t="shared" si="1"/>
        <v>N/A</v>
      </c>
      <c r="E13" s="5" t="s">
        <v>1747</v>
      </c>
      <c r="F13" s="5" t="str">
        <f t="shared" si="2"/>
        <v>N/A</v>
      </c>
      <c r="G13" s="5" t="s">
        <v>1747</v>
      </c>
      <c r="H13" s="5" t="str">
        <f t="shared" si="3"/>
        <v>N/A</v>
      </c>
      <c r="I13" s="6" t="s">
        <v>1747</v>
      </c>
      <c r="J13" s="6" t="s">
        <v>1747</v>
      </c>
      <c r="K13" s="91" t="str">
        <f t="shared" si="0"/>
        <v>N/A</v>
      </c>
    </row>
    <row r="14" spans="1:11" x14ac:dyDescent="0.25">
      <c r="A14" s="88" t="s">
        <v>311</v>
      </c>
      <c r="B14" s="60" t="s">
        <v>213</v>
      </c>
      <c r="C14" s="5" t="s">
        <v>1747</v>
      </c>
      <c r="D14" s="5" t="str">
        <f t="shared" si="1"/>
        <v>N/A</v>
      </c>
      <c r="E14" s="5" t="s">
        <v>1747</v>
      </c>
      <c r="F14" s="5" t="str">
        <f t="shared" si="2"/>
        <v>N/A</v>
      </c>
      <c r="G14" s="5" t="s">
        <v>1747</v>
      </c>
      <c r="H14" s="5" t="str">
        <f t="shared" si="3"/>
        <v>N/A</v>
      </c>
      <c r="I14" s="6" t="s">
        <v>1747</v>
      </c>
      <c r="J14" s="6" t="s">
        <v>1747</v>
      </c>
      <c r="K14" s="91" t="str">
        <f t="shared" si="0"/>
        <v>N/A</v>
      </c>
    </row>
    <row r="15" spans="1:11" x14ac:dyDescent="0.25">
      <c r="A15" s="88" t="s">
        <v>825</v>
      </c>
      <c r="B15" s="60" t="s">
        <v>213</v>
      </c>
      <c r="C15" s="5" t="s">
        <v>1747</v>
      </c>
      <c r="D15" s="5" t="str">
        <f t="shared" si="1"/>
        <v>N/A</v>
      </c>
      <c r="E15" s="5" t="s">
        <v>1747</v>
      </c>
      <c r="F15" s="5" t="str">
        <f t="shared" si="2"/>
        <v>N/A</v>
      </c>
      <c r="G15" s="5" t="s">
        <v>1747</v>
      </c>
      <c r="H15" s="5" t="str">
        <f t="shared" si="3"/>
        <v>N/A</v>
      </c>
      <c r="I15" s="6" t="s">
        <v>1747</v>
      </c>
      <c r="J15" s="6" t="s">
        <v>1747</v>
      </c>
      <c r="K15" s="91" t="str">
        <f t="shared" si="0"/>
        <v>N/A</v>
      </c>
    </row>
    <row r="16" spans="1:11" x14ac:dyDescent="0.25">
      <c r="A16" s="88" t="s">
        <v>834</v>
      </c>
      <c r="B16" s="60" t="s">
        <v>213</v>
      </c>
      <c r="C16" s="5" t="s">
        <v>1747</v>
      </c>
      <c r="D16" s="5" t="str">
        <f t="shared" si="1"/>
        <v>N/A</v>
      </c>
      <c r="E16" s="5" t="s">
        <v>1747</v>
      </c>
      <c r="F16" s="5" t="str">
        <f t="shared" si="2"/>
        <v>N/A</v>
      </c>
      <c r="G16" s="5" t="s">
        <v>1747</v>
      </c>
      <c r="H16" s="5" t="str">
        <f t="shared" si="3"/>
        <v>N/A</v>
      </c>
      <c r="I16" s="6" t="s">
        <v>1747</v>
      </c>
      <c r="J16" s="6" t="s">
        <v>1747</v>
      </c>
      <c r="K16" s="91" t="str">
        <f t="shared" si="0"/>
        <v>N/A</v>
      </c>
    </row>
    <row r="17" spans="1:11" x14ac:dyDescent="0.25">
      <c r="A17" s="88" t="s">
        <v>827</v>
      </c>
      <c r="B17" s="60" t="s">
        <v>213</v>
      </c>
      <c r="C17" s="5" t="s">
        <v>1747</v>
      </c>
      <c r="D17" s="5" t="str">
        <f t="shared" si="1"/>
        <v>N/A</v>
      </c>
      <c r="E17" s="5" t="s">
        <v>1747</v>
      </c>
      <c r="F17" s="5" t="str">
        <f t="shared" si="2"/>
        <v>N/A</v>
      </c>
      <c r="G17" s="5" t="s">
        <v>1747</v>
      </c>
      <c r="H17" s="5" t="str">
        <f t="shared" si="3"/>
        <v>N/A</v>
      </c>
      <c r="I17" s="6" t="s">
        <v>1747</v>
      </c>
      <c r="J17" s="6" t="s">
        <v>1747</v>
      </c>
      <c r="K17" s="91" t="str">
        <f t="shared" si="0"/>
        <v>N/A</v>
      </c>
    </row>
    <row r="18" spans="1:11" x14ac:dyDescent="0.25">
      <c r="A18" s="87" t="s">
        <v>312</v>
      </c>
      <c r="B18" s="21" t="s">
        <v>223</v>
      </c>
      <c r="C18" s="5" t="s">
        <v>1747</v>
      </c>
      <c r="D18" s="5" t="str">
        <f>IF(OR($B18="N/A",$C18="N/A"),"N/A",IF(C18&gt;100,"No",IF(C18&lt;98,"No","Yes")))</f>
        <v>No</v>
      </c>
      <c r="E18" s="5" t="s">
        <v>1747</v>
      </c>
      <c r="F18" s="5" t="str">
        <f>IF(OR($B18="N/A",$E18="N/A"),"N/A",IF(E18&gt;100,"No",IF(E18&lt;98,"No","Yes")))</f>
        <v>No</v>
      </c>
      <c r="G18" s="5" t="s">
        <v>1747</v>
      </c>
      <c r="H18" s="5" t="str">
        <f>IF($B18="N/A","N/A",IF(G18&gt;100,"No",IF(G18&lt;98,"No","Yes")))</f>
        <v>No</v>
      </c>
      <c r="I18" s="6" t="s">
        <v>1747</v>
      </c>
      <c r="J18" s="6" t="s">
        <v>1747</v>
      </c>
      <c r="K18" s="91" t="str">
        <f t="shared" si="0"/>
        <v>N/A</v>
      </c>
    </row>
    <row r="19" spans="1:11" x14ac:dyDescent="0.25">
      <c r="A19" s="87" t="s">
        <v>31</v>
      </c>
      <c r="B19" s="21" t="s">
        <v>214</v>
      </c>
      <c r="C19" s="5" t="s">
        <v>1747</v>
      </c>
      <c r="D19" s="5" t="str">
        <f>IF(OR($B19="N/A",$C19="N/A"),"N/A",IF(C19&gt;100,"No",IF(C19&lt;95,"No","Yes")))</f>
        <v>No</v>
      </c>
      <c r="E19" s="5" t="s">
        <v>1747</v>
      </c>
      <c r="F19" s="5" t="str">
        <f>IF(OR($B19="N/A",$E19="N/A"),"N/A",IF(E19&gt;100,"No",IF(E19&lt;98,"No","Yes")))</f>
        <v>No</v>
      </c>
      <c r="G19" s="5" t="s">
        <v>1747</v>
      </c>
      <c r="H19" s="5" t="str">
        <f>IF($B19="N/A","N/A",IF(G19&gt;100,"No",IF(G19&lt;95,"No","Yes")))</f>
        <v>No</v>
      </c>
      <c r="I19" s="6" t="s">
        <v>1747</v>
      </c>
      <c r="J19" s="6" t="s">
        <v>1747</v>
      </c>
      <c r="K19" s="91" t="str">
        <f t="shared" si="0"/>
        <v>N/A</v>
      </c>
    </row>
    <row r="20" spans="1:11" x14ac:dyDescent="0.25">
      <c r="A20" s="88" t="s">
        <v>313</v>
      </c>
      <c r="B20" s="60" t="s">
        <v>213</v>
      </c>
      <c r="C20" s="5" t="s">
        <v>1747</v>
      </c>
      <c r="D20" s="5" t="str">
        <f t="shared" ref="D20:D35" si="4">IF(OR($B20="N/A",$C20="N/A"),"N/A",IF(C20&lt;0,"No","Yes"))</f>
        <v>N/A</v>
      </c>
      <c r="E20" s="5" t="s">
        <v>1747</v>
      </c>
      <c r="F20" s="5" t="str">
        <f t="shared" ref="F20:F34" si="5">IF($B20="N/A","N/A",IF(E20&lt;0,"No","Yes"))</f>
        <v>N/A</v>
      </c>
      <c r="G20" s="5" t="s">
        <v>1747</v>
      </c>
      <c r="H20" s="5" t="str">
        <f t="shared" ref="H20:H35" si="6">IF($B20="N/A","N/A",IF(G20&lt;0,"No","Yes"))</f>
        <v>N/A</v>
      </c>
      <c r="I20" s="6" t="s">
        <v>1747</v>
      </c>
      <c r="J20" s="6" t="s">
        <v>1747</v>
      </c>
      <c r="K20" s="91" t="str">
        <f t="shared" si="0"/>
        <v>N/A</v>
      </c>
    </row>
    <row r="21" spans="1:11" x14ac:dyDescent="0.25">
      <c r="A21" s="88" t="s">
        <v>835</v>
      </c>
      <c r="B21" s="60" t="s">
        <v>213</v>
      </c>
      <c r="C21" s="5" t="s">
        <v>1747</v>
      </c>
      <c r="D21" s="5" t="str">
        <f t="shared" si="4"/>
        <v>N/A</v>
      </c>
      <c r="E21" s="5" t="s">
        <v>1747</v>
      </c>
      <c r="F21" s="5" t="str">
        <f t="shared" si="5"/>
        <v>N/A</v>
      </c>
      <c r="G21" s="5" t="s">
        <v>1747</v>
      </c>
      <c r="H21" s="5" t="str">
        <f t="shared" si="6"/>
        <v>N/A</v>
      </c>
      <c r="I21" s="6" t="s">
        <v>1747</v>
      </c>
      <c r="J21" s="6" t="s">
        <v>1747</v>
      </c>
      <c r="K21" s="91" t="str">
        <f t="shared" si="0"/>
        <v>N/A</v>
      </c>
    </row>
    <row r="22" spans="1:11" x14ac:dyDescent="0.25">
      <c r="A22" s="88" t="s">
        <v>314</v>
      </c>
      <c r="B22" s="60" t="s">
        <v>213</v>
      </c>
      <c r="C22" s="5" t="s">
        <v>1747</v>
      </c>
      <c r="D22" s="5" t="str">
        <f t="shared" si="4"/>
        <v>N/A</v>
      </c>
      <c r="E22" s="5" t="s">
        <v>1747</v>
      </c>
      <c r="F22" s="5" t="str">
        <f t="shared" si="5"/>
        <v>N/A</v>
      </c>
      <c r="G22" s="5" t="s">
        <v>1747</v>
      </c>
      <c r="H22" s="5" t="str">
        <f t="shared" si="6"/>
        <v>N/A</v>
      </c>
      <c r="I22" s="6" t="s">
        <v>1747</v>
      </c>
      <c r="J22" s="6" t="s">
        <v>1747</v>
      </c>
      <c r="K22" s="91" t="str">
        <f t="shared" si="0"/>
        <v>N/A</v>
      </c>
    </row>
    <row r="23" spans="1:11" x14ac:dyDescent="0.25">
      <c r="A23" s="88" t="s">
        <v>828</v>
      </c>
      <c r="B23" s="60" t="s">
        <v>213</v>
      </c>
      <c r="C23" s="5" t="s">
        <v>1747</v>
      </c>
      <c r="D23" s="5" t="str">
        <f t="shared" si="4"/>
        <v>N/A</v>
      </c>
      <c r="E23" s="5" t="s">
        <v>1747</v>
      </c>
      <c r="F23" s="5" t="str">
        <f t="shared" si="5"/>
        <v>N/A</v>
      </c>
      <c r="G23" s="5" t="s">
        <v>1747</v>
      </c>
      <c r="H23" s="5" t="str">
        <f t="shared" si="6"/>
        <v>N/A</v>
      </c>
      <c r="I23" s="6" t="s">
        <v>1747</v>
      </c>
      <c r="J23" s="6" t="s">
        <v>1747</v>
      </c>
      <c r="K23" s="91" t="str">
        <f t="shared" si="0"/>
        <v>N/A</v>
      </c>
    </row>
    <row r="24" spans="1:11" x14ac:dyDescent="0.25">
      <c r="A24" s="88" t="s">
        <v>315</v>
      </c>
      <c r="B24" s="60" t="s">
        <v>213</v>
      </c>
      <c r="C24" s="5" t="s">
        <v>1747</v>
      </c>
      <c r="D24" s="5" t="str">
        <f t="shared" si="4"/>
        <v>N/A</v>
      </c>
      <c r="E24" s="5" t="s">
        <v>1747</v>
      </c>
      <c r="F24" s="5" t="str">
        <f t="shared" si="5"/>
        <v>N/A</v>
      </c>
      <c r="G24" s="5" t="s">
        <v>1747</v>
      </c>
      <c r="H24" s="5" t="str">
        <f t="shared" si="6"/>
        <v>N/A</v>
      </c>
      <c r="I24" s="6" t="s">
        <v>1747</v>
      </c>
      <c r="J24" s="6" t="s">
        <v>1747</v>
      </c>
      <c r="K24" s="91" t="str">
        <f t="shared" si="0"/>
        <v>N/A</v>
      </c>
    </row>
    <row r="25" spans="1:11" x14ac:dyDescent="0.25">
      <c r="A25" s="88" t="s">
        <v>316</v>
      </c>
      <c r="B25" s="60" t="s">
        <v>213</v>
      </c>
      <c r="C25" s="5" t="s">
        <v>1747</v>
      </c>
      <c r="D25" s="5" t="str">
        <f t="shared" si="4"/>
        <v>N/A</v>
      </c>
      <c r="E25" s="5" t="s">
        <v>1747</v>
      </c>
      <c r="F25" s="5" t="str">
        <f t="shared" si="5"/>
        <v>N/A</v>
      </c>
      <c r="G25" s="5" t="s">
        <v>1747</v>
      </c>
      <c r="H25" s="5" t="str">
        <f t="shared" si="6"/>
        <v>N/A</v>
      </c>
      <c r="I25" s="6" t="s">
        <v>1747</v>
      </c>
      <c r="J25" s="6" t="s">
        <v>1747</v>
      </c>
      <c r="K25" s="91" t="str">
        <f t="shared" si="0"/>
        <v>N/A</v>
      </c>
    </row>
    <row r="26" spans="1:11" x14ac:dyDescent="0.25">
      <c r="A26" s="88" t="s">
        <v>317</v>
      </c>
      <c r="B26" s="60" t="s">
        <v>213</v>
      </c>
      <c r="C26" s="5" t="s">
        <v>1747</v>
      </c>
      <c r="D26" s="5" t="str">
        <f t="shared" si="4"/>
        <v>N/A</v>
      </c>
      <c r="E26" s="5" t="s">
        <v>1747</v>
      </c>
      <c r="F26" s="5" t="str">
        <f t="shared" si="5"/>
        <v>N/A</v>
      </c>
      <c r="G26" s="5" t="s">
        <v>1747</v>
      </c>
      <c r="H26" s="5" t="str">
        <f t="shared" si="6"/>
        <v>N/A</v>
      </c>
      <c r="I26" s="6" t="s">
        <v>1747</v>
      </c>
      <c r="J26" s="6" t="s">
        <v>1747</v>
      </c>
      <c r="K26" s="91" t="str">
        <f t="shared" si="0"/>
        <v>N/A</v>
      </c>
    </row>
    <row r="27" spans="1:11" x14ac:dyDescent="0.25">
      <c r="A27" s="88" t="s">
        <v>318</v>
      </c>
      <c r="B27" s="60" t="s">
        <v>213</v>
      </c>
      <c r="C27" s="5" t="s">
        <v>1747</v>
      </c>
      <c r="D27" s="5" t="str">
        <f t="shared" si="4"/>
        <v>N/A</v>
      </c>
      <c r="E27" s="5" t="s">
        <v>1747</v>
      </c>
      <c r="F27" s="5" t="str">
        <f t="shared" si="5"/>
        <v>N/A</v>
      </c>
      <c r="G27" s="5" t="s">
        <v>1747</v>
      </c>
      <c r="H27" s="5" t="str">
        <f t="shared" si="6"/>
        <v>N/A</v>
      </c>
      <c r="I27" s="6" t="s">
        <v>1747</v>
      </c>
      <c r="J27" s="6" t="s">
        <v>1747</v>
      </c>
      <c r="K27" s="91" t="str">
        <f t="shared" si="0"/>
        <v>N/A</v>
      </c>
    </row>
    <row r="28" spans="1:11" x14ac:dyDescent="0.25">
      <c r="A28" s="88" t="s">
        <v>832</v>
      </c>
      <c r="B28" s="60" t="s">
        <v>213</v>
      </c>
      <c r="C28" s="5" t="s">
        <v>1747</v>
      </c>
      <c r="D28" s="5" t="str">
        <f t="shared" si="4"/>
        <v>N/A</v>
      </c>
      <c r="E28" s="5" t="s">
        <v>1747</v>
      </c>
      <c r="F28" s="5" t="str">
        <f t="shared" si="5"/>
        <v>N/A</v>
      </c>
      <c r="G28" s="5" t="s">
        <v>1747</v>
      </c>
      <c r="H28" s="5" t="str">
        <f t="shared" si="6"/>
        <v>N/A</v>
      </c>
      <c r="I28" s="6" t="s">
        <v>1747</v>
      </c>
      <c r="J28" s="6" t="s">
        <v>1747</v>
      </c>
      <c r="K28" s="91" t="str">
        <f t="shared" si="0"/>
        <v>N/A</v>
      </c>
    </row>
    <row r="29" spans="1:11" x14ac:dyDescent="0.25">
      <c r="A29" s="88" t="s">
        <v>319</v>
      </c>
      <c r="B29" s="60" t="s">
        <v>213</v>
      </c>
      <c r="C29" s="5" t="s">
        <v>1747</v>
      </c>
      <c r="D29" s="5" t="str">
        <f t="shared" si="4"/>
        <v>N/A</v>
      </c>
      <c r="E29" s="5" t="s">
        <v>1747</v>
      </c>
      <c r="F29" s="5" t="str">
        <f t="shared" si="5"/>
        <v>N/A</v>
      </c>
      <c r="G29" s="5" t="s">
        <v>1747</v>
      </c>
      <c r="H29" s="5" t="str">
        <f t="shared" si="6"/>
        <v>N/A</v>
      </c>
      <c r="I29" s="6" t="s">
        <v>1747</v>
      </c>
      <c r="J29" s="6" t="s">
        <v>1747</v>
      </c>
      <c r="K29" s="91" t="str">
        <f t="shared" si="0"/>
        <v>N/A</v>
      </c>
    </row>
    <row r="30" spans="1:11" x14ac:dyDescent="0.25">
      <c r="A30" s="88" t="s">
        <v>833</v>
      </c>
      <c r="B30" s="60" t="s">
        <v>213</v>
      </c>
      <c r="C30" s="5" t="s">
        <v>1747</v>
      </c>
      <c r="D30" s="5" t="str">
        <f t="shared" si="4"/>
        <v>N/A</v>
      </c>
      <c r="E30" s="5" t="s">
        <v>1747</v>
      </c>
      <c r="F30" s="5" t="str">
        <f t="shared" si="5"/>
        <v>N/A</v>
      </c>
      <c r="G30" s="5" t="s">
        <v>1747</v>
      </c>
      <c r="H30" s="5" t="str">
        <f t="shared" si="6"/>
        <v>N/A</v>
      </c>
      <c r="I30" s="6" t="s">
        <v>1747</v>
      </c>
      <c r="J30" s="6" t="s">
        <v>1747</v>
      </c>
      <c r="K30" s="91" t="str">
        <f t="shared" si="0"/>
        <v>N/A</v>
      </c>
    </row>
    <row r="31" spans="1:11" x14ac:dyDescent="0.25">
      <c r="A31" s="87" t="s">
        <v>320</v>
      </c>
      <c r="B31" s="21" t="s">
        <v>213</v>
      </c>
      <c r="C31" s="5" t="s">
        <v>1747</v>
      </c>
      <c r="D31" s="5" t="str">
        <f t="shared" si="4"/>
        <v>N/A</v>
      </c>
      <c r="E31" s="5" t="s">
        <v>1747</v>
      </c>
      <c r="F31" s="5" t="str">
        <f t="shared" si="5"/>
        <v>N/A</v>
      </c>
      <c r="G31" s="5" t="s">
        <v>1747</v>
      </c>
      <c r="H31" s="5" t="str">
        <f t="shared" si="6"/>
        <v>N/A</v>
      </c>
      <c r="I31" s="6" t="s">
        <v>1747</v>
      </c>
      <c r="J31" s="6" t="s">
        <v>1747</v>
      </c>
      <c r="K31" s="91" t="str">
        <f t="shared" si="0"/>
        <v>N/A</v>
      </c>
    </row>
    <row r="32" spans="1:11" x14ac:dyDescent="0.25">
      <c r="A32" s="87" t="s">
        <v>321</v>
      </c>
      <c r="B32" s="21" t="s">
        <v>213</v>
      </c>
      <c r="C32" s="5" t="s">
        <v>1747</v>
      </c>
      <c r="D32" s="5" t="str">
        <f t="shared" si="4"/>
        <v>N/A</v>
      </c>
      <c r="E32" s="5" t="s">
        <v>1747</v>
      </c>
      <c r="F32" s="5" t="str">
        <f t="shared" si="5"/>
        <v>N/A</v>
      </c>
      <c r="G32" s="5" t="s">
        <v>1747</v>
      </c>
      <c r="H32" s="5" t="str">
        <f t="shared" si="6"/>
        <v>N/A</v>
      </c>
      <c r="I32" s="6" t="s">
        <v>1747</v>
      </c>
      <c r="J32" s="6" t="s">
        <v>1747</v>
      </c>
      <c r="K32" s="91" t="str">
        <f t="shared" si="0"/>
        <v>N/A</v>
      </c>
    </row>
    <row r="33" spans="1:11" x14ac:dyDescent="0.25">
      <c r="A33" s="88" t="s">
        <v>322</v>
      </c>
      <c r="B33" s="60" t="s">
        <v>213</v>
      </c>
      <c r="C33" s="5" t="s">
        <v>1747</v>
      </c>
      <c r="D33" s="5" t="str">
        <f t="shared" si="4"/>
        <v>N/A</v>
      </c>
      <c r="E33" s="5" t="s">
        <v>1747</v>
      </c>
      <c r="F33" s="5" t="str">
        <f t="shared" si="5"/>
        <v>N/A</v>
      </c>
      <c r="G33" s="5" t="s">
        <v>1747</v>
      </c>
      <c r="H33" s="5" t="str">
        <f t="shared" si="6"/>
        <v>N/A</v>
      </c>
      <c r="I33" s="6" t="s">
        <v>1747</v>
      </c>
      <c r="J33" s="6" t="s">
        <v>1747</v>
      </c>
      <c r="K33" s="91" t="str">
        <f t="shared" si="0"/>
        <v>N/A</v>
      </c>
    </row>
    <row r="34" spans="1:11" x14ac:dyDescent="0.25">
      <c r="A34" s="88" t="s">
        <v>323</v>
      </c>
      <c r="B34" s="60" t="s">
        <v>213</v>
      </c>
      <c r="C34" s="5" t="s">
        <v>1747</v>
      </c>
      <c r="D34" s="5" t="str">
        <f t="shared" si="4"/>
        <v>N/A</v>
      </c>
      <c r="E34" s="5" t="s">
        <v>1747</v>
      </c>
      <c r="F34" s="5" t="str">
        <f t="shared" si="5"/>
        <v>N/A</v>
      </c>
      <c r="G34" s="5" t="s">
        <v>1747</v>
      </c>
      <c r="H34" s="5" t="str">
        <f t="shared" si="6"/>
        <v>N/A</v>
      </c>
      <c r="I34" s="6" t="s">
        <v>1747</v>
      </c>
      <c r="J34" s="6" t="s">
        <v>1747</v>
      </c>
      <c r="K34" s="91" t="str">
        <f t="shared" si="0"/>
        <v>N/A</v>
      </c>
    </row>
    <row r="35" spans="1:11" x14ac:dyDescent="0.25">
      <c r="A35" s="88" t="s">
        <v>1730</v>
      </c>
      <c r="B35" s="60" t="s">
        <v>213</v>
      </c>
      <c r="C35" s="5" t="s">
        <v>1747</v>
      </c>
      <c r="D35" s="5" t="str">
        <f t="shared" si="4"/>
        <v>N/A</v>
      </c>
      <c r="E35" s="5" t="s">
        <v>1747</v>
      </c>
      <c r="F35" s="5" t="str">
        <f>IF($B35="N/A","N/A",IF(E35&lt;0,"No","Yes"))</f>
        <v>N/A</v>
      </c>
      <c r="G35" s="5" t="s">
        <v>1747</v>
      </c>
      <c r="H35" s="5" t="str">
        <f t="shared" si="6"/>
        <v>N/A</v>
      </c>
      <c r="I35" s="6" t="s">
        <v>1747</v>
      </c>
      <c r="J35" s="6" t="s">
        <v>1747</v>
      </c>
      <c r="K35" s="91" t="str">
        <f t="shared" si="0"/>
        <v>N/A</v>
      </c>
    </row>
    <row r="36" spans="1:11" x14ac:dyDescent="0.25">
      <c r="A36" s="89" t="s">
        <v>372</v>
      </c>
      <c r="B36" s="1" t="s">
        <v>213</v>
      </c>
      <c r="C36" s="4" t="s">
        <v>1747</v>
      </c>
      <c r="D36" s="5" t="str">
        <f t="shared" ref="D36:D39" si="7">IF($B36="N/A","N/A",IF(C36&lt;0,"No","Yes"))</f>
        <v>N/A</v>
      </c>
      <c r="E36" s="4" t="s">
        <v>1747</v>
      </c>
      <c r="F36" s="5" t="str">
        <f t="shared" ref="F36:F39" si="8">IF($B36="N/A","N/A",IF(E36&lt;0,"No","Yes"))</f>
        <v>N/A</v>
      </c>
      <c r="G36" s="4" t="s">
        <v>1747</v>
      </c>
      <c r="H36" s="5" t="str">
        <f t="shared" ref="H36:H39" si="9">IF($B36="N/A","N/A",IF(G36&lt;0,"No","Yes"))</f>
        <v>N/A</v>
      </c>
      <c r="I36" s="6" t="s">
        <v>1747</v>
      </c>
      <c r="J36" s="6" t="s">
        <v>1747</v>
      </c>
      <c r="K36" s="91" t="str">
        <f>IF(J36="Div by 0", "N/A", IF(J36="N/A","N/A", IF(J36&gt;30, "No", IF(J36&lt;-30, "No", "Yes"))))</f>
        <v>N/A</v>
      </c>
    </row>
    <row r="37" spans="1:11" x14ac:dyDescent="0.25">
      <c r="A37" s="89" t="s">
        <v>373</v>
      </c>
      <c r="B37" s="1" t="s">
        <v>213</v>
      </c>
      <c r="C37" s="4" t="s">
        <v>1747</v>
      </c>
      <c r="D37" s="5" t="str">
        <f t="shared" si="7"/>
        <v>N/A</v>
      </c>
      <c r="E37" s="4" t="s">
        <v>1747</v>
      </c>
      <c r="F37" s="5" t="str">
        <f t="shared" si="8"/>
        <v>N/A</v>
      </c>
      <c r="G37" s="4" t="s">
        <v>1747</v>
      </c>
      <c r="H37" s="5" t="str">
        <f t="shared" si="9"/>
        <v>N/A</v>
      </c>
      <c r="I37" s="6" t="s">
        <v>1747</v>
      </c>
      <c r="J37" s="6" t="s">
        <v>1747</v>
      </c>
      <c r="K37" s="91" t="str">
        <f>IF(J37="Div by 0", "N/A", IF(J37="N/A","N/A", IF(J37&gt;30, "No", IF(J37&lt;-30, "No", "Yes"))))</f>
        <v>N/A</v>
      </c>
    </row>
    <row r="38" spans="1:11" x14ac:dyDescent="0.25">
      <c r="A38" s="89" t="s">
        <v>374</v>
      </c>
      <c r="B38" s="1" t="s">
        <v>213</v>
      </c>
      <c r="C38" s="4" t="s">
        <v>1747</v>
      </c>
      <c r="D38" s="5" t="str">
        <f t="shared" si="7"/>
        <v>N/A</v>
      </c>
      <c r="E38" s="4" t="s">
        <v>1747</v>
      </c>
      <c r="F38" s="5" t="str">
        <f t="shared" si="8"/>
        <v>N/A</v>
      </c>
      <c r="G38" s="4" t="s">
        <v>1747</v>
      </c>
      <c r="H38" s="5" t="str">
        <f t="shared" si="9"/>
        <v>N/A</v>
      </c>
      <c r="I38" s="6" t="s">
        <v>1747</v>
      </c>
      <c r="J38" s="6" t="s">
        <v>1747</v>
      </c>
      <c r="K38" s="91" t="str">
        <f>IF(J38="Div by 0", "N/A", IF(J38="N/A","N/A", IF(J38&gt;30, "No", IF(J38&lt;-30, "No", "Yes"))))</f>
        <v>N/A</v>
      </c>
    </row>
    <row r="39" spans="1:11" x14ac:dyDescent="0.25">
      <c r="A39" s="106" t="s">
        <v>375</v>
      </c>
      <c r="B39" s="107" t="s">
        <v>213</v>
      </c>
      <c r="C39" s="104" t="s">
        <v>1747</v>
      </c>
      <c r="D39" s="100" t="str">
        <f t="shared" si="7"/>
        <v>N/A</v>
      </c>
      <c r="E39" s="104" t="s">
        <v>1747</v>
      </c>
      <c r="F39" s="100" t="str">
        <f t="shared" si="8"/>
        <v>N/A</v>
      </c>
      <c r="G39" s="104" t="s">
        <v>1747</v>
      </c>
      <c r="H39" s="100" t="str">
        <f t="shared" si="9"/>
        <v>N/A</v>
      </c>
      <c r="I39" s="101" t="s">
        <v>1747</v>
      </c>
      <c r="J39" s="101" t="s">
        <v>1747</v>
      </c>
      <c r="K39" s="102" t="str">
        <f>IF(J39="Div by 0", "N/A", IF(J39="N/A","N/A", IF(J39&gt;30, "No", IF(J39&lt;-30, "No", "Yes"))))</f>
        <v>N/A</v>
      </c>
    </row>
    <row r="40" spans="1:11" x14ac:dyDescent="0.25">
      <c r="A40" s="174" t="s">
        <v>1632</v>
      </c>
      <c r="B40" s="175"/>
      <c r="C40" s="175"/>
      <c r="D40" s="175"/>
      <c r="E40" s="175"/>
      <c r="F40" s="175"/>
      <c r="G40" s="175"/>
      <c r="H40" s="175"/>
      <c r="I40" s="175"/>
      <c r="J40" s="175"/>
      <c r="K40" s="176"/>
    </row>
    <row r="41" spans="1:11" x14ac:dyDescent="0.25">
      <c r="A41" s="164" t="s">
        <v>1630</v>
      </c>
      <c r="B41" s="165"/>
      <c r="C41" s="165"/>
      <c r="D41" s="165"/>
      <c r="E41" s="165"/>
      <c r="F41" s="165"/>
      <c r="G41" s="165"/>
      <c r="H41" s="165"/>
      <c r="I41" s="165"/>
      <c r="J41" s="165"/>
      <c r="K41" s="166"/>
    </row>
    <row r="42" spans="1:11" x14ac:dyDescent="0.25">
      <c r="A42" s="167" t="s">
        <v>1731</v>
      </c>
      <c r="B42" s="167"/>
      <c r="C42" s="167"/>
      <c r="D42" s="167"/>
      <c r="E42" s="167"/>
      <c r="F42" s="167"/>
      <c r="G42" s="167"/>
      <c r="H42" s="167"/>
      <c r="I42" s="167"/>
      <c r="J42" s="167"/>
      <c r="K42" s="168"/>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1578</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65.2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08" t="s">
        <v>342</v>
      </c>
      <c r="B6" s="5" t="s">
        <v>213</v>
      </c>
      <c r="C6" s="3">
        <v>7</v>
      </c>
      <c r="D6" s="5" t="s">
        <v>213</v>
      </c>
      <c r="E6" s="3">
        <v>7</v>
      </c>
      <c r="F6" s="5" t="s">
        <v>213</v>
      </c>
      <c r="G6" s="3">
        <v>7</v>
      </c>
      <c r="H6" s="5" t="s">
        <v>213</v>
      </c>
      <c r="I6" s="79" t="s">
        <v>213</v>
      </c>
      <c r="J6" s="79" t="s">
        <v>213</v>
      </c>
      <c r="K6" s="91" t="s">
        <v>213</v>
      </c>
    </row>
    <row r="7" spans="1:11" s="15" customFormat="1" x14ac:dyDescent="0.25">
      <c r="A7" s="108" t="s">
        <v>12</v>
      </c>
      <c r="B7" s="16" t="s">
        <v>213</v>
      </c>
      <c r="C7" s="17">
        <v>17366</v>
      </c>
      <c r="D7" s="18" t="str">
        <f>IF($B7="N/A","N/A",IF(C7&gt;15,"No",IF(C7&lt;-15,"No","Yes")))</f>
        <v>N/A</v>
      </c>
      <c r="E7" s="17">
        <v>17510</v>
      </c>
      <c r="F7" s="18" t="str">
        <f>IF($B7="N/A","N/A",IF(E7&gt;15,"No",IF(E7&lt;-15,"No","Yes")))</f>
        <v>N/A</v>
      </c>
      <c r="G7" s="17">
        <v>16237</v>
      </c>
      <c r="H7" s="18" t="str">
        <f>IF($B7="N/A","N/A",IF(G7&gt;15,"No",IF(G7&lt;-15,"No","Yes")))</f>
        <v>N/A</v>
      </c>
      <c r="I7" s="19">
        <v>0.82920000000000005</v>
      </c>
      <c r="J7" s="19">
        <v>-7.27</v>
      </c>
      <c r="K7" s="92" t="str">
        <f t="shared" ref="K7:K24" si="0">IF(J7="Div by 0", "N/A", IF(J7="N/A","N/A", IF(J7&gt;30, "No", IF(J7&lt;-30, "No", "Yes"))))</f>
        <v>Yes</v>
      </c>
    </row>
    <row r="8" spans="1:11" x14ac:dyDescent="0.25">
      <c r="A8" s="108"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92" t="str">
        <f t="shared" si="0"/>
        <v>Yes</v>
      </c>
    </row>
    <row r="9" spans="1:11" x14ac:dyDescent="0.25">
      <c r="A9" s="108" t="s">
        <v>119</v>
      </c>
      <c r="B9" s="21" t="s">
        <v>213</v>
      </c>
      <c r="C9" s="4">
        <v>0</v>
      </c>
      <c r="D9" s="5" t="str">
        <f>IF($B9="N/A","N/A",IF(C9&gt;15,"No",IF(C9&lt;-15,"No","Yes")))</f>
        <v>N/A</v>
      </c>
      <c r="E9" s="4">
        <v>0</v>
      </c>
      <c r="F9" s="5" t="str">
        <f>IF($B9="N/A","N/A",IF(E9&gt;15,"No",IF(E9&lt;-15,"No","Yes")))</f>
        <v>N/A</v>
      </c>
      <c r="G9" s="4">
        <v>0</v>
      </c>
      <c r="H9" s="5" t="str">
        <f>IF($B9="N/A","N/A",IF(G9&gt;15,"No",IF(G9&lt;-15,"No","Yes")))</f>
        <v>N/A</v>
      </c>
      <c r="I9" s="6" t="s">
        <v>1747</v>
      </c>
      <c r="J9" s="6" t="s">
        <v>1747</v>
      </c>
      <c r="K9" s="91" t="str">
        <f t="shared" si="0"/>
        <v>N/A</v>
      </c>
    </row>
    <row r="10" spans="1:11" x14ac:dyDescent="0.25">
      <c r="A10" s="108"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91" t="str">
        <f t="shared" si="0"/>
        <v>N/A</v>
      </c>
    </row>
    <row r="11" spans="1:11" x14ac:dyDescent="0.25">
      <c r="A11" s="108" t="s">
        <v>836</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91" t="str">
        <f t="shared" si="0"/>
        <v>Yes</v>
      </c>
    </row>
    <row r="12" spans="1:11" x14ac:dyDescent="0.25">
      <c r="A12" s="108" t="s">
        <v>348</v>
      </c>
      <c r="B12" s="21" t="s">
        <v>213</v>
      </c>
      <c r="C12" s="4">
        <v>99.988483243000005</v>
      </c>
      <c r="D12" s="5" t="str">
        <f t="shared" ref="D12:D13" si="1">IF(OR($B12="N/A",$C12="N/A"),"N/A",IF(C12&gt;100,"No",IF(C12&lt;95,"No","Yes")))</f>
        <v>N/A</v>
      </c>
      <c r="E12" s="4">
        <v>100</v>
      </c>
      <c r="F12" s="5" t="str">
        <f t="shared" ref="F12:F13" si="2">IF(OR($B12="N/A",$E12="N/A"),"N/A",IF(E12&gt;100,"No",IF(E12&lt;95,"No","Yes")))</f>
        <v>N/A</v>
      </c>
      <c r="G12" s="4">
        <v>61.113506190000003</v>
      </c>
      <c r="H12" s="5" t="str">
        <f t="shared" ref="H12:H13" si="3">IF($B12="N/A","N/A",IF(G12&gt;100,"No",IF(G12&lt;95,"No","Yes")))</f>
        <v>N/A</v>
      </c>
      <c r="I12" s="6">
        <v>1.15E-2</v>
      </c>
      <c r="J12" s="6">
        <v>-38.9</v>
      </c>
      <c r="K12" s="91" t="str">
        <f t="shared" si="0"/>
        <v>No</v>
      </c>
    </row>
    <row r="13" spans="1:11" x14ac:dyDescent="0.25">
      <c r="A13" s="108" t="s">
        <v>837</v>
      </c>
      <c r="B13" s="21" t="s">
        <v>214</v>
      </c>
      <c r="C13" s="4">
        <v>0</v>
      </c>
      <c r="D13" s="5" t="str">
        <f t="shared" si="1"/>
        <v>No</v>
      </c>
      <c r="E13" s="4">
        <v>0</v>
      </c>
      <c r="F13" s="5" t="str">
        <f t="shared" si="2"/>
        <v>No</v>
      </c>
      <c r="G13" s="4">
        <v>38.880335037000002</v>
      </c>
      <c r="H13" s="5" t="str">
        <f t="shared" si="3"/>
        <v>No</v>
      </c>
      <c r="I13" s="6" t="s">
        <v>1747</v>
      </c>
      <c r="J13" s="6" t="s">
        <v>1747</v>
      </c>
      <c r="K13" s="91" t="str">
        <f t="shared" si="0"/>
        <v>N/A</v>
      </c>
    </row>
    <row r="14" spans="1:11" x14ac:dyDescent="0.25">
      <c r="A14" s="108" t="s">
        <v>13</v>
      </c>
      <c r="B14" s="21" t="s">
        <v>213</v>
      </c>
      <c r="C14" s="22">
        <v>17366</v>
      </c>
      <c r="D14" s="5" t="str">
        <f>IF($B14="N/A","N/A",IF(C14&gt;15,"No",IF(C14&lt;-15,"No","Yes")))</f>
        <v>N/A</v>
      </c>
      <c r="E14" s="22">
        <v>17510</v>
      </c>
      <c r="F14" s="5" t="str">
        <f>IF($B14="N/A","N/A",IF(E14&gt;15,"No",IF(E14&lt;-15,"No","Yes")))</f>
        <v>N/A</v>
      </c>
      <c r="G14" s="22">
        <v>16237</v>
      </c>
      <c r="H14" s="5" t="str">
        <f>IF($B14="N/A","N/A",IF(G14&gt;15,"No",IF(G14&lt;-15,"No","Yes")))</f>
        <v>N/A</v>
      </c>
      <c r="I14" s="6">
        <v>0.82920000000000005</v>
      </c>
      <c r="J14" s="6">
        <v>-7.27</v>
      </c>
      <c r="K14" s="91" t="str">
        <f t="shared" si="0"/>
        <v>Yes</v>
      </c>
    </row>
    <row r="15" spans="1:11" x14ac:dyDescent="0.25">
      <c r="A15" s="108" t="s">
        <v>440</v>
      </c>
      <c r="B15" s="21" t="s">
        <v>215</v>
      </c>
      <c r="C15" s="4">
        <v>4.2439249106999997</v>
      </c>
      <c r="D15" s="5" t="str">
        <f>IF($B15="N/A","N/A",IF(C15&gt;20,"No",IF(C15&lt;5,"No","Yes")))</f>
        <v>No</v>
      </c>
      <c r="E15" s="4">
        <v>4.3803540834000003</v>
      </c>
      <c r="F15" s="5" t="str">
        <f>IF($B15="N/A","N/A",IF(E15&gt;20,"No",IF(E15&lt;5,"No","Yes")))</f>
        <v>No</v>
      </c>
      <c r="G15" s="4">
        <v>2.5004619080000001</v>
      </c>
      <c r="H15" s="5" t="str">
        <f>IF($B15="N/A","N/A",IF(G15&gt;20,"No",IF(G15&lt;5,"No","Yes")))</f>
        <v>No</v>
      </c>
      <c r="I15" s="6">
        <v>3.2149999999999999</v>
      </c>
      <c r="J15" s="6">
        <v>-42.9</v>
      </c>
      <c r="K15" s="91" t="str">
        <f t="shared" si="0"/>
        <v>No</v>
      </c>
    </row>
    <row r="16" spans="1:11" x14ac:dyDescent="0.25">
      <c r="A16" s="108" t="s">
        <v>441</v>
      </c>
      <c r="B16" s="16" t="s">
        <v>213</v>
      </c>
      <c r="C16" s="4">
        <v>95.756075089000007</v>
      </c>
      <c r="D16" s="5" t="str">
        <f>IF($B16="N/A","N/A",IF(C16&gt;15,"No",IF(C16&lt;-15,"No","Yes")))</f>
        <v>N/A</v>
      </c>
      <c r="E16" s="4">
        <v>95.619645917</v>
      </c>
      <c r="F16" s="5" t="str">
        <f>IF($B16="N/A","N/A",IF(E16&gt;15,"No",IF(E16&lt;-15,"No","Yes")))</f>
        <v>N/A</v>
      </c>
      <c r="G16" s="4">
        <v>97.499538091999995</v>
      </c>
      <c r="H16" s="5" t="str">
        <f>IF($B16="N/A","N/A",IF(G16&gt;15,"No",IF(G16&lt;-15,"No","Yes")))</f>
        <v>N/A</v>
      </c>
      <c r="I16" s="6">
        <v>-0.14199999999999999</v>
      </c>
      <c r="J16" s="6">
        <v>1.966</v>
      </c>
      <c r="K16" s="91" t="str">
        <f t="shared" si="0"/>
        <v>Yes</v>
      </c>
    </row>
    <row r="17" spans="1:11" x14ac:dyDescent="0.25">
      <c r="A17" s="108" t="s">
        <v>442</v>
      </c>
      <c r="B17" s="21" t="s">
        <v>235</v>
      </c>
      <c r="C17" s="4">
        <v>7.9177703559000001</v>
      </c>
      <c r="D17" s="5" t="str">
        <f>IF($B17="N/A","N/A",IF(C17&gt;1,"Yes","No"))</f>
        <v>Yes</v>
      </c>
      <c r="E17" s="4">
        <v>4.5802398629000001</v>
      </c>
      <c r="F17" s="5" t="str">
        <f>IF($B17="N/A","N/A",IF(E17&gt;1,"Yes","No"))</f>
        <v>Yes</v>
      </c>
      <c r="G17" s="4">
        <v>8.0803104022000003</v>
      </c>
      <c r="H17" s="5" t="str">
        <f>IF($B17="N/A","N/A",IF(G17&gt;1,"Yes","No"))</f>
        <v>Yes</v>
      </c>
      <c r="I17" s="6">
        <v>-42.2</v>
      </c>
      <c r="J17" s="6">
        <v>76.42</v>
      </c>
      <c r="K17" s="91" t="str">
        <f t="shared" si="0"/>
        <v>No</v>
      </c>
    </row>
    <row r="18" spans="1:11" x14ac:dyDescent="0.25">
      <c r="A18" s="108" t="s">
        <v>859</v>
      </c>
      <c r="B18" s="21" t="s">
        <v>213</v>
      </c>
      <c r="C18" s="62">
        <v>12701.422544999999</v>
      </c>
      <c r="D18" s="5" t="str">
        <f>IF($B18="N/A","N/A",IF(C18&gt;15,"No",IF(C18&lt;-15,"No","Yes")))</f>
        <v>N/A</v>
      </c>
      <c r="E18" s="62">
        <v>9094.9177056999997</v>
      </c>
      <c r="F18" s="5" t="str">
        <f>IF($B18="N/A","N/A",IF(E18&gt;15,"No",IF(E18&lt;-15,"No","Yes")))</f>
        <v>N/A</v>
      </c>
      <c r="G18" s="62">
        <v>15460.532012</v>
      </c>
      <c r="H18" s="5" t="str">
        <f>IF($B18="N/A","N/A",IF(G18&gt;15,"No",IF(G18&lt;-15,"No","Yes")))</f>
        <v>N/A</v>
      </c>
      <c r="I18" s="6">
        <v>-28.4</v>
      </c>
      <c r="J18" s="6">
        <v>69.989999999999995</v>
      </c>
      <c r="K18" s="91" t="str">
        <f t="shared" si="0"/>
        <v>No</v>
      </c>
    </row>
    <row r="19" spans="1:11" x14ac:dyDescent="0.25">
      <c r="A19" s="90" t="s">
        <v>131</v>
      </c>
      <c r="B19" s="21" t="s">
        <v>213</v>
      </c>
      <c r="C19" s="22">
        <v>11</v>
      </c>
      <c r="D19" s="21" t="s">
        <v>213</v>
      </c>
      <c r="E19" s="22">
        <v>11</v>
      </c>
      <c r="F19" s="21" t="s">
        <v>213</v>
      </c>
      <c r="G19" s="22">
        <v>49</v>
      </c>
      <c r="H19" s="5" t="str">
        <f>IF($B19="N/A","N/A",IF(G19&gt;15,"No",IF(G19&lt;-15,"No","Yes")))</f>
        <v>N/A</v>
      </c>
      <c r="I19" s="6">
        <v>37.5</v>
      </c>
      <c r="J19" s="6">
        <v>345.5</v>
      </c>
      <c r="K19" s="91" t="str">
        <f t="shared" si="0"/>
        <v>No</v>
      </c>
    </row>
    <row r="20" spans="1:11" x14ac:dyDescent="0.25">
      <c r="A20" s="90" t="s">
        <v>346</v>
      </c>
      <c r="B20" s="16" t="s">
        <v>213</v>
      </c>
      <c r="C20" s="4">
        <v>4.6067027500000003E-2</v>
      </c>
      <c r="D20" s="21" t="s">
        <v>213</v>
      </c>
      <c r="E20" s="4">
        <v>6.2821244999999998E-2</v>
      </c>
      <c r="F20" s="21" t="s">
        <v>213</v>
      </c>
      <c r="G20" s="4">
        <v>0.3017798854</v>
      </c>
      <c r="H20" s="5" t="str">
        <f>IF($B20="N/A","N/A",IF(G20&gt;15,"No",IF(G20&lt;-15,"No","Yes")))</f>
        <v>N/A</v>
      </c>
      <c r="I20" s="6">
        <v>36.369999999999997</v>
      </c>
      <c r="J20" s="6">
        <v>380.4</v>
      </c>
      <c r="K20" s="91" t="str">
        <f t="shared" si="0"/>
        <v>No</v>
      </c>
    </row>
    <row r="21" spans="1:11" ht="25" x14ac:dyDescent="0.25">
      <c r="A21" s="90" t="s">
        <v>838</v>
      </c>
      <c r="B21" s="21" t="s">
        <v>213</v>
      </c>
      <c r="C21" s="62">
        <v>6983.375</v>
      </c>
      <c r="D21" s="5" t="str">
        <f>IF($B21="N/A","N/A",IF(C21&gt;60,"No",IF(C21&lt;15,"No","Yes")))</f>
        <v>N/A</v>
      </c>
      <c r="E21" s="62">
        <v>6417.7272727</v>
      </c>
      <c r="F21" s="5" t="str">
        <f>IF($B21="N/A","N/A",IF(E21&gt;60,"No",IF(E21&lt;15,"No","Yes")))</f>
        <v>N/A</v>
      </c>
      <c r="G21" s="62">
        <v>11795.387755</v>
      </c>
      <c r="H21" s="5" t="str">
        <f>IF($B21="N/A","N/A",IF(G21&gt;60,"No",IF(G21&lt;15,"No","Yes")))</f>
        <v>N/A</v>
      </c>
      <c r="I21" s="6">
        <v>-8.1</v>
      </c>
      <c r="J21" s="6">
        <v>83.79</v>
      </c>
      <c r="K21" s="91" t="str">
        <f t="shared" si="0"/>
        <v>No</v>
      </c>
    </row>
    <row r="22" spans="1:11" x14ac:dyDescent="0.25">
      <c r="A22" s="90"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91" t="str">
        <f t="shared" si="0"/>
        <v>N/A</v>
      </c>
    </row>
    <row r="23" spans="1:11" x14ac:dyDescent="0.25">
      <c r="A23" s="90" t="s">
        <v>839</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91" t="str">
        <f t="shared" si="0"/>
        <v>N/A</v>
      </c>
    </row>
    <row r="24" spans="1:11" x14ac:dyDescent="0.25">
      <c r="A24" s="98" t="s">
        <v>820</v>
      </c>
      <c r="B24" s="99" t="s">
        <v>217</v>
      </c>
      <c r="C24" s="109">
        <v>0</v>
      </c>
      <c r="D24" s="100" t="str">
        <f t="shared" si="4"/>
        <v>Yes</v>
      </c>
      <c r="E24" s="109">
        <v>0</v>
      </c>
      <c r="F24" s="100" t="str">
        <f t="shared" si="5"/>
        <v>Yes</v>
      </c>
      <c r="G24" s="109">
        <v>0</v>
      </c>
      <c r="H24" s="100" t="str">
        <f t="shared" si="6"/>
        <v>Yes</v>
      </c>
      <c r="I24" s="101" t="s">
        <v>1747</v>
      </c>
      <c r="J24" s="101" t="s">
        <v>1747</v>
      </c>
      <c r="K24" s="102" t="str">
        <f t="shared" si="0"/>
        <v>N/A</v>
      </c>
    </row>
    <row r="25" spans="1:11" x14ac:dyDescent="0.25">
      <c r="A25" s="174" t="s">
        <v>1632</v>
      </c>
      <c r="B25" s="175"/>
      <c r="C25" s="175"/>
      <c r="D25" s="175"/>
      <c r="E25" s="175"/>
      <c r="F25" s="175"/>
      <c r="G25" s="175"/>
      <c r="H25" s="175"/>
      <c r="I25" s="175"/>
      <c r="J25" s="175"/>
      <c r="K25" s="176"/>
    </row>
    <row r="26" spans="1:1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F20"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1579</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16629</v>
      </c>
      <c r="D6" s="5" t="str">
        <f>IF($B6="N/A","N/A",IF(C6&gt;15,"No",IF(C6&lt;-15,"No","Yes")))</f>
        <v>N/A</v>
      </c>
      <c r="E6" s="22">
        <v>16743</v>
      </c>
      <c r="F6" s="5" t="str">
        <f>IF($B6="N/A","N/A",IF(E6&gt;15,"No",IF(E6&lt;-15,"No","Yes")))</f>
        <v>N/A</v>
      </c>
      <c r="G6" s="22">
        <v>15831</v>
      </c>
      <c r="H6" s="5" t="str">
        <f>IF($B6="N/A","N/A",IF(G6&gt;15,"No",IF(G6&lt;-15,"No","Yes")))</f>
        <v>N/A</v>
      </c>
      <c r="I6" s="6">
        <v>0.6855</v>
      </c>
      <c r="J6" s="6">
        <v>-5.45</v>
      </c>
      <c r="K6" s="91" t="str">
        <f t="shared" ref="K6:K12" si="0">IF(J6="Div by 0", "N/A", IF(J6="N/A","N/A", IF(J6&gt;30, "No", IF(J6&lt;-30, "No", "Yes"))))</f>
        <v>Yes</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ht="25" x14ac:dyDescent="0.25">
      <c r="A9" s="110" t="s">
        <v>840</v>
      </c>
      <c r="B9" s="21" t="s">
        <v>236</v>
      </c>
      <c r="C9" s="23">
        <v>483.86834082000001</v>
      </c>
      <c r="D9" s="5" t="str">
        <f>IF($B9="N/A","N/A",IF(C9&gt;100,"No",IF(C9&lt;50,"No","Yes")))</f>
        <v>No</v>
      </c>
      <c r="E9" s="23">
        <v>527.54820825000002</v>
      </c>
      <c r="F9" s="5" t="str">
        <f>IF($B9="N/A","N/A",IF(E9&gt;100,"No",IF(E9&lt;50,"No","Yes")))</f>
        <v>No</v>
      </c>
      <c r="G9" s="23">
        <v>590.56788487999995</v>
      </c>
      <c r="H9" s="5" t="str">
        <f>IF($B9="N/A","N/A",IF(G9&gt;100,"No",IF(G9&lt;50,"No","Yes")))</f>
        <v>No</v>
      </c>
      <c r="I9" s="6">
        <v>9.0269999999999992</v>
      </c>
      <c r="J9" s="6">
        <v>11.95</v>
      </c>
      <c r="K9" s="91" t="str">
        <f t="shared" si="0"/>
        <v>Yes</v>
      </c>
    </row>
    <row r="10" spans="1:11" ht="25" x14ac:dyDescent="0.25">
      <c r="A10" s="110" t="s">
        <v>841</v>
      </c>
      <c r="B10" s="21" t="s">
        <v>213</v>
      </c>
      <c r="C10" s="23">
        <v>519.75818788000004</v>
      </c>
      <c r="D10" s="5" t="str">
        <f>IF($B10="N/A","N/A",IF(C10&gt;15,"No",IF(C10&lt;-15,"No","Yes")))</f>
        <v>N/A</v>
      </c>
      <c r="E10" s="23">
        <v>528.61647927000001</v>
      </c>
      <c r="F10" s="5" t="str">
        <f>IF($B10="N/A","N/A",IF(E10&gt;15,"No",IF(E10&lt;-15,"No","Yes")))</f>
        <v>N/A</v>
      </c>
      <c r="G10" s="23">
        <v>533.42527452000002</v>
      </c>
      <c r="H10" s="5" t="str">
        <f>IF($B10="N/A","N/A",IF(G10&gt;15,"No",IF(G10&lt;-15,"No","Yes")))</f>
        <v>N/A</v>
      </c>
      <c r="I10" s="6">
        <v>1.704</v>
      </c>
      <c r="J10" s="6">
        <v>0.90969999999999995</v>
      </c>
      <c r="K10" s="91" t="str">
        <f t="shared" si="0"/>
        <v>Yes</v>
      </c>
    </row>
    <row r="11" spans="1:11" ht="25" x14ac:dyDescent="0.25">
      <c r="A11" s="110" t="s">
        <v>842</v>
      </c>
      <c r="B11" s="21" t="s">
        <v>213</v>
      </c>
      <c r="C11" s="23" t="s">
        <v>1747</v>
      </c>
      <c r="D11" s="5" t="str">
        <f>IF($B11="N/A","N/A",IF(C11&gt;15,"No",IF(C11&lt;-15,"No","Yes")))</f>
        <v>N/A</v>
      </c>
      <c r="E11" s="23">
        <v>1242.1199999999999</v>
      </c>
      <c r="F11" s="5" t="str">
        <f>IF($B11="N/A","N/A",IF(E11&gt;15,"No",IF(E11&lt;-15,"No","Yes")))</f>
        <v>N/A</v>
      </c>
      <c r="G11" s="23">
        <v>1263.7948718</v>
      </c>
      <c r="H11" s="5" t="str">
        <f>IF($B11="N/A","N/A",IF(G11&gt;15,"No",IF(G11&lt;-15,"No","Yes")))</f>
        <v>N/A</v>
      </c>
      <c r="I11" s="6" t="s">
        <v>1747</v>
      </c>
      <c r="J11" s="6">
        <v>1.7450000000000001</v>
      </c>
      <c r="K11" s="91" t="str">
        <f t="shared" si="0"/>
        <v>Yes</v>
      </c>
    </row>
    <row r="12" spans="1:11" ht="25" x14ac:dyDescent="0.25">
      <c r="A12" s="110" t="s">
        <v>843</v>
      </c>
      <c r="B12" s="21" t="s">
        <v>213</v>
      </c>
      <c r="C12" s="23">
        <v>433.19568788999999</v>
      </c>
      <c r="D12" s="5" t="str">
        <f>IF($B12="N/A","N/A",IF(C12&gt;15,"No",IF(C12&lt;-15,"No","Yes")))</f>
        <v>N/A</v>
      </c>
      <c r="E12" s="23">
        <v>433.19590591999997</v>
      </c>
      <c r="F12" s="5" t="str">
        <f>IF($B12="N/A","N/A",IF(E12&gt;15,"No",IF(E12&lt;-15,"No","Yes")))</f>
        <v>N/A</v>
      </c>
      <c r="G12" s="23">
        <v>442.69937077999998</v>
      </c>
      <c r="H12" s="5" t="str">
        <f>IF($B12="N/A","N/A",IF(G12&gt;15,"No",IF(G12&lt;-15,"No","Yes")))</f>
        <v>N/A</v>
      </c>
      <c r="I12" s="6">
        <v>1E-4</v>
      </c>
      <c r="J12" s="6">
        <v>2.194</v>
      </c>
      <c r="K12" s="91" t="str">
        <f t="shared" si="0"/>
        <v>Yes</v>
      </c>
    </row>
    <row r="13" spans="1:11" x14ac:dyDescent="0.25">
      <c r="A13" s="110" t="s">
        <v>652</v>
      </c>
      <c r="B13" s="21" t="s">
        <v>237</v>
      </c>
      <c r="C13" s="4">
        <v>39.124421192</v>
      </c>
      <c r="D13" s="5" t="str">
        <f>IF($B13="N/A","N/A",IF(C13&gt;99,"No",IF(C13&lt;75,"No","Yes")))</f>
        <v>No</v>
      </c>
      <c r="E13" s="4">
        <v>39.174580421999998</v>
      </c>
      <c r="F13" s="5" t="str">
        <f>IF($B13="N/A","N/A",IF(E13&gt;99,"No",IF(E13&lt;75,"No","Yes")))</f>
        <v>No</v>
      </c>
      <c r="G13" s="4">
        <v>40.85023056</v>
      </c>
      <c r="H13" s="5" t="str">
        <f>IF($B13="N/A","N/A",IF(G13&gt;99,"No",IF(G13&lt;75,"No","Yes")))</f>
        <v>No</v>
      </c>
      <c r="I13" s="6">
        <v>0.12820000000000001</v>
      </c>
      <c r="J13" s="6">
        <v>4.2770000000000001</v>
      </c>
      <c r="K13" s="91" t="str">
        <f t="shared" ref="K13:K24" si="1">IF(J13="Div by 0", "N/A", IF(J13="N/A","N/A", IF(J13&gt;30, "No", IF(J13&lt;-30, "No", "Yes"))))</f>
        <v>Yes</v>
      </c>
    </row>
    <row r="14" spans="1:11" x14ac:dyDescent="0.25">
      <c r="A14" s="110" t="s">
        <v>493</v>
      </c>
      <c r="B14" s="21" t="s">
        <v>213</v>
      </c>
      <c r="C14" s="5">
        <v>100</v>
      </c>
      <c r="D14" s="5" t="str">
        <f>IF($B14="N/A","N/A",IF(C14&gt;15,"No",IF(C14&lt;-15,"No","Yes")))</f>
        <v>N/A</v>
      </c>
      <c r="E14" s="5">
        <v>100</v>
      </c>
      <c r="F14" s="5" t="str">
        <f>IF($B14="N/A","N/A",IF(E14&gt;15,"No",IF(E14&lt;-15,"No","Yes")))</f>
        <v>N/A</v>
      </c>
      <c r="G14" s="5">
        <v>99.829905675000006</v>
      </c>
      <c r="H14" s="5" t="str">
        <f>IF($B14="N/A","N/A",IF(G14&gt;15,"No",IF(G14&lt;-15,"No","Yes")))</f>
        <v>N/A</v>
      </c>
      <c r="I14" s="6">
        <v>0</v>
      </c>
      <c r="J14" s="6">
        <v>-0.17</v>
      </c>
      <c r="K14" s="91" t="str">
        <f t="shared" si="1"/>
        <v>Yes</v>
      </c>
    </row>
    <row r="15" spans="1:11" x14ac:dyDescent="0.25">
      <c r="A15" s="110" t="s">
        <v>844</v>
      </c>
      <c r="B15" s="21" t="s">
        <v>213</v>
      </c>
      <c r="C15" s="22">
        <v>28.485551797999999</v>
      </c>
      <c r="D15" s="5" t="str">
        <f>IF($B15="N/A","N/A",IF(C15&gt;15,"No",IF(C15&lt;-15,"No","Yes")))</f>
        <v>N/A</v>
      </c>
      <c r="E15" s="6">
        <v>28.297148956000001</v>
      </c>
      <c r="F15" s="5" t="str">
        <f>IF($B15="N/A","N/A",IF(E15&gt;15,"No",IF(E15&lt;-15,"No","Yes")))</f>
        <v>N/A</v>
      </c>
      <c r="G15" s="6">
        <v>28.299101611000001</v>
      </c>
      <c r="H15" s="5" t="str">
        <f>IF($B15="N/A","N/A",IF(G15&gt;15,"No",IF(G15&lt;-15,"No","Yes")))</f>
        <v>N/A</v>
      </c>
      <c r="I15" s="6">
        <v>-0.66100000000000003</v>
      </c>
      <c r="J15" s="6">
        <v>6.8999999999999999E-3</v>
      </c>
      <c r="K15" s="91" t="str">
        <f t="shared" si="1"/>
        <v>Yes</v>
      </c>
    </row>
    <row r="16" spans="1:11" x14ac:dyDescent="0.25">
      <c r="A16" s="111" t="s">
        <v>653</v>
      </c>
      <c r="B16" s="29" t="s">
        <v>238</v>
      </c>
      <c r="C16" s="5">
        <v>1.1125142823</v>
      </c>
      <c r="D16" s="5" t="str">
        <f>IF($B16="N/A","N/A",IF(C16&gt;20,"No",IF(C16&lt;=0,"No","Yes")))</f>
        <v>Yes</v>
      </c>
      <c r="E16" s="5">
        <v>4.0016723406999999</v>
      </c>
      <c r="F16" s="5" t="str">
        <f>IF($B16="N/A","N/A",IF(E16&gt;20,"No",IF(E16&lt;=0,"No","Yes")))</f>
        <v>Yes</v>
      </c>
      <c r="G16" s="5">
        <v>4.6680563451000001</v>
      </c>
      <c r="H16" s="5" t="str">
        <f>IF($B16="N/A","N/A",IF(G16&gt;20,"No",IF(G16&lt;=0,"No","Yes")))</f>
        <v>Yes</v>
      </c>
      <c r="I16" s="6">
        <v>259.7</v>
      </c>
      <c r="J16" s="6">
        <v>16.649999999999999</v>
      </c>
      <c r="K16" s="91" t="str">
        <f t="shared" si="1"/>
        <v>Yes</v>
      </c>
    </row>
    <row r="17" spans="1:11" x14ac:dyDescent="0.25">
      <c r="A17" s="111" t="s">
        <v>369</v>
      </c>
      <c r="B17" s="21"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91" t="str">
        <f t="shared" si="1"/>
        <v>Yes</v>
      </c>
    </row>
    <row r="18" spans="1:11" x14ac:dyDescent="0.25">
      <c r="A18" s="111" t="s">
        <v>845</v>
      </c>
      <c r="B18" s="21" t="s">
        <v>213</v>
      </c>
      <c r="C18" s="6">
        <v>27.562162162</v>
      </c>
      <c r="D18" s="5" t="str">
        <f>IF($B18="N/A","N/A",IF(C18&gt;15,"No",IF(C18&lt;-15,"No","Yes")))</f>
        <v>N/A</v>
      </c>
      <c r="E18" s="6">
        <v>8.4955223880999995</v>
      </c>
      <c r="F18" s="5" t="str">
        <f>IF($B18="N/A","N/A",IF(E18&gt;15,"No",IF(E18&lt;-15,"No","Yes")))</f>
        <v>N/A</v>
      </c>
      <c r="G18" s="6">
        <v>7.2706359946000001</v>
      </c>
      <c r="H18" s="5" t="str">
        <f>IF($B18="N/A","N/A",IF(G18&gt;15,"No",IF(G18&lt;-15,"No","Yes")))</f>
        <v>N/A</v>
      </c>
      <c r="I18" s="6">
        <v>-69.2</v>
      </c>
      <c r="J18" s="6">
        <v>-14.4</v>
      </c>
      <c r="K18" s="91" t="str">
        <f t="shared" si="1"/>
        <v>Yes</v>
      </c>
    </row>
    <row r="19" spans="1:11" x14ac:dyDescent="0.25">
      <c r="A19" s="110" t="s">
        <v>654</v>
      </c>
      <c r="B19" s="29" t="s">
        <v>239</v>
      </c>
      <c r="C19" s="5">
        <v>0</v>
      </c>
      <c r="D19" s="5" t="str">
        <f>IF($B19="N/A","N/A",IF(C19&gt;10,"No",IF(C19&lt;=0,"No","Yes")))</f>
        <v>No</v>
      </c>
      <c r="E19" s="5">
        <v>2.3890581099999999E-2</v>
      </c>
      <c r="F19" s="5" t="str">
        <f>IF($B19="N/A","N/A",IF(E19&gt;10,"No",IF(E19&lt;=0,"No","Yes")))</f>
        <v>Yes</v>
      </c>
      <c r="G19" s="5">
        <v>1.8950161100000001E-2</v>
      </c>
      <c r="H19" s="5" t="str">
        <f>IF($B19="N/A","N/A",IF(G19&gt;10,"No",IF(G19&lt;=0,"No","Yes")))</f>
        <v>Yes</v>
      </c>
      <c r="I19" s="6" t="s">
        <v>1747</v>
      </c>
      <c r="J19" s="6">
        <v>-20.7</v>
      </c>
      <c r="K19" s="91" t="str">
        <f t="shared" si="1"/>
        <v>Yes</v>
      </c>
    </row>
    <row r="20" spans="1:11" x14ac:dyDescent="0.25">
      <c r="A20" s="110" t="s">
        <v>129</v>
      </c>
      <c r="B20" s="21" t="s">
        <v>213</v>
      </c>
      <c r="C20" s="5" t="s">
        <v>1747</v>
      </c>
      <c r="D20" s="5" t="str">
        <f>IF($B20="N/A","N/A",IF(C20&gt;15,"No",IF(C20&lt;-15,"No","Yes")))</f>
        <v>N/A</v>
      </c>
      <c r="E20" s="5">
        <v>100</v>
      </c>
      <c r="F20" s="5" t="str">
        <f>IF($B20="N/A","N/A",IF(E20&gt;15,"No",IF(E20&lt;-15,"No","Yes")))</f>
        <v>N/A</v>
      </c>
      <c r="G20" s="5">
        <v>100</v>
      </c>
      <c r="H20" s="5" t="str">
        <f>IF($B20="N/A","N/A",IF(G20&gt;15,"No",IF(G20&lt;-15,"No","Yes")))</f>
        <v>N/A</v>
      </c>
      <c r="I20" s="6" t="s">
        <v>1747</v>
      </c>
      <c r="J20" s="6">
        <v>0</v>
      </c>
      <c r="K20" s="91" t="str">
        <f t="shared" si="1"/>
        <v>Yes</v>
      </c>
    </row>
    <row r="21" spans="1:11" x14ac:dyDescent="0.25">
      <c r="A21" s="110" t="s">
        <v>846</v>
      </c>
      <c r="B21" s="21" t="s">
        <v>213</v>
      </c>
      <c r="C21" s="6" t="s">
        <v>1747</v>
      </c>
      <c r="D21" s="5" t="str">
        <f>IF($B21="N/A","N/A",IF(C21&gt;15,"No",IF(C21&lt;-15,"No","Yes")))</f>
        <v>N/A</v>
      </c>
      <c r="E21" s="6">
        <v>6.25</v>
      </c>
      <c r="F21" s="5" t="str">
        <f>IF($B21="N/A","N/A",IF(E21&gt;15,"No",IF(E21&lt;-15,"No","Yes")))</f>
        <v>N/A</v>
      </c>
      <c r="G21" s="6">
        <v>13</v>
      </c>
      <c r="H21" s="5" t="str">
        <f>IF($B21="N/A","N/A",IF(G21&gt;15,"No",IF(G21&lt;-15,"No","Yes")))</f>
        <v>N/A</v>
      </c>
      <c r="I21" s="6" t="s">
        <v>1747</v>
      </c>
      <c r="J21" s="6">
        <v>108</v>
      </c>
      <c r="K21" s="91" t="str">
        <f t="shared" si="1"/>
        <v>No</v>
      </c>
    </row>
    <row r="22" spans="1:11" x14ac:dyDescent="0.25">
      <c r="A22" s="110" t="s">
        <v>1696</v>
      </c>
      <c r="B22" s="29" t="s">
        <v>224</v>
      </c>
      <c r="C22" s="5">
        <v>59.763064526000001</v>
      </c>
      <c r="D22" s="5" t="str">
        <f>IF($B22="N/A","N/A",IF(C22&gt;5,"No",IF(C22&lt;=0,"No","Yes")))</f>
        <v>No</v>
      </c>
      <c r="E22" s="5">
        <v>56.799856656999999</v>
      </c>
      <c r="F22" s="5" t="str">
        <f>IF($B22="N/A","N/A",IF(E22&gt;5,"No",IF(E22&lt;=0,"No","Yes")))</f>
        <v>No</v>
      </c>
      <c r="G22" s="5">
        <v>54.462762933</v>
      </c>
      <c r="H22" s="5" t="str">
        <f>IF($B22="N/A","N/A",IF(G22&gt;5,"No",IF(G22&lt;=0,"No","Yes")))</f>
        <v>No</v>
      </c>
      <c r="I22" s="6">
        <v>-4.96</v>
      </c>
      <c r="J22" s="6">
        <v>-4.1100000000000003</v>
      </c>
      <c r="K22" s="91" t="str">
        <f t="shared" si="1"/>
        <v>Yes</v>
      </c>
    </row>
    <row r="23" spans="1:11" x14ac:dyDescent="0.25">
      <c r="A23" s="110"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91" t="str">
        <f t="shared" si="1"/>
        <v>Yes</v>
      </c>
    </row>
    <row r="24" spans="1:11" x14ac:dyDescent="0.25">
      <c r="A24" s="110" t="s">
        <v>847</v>
      </c>
      <c r="B24" s="21" t="s">
        <v>213</v>
      </c>
      <c r="C24" s="6">
        <v>12.740994164</v>
      </c>
      <c r="D24" s="5" t="str">
        <f>IF($B24="N/A","N/A",IF(C24&gt;15,"No",IF(C24&lt;-15,"No","Yes")))</f>
        <v>N/A</v>
      </c>
      <c r="E24" s="6">
        <v>13.278654048</v>
      </c>
      <c r="F24" s="5" t="str">
        <f>IF($B24="N/A","N/A",IF(E24&gt;15,"No",IF(E24&lt;-15,"No","Yes")))</f>
        <v>N/A</v>
      </c>
      <c r="G24" s="6">
        <v>13.216307121</v>
      </c>
      <c r="H24" s="5" t="str">
        <f>IF($B24="N/A","N/A",IF(G24&gt;15,"No",IF(G24&lt;-15,"No","Yes")))</f>
        <v>N/A</v>
      </c>
      <c r="I24" s="6">
        <v>4.22</v>
      </c>
      <c r="J24" s="6">
        <v>-0.47</v>
      </c>
      <c r="K24" s="91" t="str">
        <f t="shared" si="1"/>
        <v>Yes</v>
      </c>
    </row>
    <row r="25" spans="1:11" x14ac:dyDescent="0.25">
      <c r="A25" s="110" t="s">
        <v>15</v>
      </c>
      <c r="B25" s="21" t="s">
        <v>240</v>
      </c>
      <c r="C25" s="5">
        <v>1.6296830838</v>
      </c>
      <c r="D25" s="5" t="str">
        <f>IF($B25="N/A","N/A",IF(C25&gt;20,"No",IF(C25&lt;1,"No","Yes")))</f>
        <v>Yes</v>
      </c>
      <c r="E25" s="5">
        <v>1.4632980947000001</v>
      </c>
      <c r="F25" s="5" t="str">
        <f>IF($B25="N/A","N/A",IF(E25&gt;20,"No",IF(E25&lt;1,"No","Yes")))</f>
        <v>Yes</v>
      </c>
      <c r="G25" s="5">
        <v>1.1812267071</v>
      </c>
      <c r="H25" s="5" t="str">
        <f>IF($B25="N/A","N/A",IF(G25&gt;20,"No",IF(G25&lt;1,"No","Yes")))</f>
        <v>Yes</v>
      </c>
      <c r="I25" s="6">
        <v>-10.199999999999999</v>
      </c>
      <c r="J25" s="6">
        <v>-19.3</v>
      </c>
      <c r="K25" s="91" t="str">
        <f t="shared" ref="K25:K34" si="2">IF(J25="Div by 0", "N/A", IF(J25="N/A","N/A", IF(J25&gt;30, "No", IF(J25&lt;-30, "No", "Yes"))))</f>
        <v>Yes</v>
      </c>
    </row>
    <row r="26" spans="1:11" x14ac:dyDescent="0.25">
      <c r="A26" s="110" t="s">
        <v>159</v>
      </c>
      <c r="B26" s="21" t="s">
        <v>214</v>
      </c>
      <c r="C26" s="5">
        <v>100</v>
      </c>
      <c r="D26" s="5" t="str">
        <f>IF($B26="N/A","N/A",IF(C26&gt;100,"No",IF(C26&lt;95,"No","Yes")))</f>
        <v>Yes</v>
      </c>
      <c r="E26" s="5">
        <v>100</v>
      </c>
      <c r="F26" s="5" t="str">
        <f>IF($B26="N/A","N/A",IF(E26&gt;100,"No",IF(E26&lt;95,"No","Yes")))</f>
        <v>Yes</v>
      </c>
      <c r="G26" s="5">
        <v>99.993683279999999</v>
      </c>
      <c r="H26" s="5" t="str">
        <f>IF($B26="N/A","N/A",IF(G26&gt;100,"No",IF(G26&lt;95,"No","Yes")))</f>
        <v>Yes</v>
      </c>
      <c r="I26" s="6">
        <v>0</v>
      </c>
      <c r="J26" s="6">
        <v>-6.0000000000000001E-3</v>
      </c>
      <c r="K26" s="91" t="str">
        <f t="shared" si="2"/>
        <v>Yes</v>
      </c>
    </row>
    <row r="27" spans="1:11" x14ac:dyDescent="0.25">
      <c r="A27" s="110"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91" t="str">
        <f t="shared" si="2"/>
        <v>Yes</v>
      </c>
    </row>
    <row r="28" spans="1:11" x14ac:dyDescent="0.25">
      <c r="A28" s="110" t="s">
        <v>848</v>
      </c>
      <c r="B28" s="21" t="s">
        <v>226</v>
      </c>
      <c r="C28" s="5">
        <v>5.7369655421000001</v>
      </c>
      <c r="D28" s="5" t="str">
        <f>IF($B28="N/A","N/A",IF(C28&gt;30,"No",IF(C28&lt;5,"No","Yes")))</f>
        <v>Yes</v>
      </c>
      <c r="E28" s="5">
        <v>6.5639371677999998</v>
      </c>
      <c r="F28" s="5" t="str">
        <f>IF($B28="N/A","N/A",IF(E28&gt;30,"No",IF(E28&lt;5,"No","Yes")))</f>
        <v>Yes</v>
      </c>
      <c r="G28" s="5">
        <v>6.3419872401999999</v>
      </c>
      <c r="H28" s="5" t="str">
        <f>IF($B28="N/A","N/A",IF(G28&gt;30,"No",IF(G28&lt;5,"No","Yes")))</f>
        <v>Yes</v>
      </c>
      <c r="I28" s="6">
        <v>14.41</v>
      </c>
      <c r="J28" s="6">
        <v>-3.38</v>
      </c>
      <c r="K28" s="91" t="str">
        <f t="shared" si="2"/>
        <v>Yes</v>
      </c>
    </row>
    <row r="29" spans="1:11" x14ac:dyDescent="0.25">
      <c r="A29" s="110" t="s">
        <v>849</v>
      </c>
      <c r="B29" s="21" t="s">
        <v>227</v>
      </c>
      <c r="C29" s="5">
        <v>19.189367971999999</v>
      </c>
      <c r="D29" s="5" t="str">
        <f>IF($B29="N/A","N/A",IF(C29&gt;75,"No",IF(C29&lt;15,"No","Yes")))</f>
        <v>Yes</v>
      </c>
      <c r="E29" s="5">
        <v>18.688407095999999</v>
      </c>
      <c r="F29" s="5" t="str">
        <f>IF($B29="N/A","N/A",IF(E29&gt;75,"No",IF(E29&lt;15,"No","Yes")))</f>
        <v>Yes</v>
      </c>
      <c r="G29" s="5">
        <v>20.106120902000001</v>
      </c>
      <c r="H29" s="5" t="str">
        <f>IF($B29="N/A","N/A",IF(G29&gt;75,"No",IF(G29&lt;15,"No","Yes")))</f>
        <v>Yes</v>
      </c>
      <c r="I29" s="6">
        <v>-2.61</v>
      </c>
      <c r="J29" s="6">
        <v>7.5860000000000003</v>
      </c>
      <c r="K29" s="91" t="str">
        <f t="shared" si="2"/>
        <v>Yes</v>
      </c>
    </row>
    <row r="30" spans="1:11" x14ac:dyDescent="0.25">
      <c r="A30" s="110" t="s">
        <v>850</v>
      </c>
      <c r="B30" s="21" t="s">
        <v>228</v>
      </c>
      <c r="C30" s="5">
        <v>75.073666485999993</v>
      </c>
      <c r="D30" s="5" t="str">
        <f>IF($B30="N/A","N/A",IF(C30&gt;70,"No",IF(C30&lt;25,"No","Yes")))</f>
        <v>No</v>
      </c>
      <c r="E30" s="5">
        <v>74.747655737000002</v>
      </c>
      <c r="F30" s="5" t="str">
        <f>IF($B30="N/A","N/A",IF(E30&gt;70,"No",IF(E30&lt;25,"No","Yes")))</f>
        <v>No</v>
      </c>
      <c r="G30" s="5">
        <v>73.545575137</v>
      </c>
      <c r="H30" s="5" t="str">
        <f>IF($B30="N/A","N/A",IF(G30&gt;70,"No",IF(G30&lt;25,"No","Yes")))</f>
        <v>No</v>
      </c>
      <c r="I30" s="6">
        <v>-0.434</v>
      </c>
      <c r="J30" s="6">
        <v>-1.61</v>
      </c>
      <c r="K30" s="91" t="str">
        <f t="shared" si="2"/>
        <v>Yes</v>
      </c>
    </row>
    <row r="31" spans="1:11" x14ac:dyDescent="0.25">
      <c r="A31" s="110" t="s">
        <v>160</v>
      </c>
      <c r="B31" s="21" t="s">
        <v>214</v>
      </c>
      <c r="C31" s="5">
        <v>98.797281857000002</v>
      </c>
      <c r="D31" s="5" t="str">
        <f>IF($B31="N/A","N/A",IF(C31&gt;100,"No",IF(C31&lt;95,"No","Yes")))</f>
        <v>Yes</v>
      </c>
      <c r="E31" s="5">
        <v>98.345577255999999</v>
      </c>
      <c r="F31" s="5" t="str">
        <f>IF($B31="N/A","N/A",IF(E31&gt;100,"No",IF(E31&lt;95,"No","Yes")))</f>
        <v>Yes</v>
      </c>
      <c r="G31" s="5">
        <v>98.919840819000001</v>
      </c>
      <c r="H31" s="5" t="str">
        <f>IF($B31="N/A","N/A",IF(G31&gt;100,"No",IF(G31&lt;95,"No","Yes")))</f>
        <v>Yes</v>
      </c>
      <c r="I31" s="6">
        <v>-0.45700000000000002</v>
      </c>
      <c r="J31" s="6">
        <v>0.58389999999999997</v>
      </c>
      <c r="K31" s="91" t="str">
        <f t="shared" si="2"/>
        <v>Yes</v>
      </c>
    </row>
    <row r="32" spans="1:11" x14ac:dyDescent="0.25">
      <c r="A32" s="89" t="s">
        <v>372</v>
      </c>
      <c r="B32" s="21" t="s">
        <v>241</v>
      </c>
      <c r="C32" s="5">
        <v>6.0677130315000003</v>
      </c>
      <c r="D32" s="5" t="str">
        <f>IF($B32="N/A","N/A",IF(C32&gt;5,"No",IF(C32&lt;1,"No","Yes")))</f>
        <v>No</v>
      </c>
      <c r="E32" s="5">
        <v>6.3668398734</v>
      </c>
      <c r="F32" s="5" t="str">
        <f>IF($B32="N/A","N/A",IF(E32&gt;5,"No",IF(E32&lt;1,"No","Yes")))</f>
        <v>No</v>
      </c>
      <c r="G32" s="5">
        <v>5.4765965511000001</v>
      </c>
      <c r="H32" s="5" t="str">
        <f>IF($B32="N/A","N/A",IF(G32&gt;5,"No",IF(G32&lt;1,"No","Yes")))</f>
        <v>No</v>
      </c>
      <c r="I32" s="6">
        <v>4.93</v>
      </c>
      <c r="J32" s="6">
        <v>-14</v>
      </c>
      <c r="K32" s="91" t="str">
        <f t="shared" si="2"/>
        <v>Yes</v>
      </c>
    </row>
    <row r="33" spans="1:11" x14ac:dyDescent="0.25">
      <c r="A33" s="89" t="s">
        <v>374</v>
      </c>
      <c r="B33" s="21" t="s">
        <v>242</v>
      </c>
      <c r="C33" s="5">
        <v>90.143724817999995</v>
      </c>
      <c r="D33" s="5" t="str">
        <f>IF($B33="N/A","N/A",IF(C33&gt;98,"No",IF(C33&lt;8,"No","Yes")))</f>
        <v>Yes</v>
      </c>
      <c r="E33" s="5">
        <v>89.727050109999993</v>
      </c>
      <c r="F33" s="5" t="str">
        <f>IF($B33="N/A","N/A",IF(E33&gt;98,"No",IF(E33&lt;8,"No","Yes")))</f>
        <v>Yes</v>
      </c>
      <c r="G33" s="5">
        <v>90.341734571000003</v>
      </c>
      <c r="H33" s="5" t="str">
        <f>IF($B33="N/A","N/A",IF(G33&gt;98,"No",IF(G33&lt;8,"No","Yes")))</f>
        <v>Yes</v>
      </c>
      <c r="I33" s="6">
        <v>-0.46200000000000002</v>
      </c>
      <c r="J33" s="6">
        <v>0.68510000000000004</v>
      </c>
      <c r="K33" s="91" t="str">
        <f t="shared" si="2"/>
        <v>Yes</v>
      </c>
    </row>
    <row r="34" spans="1:11" x14ac:dyDescent="0.25">
      <c r="A34" s="106" t="s">
        <v>375</v>
      </c>
      <c r="B34" s="112" t="s">
        <v>224</v>
      </c>
      <c r="C34" s="100">
        <v>0.7577124301</v>
      </c>
      <c r="D34" s="100" t="str">
        <f>IF($B34="N/A","N/A",IF(C34&gt;5,"No",IF(C34&lt;=0,"No","Yes")))</f>
        <v>Yes</v>
      </c>
      <c r="E34" s="100">
        <v>0.73463537000000001</v>
      </c>
      <c r="F34" s="100" t="str">
        <f>IF($B34="N/A","N/A",IF(E34&gt;5,"No",IF(E34&lt;=0,"No","Yes")))</f>
        <v>Yes</v>
      </c>
      <c r="G34" s="100">
        <v>0.93487461309999997</v>
      </c>
      <c r="H34" s="100" t="str">
        <f>IF($B34="N/A","N/A",IF(G34&gt;5,"No",IF(G34&lt;=0,"No","Yes")))</f>
        <v>Yes</v>
      </c>
      <c r="I34" s="101">
        <v>-3.05</v>
      </c>
      <c r="J34" s="101">
        <v>27.26</v>
      </c>
      <c r="K34" s="102" t="str">
        <f t="shared" si="2"/>
        <v>Yes</v>
      </c>
    </row>
    <row r="35" spans="1:11" ht="12" customHeight="1" x14ac:dyDescent="0.25">
      <c r="A35" s="174" t="s">
        <v>1632</v>
      </c>
      <c r="B35" s="175"/>
      <c r="C35" s="175"/>
      <c r="D35" s="175"/>
      <c r="E35" s="175"/>
      <c r="F35" s="175"/>
      <c r="G35" s="175"/>
      <c r="H35" s="175"/>
      <c r="I35" s="175"/>
      <c r="J35" s="175"/>
      <c r="K35" s="176"/>
    </row>
    <row r="36" spans="1:11" x14ac:dyDescent="0.25">
      <c r="A36" s="164" t="s">
        <v>1630</v>
      </c>
      <c r="B36" s="165"/>
      <c r="C36" s="165"/>
      <c r="D36" s="165"/>
      <c r="E36" s="165"/>
      <c r="F36" s="165"/>
      <c r="G36" s="165"/>
      <c r="H36" s="165"/>
      <c r="I36" s="165"/>
      <c r="J36" s="165"/>
      <c r="K36" s="166"/>
    </row>
    <row r="37" spans="1:11" x14ac:dyDescent="0.25">
      <c r="A37" s="167" t="s">
        <v>1731</v>
      </c>
      <c r="B37" s="167"/>
      <c r="C37" s="167"/>
      <c r="D37" s="167"/>
      <c r="E37" s="167"/>
      <c r="F37" s="167"/>
      <c r="G37" s="167"/>
      <c r="H37" s="167"/>
      <c r="I37" s="167"/>
      <c r="J37" s="167"/>
      <c r="K37" s="168"/>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F8" activePane="bottomRight" state="frozen"/>
      <selection activeCell="G6" sqref="G6"/>
      <selection pane="topRight" activeCell="G6" sqref="G6"/>
      <selection pane="bottomLeft" activeCell="G6" sqref="G6"/>
      <selection pane="bottomRight" activeCell="G6" sqref="G6"/>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1580</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737</v>
      </c>
      <c r="D6" s="5" t="str">
        <f>IF($B6="N/A","N/A",IF(C6&gt;15,"No",IF(C6&lt;-15,"No","Yes")))</f>
        <v>N/A</v>
      </c>
      <c r="E6" s="22">
        <v>767</v>
      </c>
      <c r="F6" s="5" t="str">
        <f>IF($B6="N/A","N/A",IF(E6&gt;15,"No",IF(E6&lt;-15,"No","Yes")))</f>
        <v>N/A</v>
      </c>
      <c r="G6" s="22">
        <v>406</v>
      </c>
      <c r="H6" s="5" t="str">
        <f>IF($B6="N/A","N/A",IF(G6&gt;15,"No",IF(G6&lt;-15,"No","Yes")))</f>
        <v>N/A</v>
      </c>
      <c r="I6" s="6">
        <v>4.0709999999999997</v>
      </c>
      <c r="J6" s="6">
        <v>-47.1</v>
      </c>
      <c r="K6" s="91" t="str">
        <f t="shared" ref="K6:K22" si="0">IF(J6="Div by 0", "N/A", IF(J6="N/A","N/A", IF(J6&gt;30, "No", IF(J6&lt;-30, "No", "Yes"))))</f>
        <v>No</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23">
        <v>827.91044776000001</v>
      </c>
      <c r="D9" s="5" t="str">
        <f>IF($B9="N/A","N/A",IF(C9&gt;15,"No",IF(C9&lt;-15,"No","Yes")))</f>
        <v>N/A</v>
      </c>
      <c r="E9" s="23">
        <v>730.61538461999999</v>
      </c>
      <c r="F9" s="5" t="str">
        <f>IF($B9="N/A","N/A",IF(E9&gt;15,"No",IF(E9&lt;-15,"No","Yes")))</f>
        <v>N/A</v>
      </c>
      <c r="G9" s="23">
        <v>814.48768472999996</v>
      </c>
      <c r="H9" s="5" t="str">
        <f>IF($B9="N/A","N/A",IF(G9&gt;15,"No",IF(G9&lt;-15,"No","Yes")))</f>
        <v>N/A</v>
      </c>
      <c r="I9" s="6">
        <v>-11.8</v>
      </c>
      <c r="J9" s="6">
        <v>11.48</v>
      </c>
      <c r="K9" s="91" t="str">
        <f t="shared" si="0"/>
        <v>Yes</v>
      </c>
    </row>
    <row r="10" spans="1:11" x14ac:dyDescent="0.25">
      <c r="A10" s="110" t="s">
        <v>652</v>
      </c>
      <c r="B10" s="21" t="s">
        <v>237</v>
      </c>
      <c r="C10" s="4">
        <v>97.421981004000003</v>
      </c>
      <c r="D10" s="5" t="str">
        <f>IF($B10="N/A","N/A",IF(C10&gt;99,"No",IF(C10&lt;75,"No","Yes")))</f>
        <v>Yes</v>
      </c>
      <c r="E10" s="4">
        <v>95.176010430000005</v>
      </c>
      <c r="F10" s="5" t="str">
        <f>IF($B10="N/A","N/A",IF(E10&gt;99,"No",IF(E10&lt;75,"No","Yes")))</f>
        <v>Yes</v>
      </c>
      <c r="G10" s="4">
        <v>98.275862068999999</v>
      </c>
      <c r="H10" s="5" t="str">
        <f>IF($B10="N/A","N/A",IF(G10&gt;99,"No",IF(G10&lt;75,"No","Yes")))</f>
        <v>Yes</v>
      </c>
      <c r="I10" s="6">
        <v>-2.31</v>
      </c>
      <c r="J10" s="6">
        <v>3.2570000000000001</v>
      </c>
      <c r="K10" s="91" t="str">
        <f t="shared" si="0"/>
        <v>Yes</v>
      </c>
    </row>
    <row r="11" spans="1:11" x14ac:dyDescent="0.25">
      <c r="A11" s="111" t="s">
        <v>653</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91" t="str">
        <f t="shared" si="0"/>
        <v>N/A</v>
      </c>
    </row>
    <row r="12" spans="1:11" x14ac:dyDescent="0.25">
      <c r="A12" s="110" t="s">
        <v>654</v>
      </c>
      <c r="B12" s="29" t="s">
        <v>239</v>
      </c>
      <c r="C12" s="5">
        <v>2.170963365</v>
      </c>
      <c r="D12" s="5" t="str">
        <f>IF($B12="N/A","N/A",IF(C12&gt;10,"No",IF(C12&lt;=0,"No","Yes")))</f>
        <v>Yes</v>
      </c>
      <c r="E12" s="5">
        <v>4.1720990874000004</v>
      </c>
      <c r="F12" s="5" t="str">
        <f>IF($B12="N/A","N/A",IF(E12&gt;10,"No",IF(E12&lt;=0,"No","Yes")))</f>
        <v>Yes</v>
      </c>
      <c r="G12" s="5">
        <v>1.724137931</v>
      </c>
      <c r="H12" s="5" t="str">
        <f>IF($B12="N/A","N/A",IF(G12&gt;10,"No",IF(G12&lt;=0,"No","Yes")))</f>
        <v>Yes</v>
      </c>
      <c r="I12" s="6">
        <v>92.18</v>
      </c>
      <c r="J12" s="6">
        <v>-58.7</v>
      </c>
      <c r="K12" s="91" t="str">
        <f t="shared" si="0"/>
        <v>No</v>
      </c>
    </row>
    <row r="13" spans="1:11" x14ac:dyDescent="0.25">
      <c r="A13" s="110" t="s">
        <v>655</v>
      </c>
      <c r="B13" s="29" t="s">
        <v>224</v>
      </c>
      <c r="C13" s="5">
        <v>0.40705563090000002</v>
      </c>
      <c r="D13" s="5" t="str">
        <f>IF($B13="N/A","N/A",IF(C13&gt;5,"No",IF(C13&lt;=0,"No","Yes")))</f>
        <v>Yes</v>
      </c>
      <c r="E13" s="5">
        <v>0.65189048240000003</v>
      </c>
      <c r="F13" s="5" t="str">
        <f>IF($B13="N/A","N/A",IF(E13&gt;5,"No",IF(E13&lt;=0,"No","Yes")))</f>
        <v>Yes</v>
      </c>
      <c r="G13" s="5">
        <v>0</v>
      </c>
      <c r="H13" s="5" t="str">
        <f>IF($B13="N/A","N/A",IF(G13&gt;5,"No",IF(G13&lt;=0,"No","Yes")))</f>
        <v>No</v>
      </c>
      <c r="I13" s="6">
        <v>60.15</v>
      </c>
      <c r="J13" s="6">
        <v>-100</v>
      </c>
      <c r="K13" s="91" t="str">
        <f t="shared" si="0"/>
        <v>No</v>
      </c>
    </row>
    <row r="14" spans="1:11" x14ac:dyDescent="0.25">
      <c r="A14" s="110" t="s">
        <v>159</v>
      </c>
      <c r="B14" s="21" t="s">
        <v>214</v>
      </c>
      <c r="C14" s="5">
        <v>99.864314789999995</v>
      </c>
      <c r="D14" s="5" t="str">
        <f>IF($B14="N/A","N/A",IF(C14&gt;100,"No",IF(C14&lt;95,"No","Yes")))</f>
        <v>Yes</v>
      </c>
      <c r="E14" s="5">
        <v>99.739243806999994</v>
      </c>
      <c r="F14" s="5" t="str">
        <f>IF($B14="N/A","N/A",IF(E14&gt;100,"No",IF(E14&lt;95,"No","Yes")))</f>
        <v>Yes</v>
      </c>
      <c r="G14" s="5">
        <v>100</v>
      </c>
      <c r="H14" s="5" t="str">
        <f>IF($B14="N/A","N/A",IF(G14&gt;100,"No",IF(G14&lt;95,"No","Yes")))</f>
        <v>Yes</v>
      </c>
      <c r="I14" s="6">
        <v>-0.125</v>
      </c>
      <c r="J14" s="6">
        <v>0.26140000000000002</v>
      </c>
      <c r="K14" s="91" t="str">
        <f t="shared" si="0"/>
        <v>Yes</v>
      </c>
    </row>
    <row r="15" spans="1:11" x14ac:dyDescent="0.25">
      <c r="A15" s="110" t="s">
        <v>32</v>
      </c>
      <c r="B15" s="21" t="s">
        <v>214</v>
      </c>
      <c r="C15" s="5">
        <v>99.864314789999995</v>
      </c>
      <c r="D15" s="5" t="str">
        <f>IF($B15="N/A","N/A",IF(C15&gt;100,"No",IF(C15&lt;95,"No","Yes")))</f>
        <v>Yes</v>
      </c>
      <c r="E15" s="5">
        <v>100</v>
      </c>
      <c r="F15" s="5" t="str">
        <f>IF($B15="N/A","N/A",IF(E15&gt;100,"No",IF(E15&lt;95,"No","Yes")))</f>
        <v>Yes</v>
      </c>
      <c r="G15" s="5">
        <v>100</v>
      </c>
      <c r="H15" s="5" t="str">
        <f>IF($B15="N/A","N/A",IF(G15&gt;100,"No",IF(G15&lt;95,"No","Yes")))</f>
        <v>Yes</v>
      </c>
      <c r="I15" s="6">
        <v>0.13589999999999999</v>
      </c>
      <c r="J15" s="6">
        <v>0</v>
      </c>
      <c r="K15" s="91" t="str">
        <f t="shared" si="0"/>
        <v>Yes</v>
      </c>
    </row>
    <row r="16" spans="1:11" x14ac:dyDescent="0.25">
      <c r="A16" s="110" t="s">
        <v>848</v>
      </c>
      <c r="B16" s="21" t="s">
        <v>226</v>
      </c>
      <c r="C16" s="5">
        <v>7.2010869565000002</v>
      </c>
      <c r="D16" s="5" t="str">
        <f>IF($B16="N/A","N/A",IF(C16&gt;30,"No",IF(C16&lt;5,"No","Yes")))</f>
        <v>Yes</v>
      </c>
      <c r="E16" s="5">
        <v>9.1264667536000008</v>
      </c>
      <c r="F16" s="5" t="str">
        <f>IF($B16="N/A","N/A",IF(E16&gt;30,"No",IF(E16&lt;5,"No","Yes")))</f>
        <v>Yes</v>
      </c>
      <c r="G16" s="5">
        <v>9.1133004926000005</v>
      </c>
      <c r="H16" s="5" t="str">
        <f>IF($B16="N/A","N/A",IF(G16&gt;30,"No",IF(G16&lt;5,"No","Yes")))</f>
        <v>Yes</v>
      </c>
      <c r="I16" s="6">
        <v>26.74</v>
      </c>
      <c r="J16" s="6">
        <v>-0.14399999999999999</v>
      </c>
      <c r="K16" s="91" t="str">
        <f t="shared" si="0"/>
        <v>Yes</v>
      </c>
    </row>
    <row r="17" spans="1:11" x14ac:dyDescent="0.25">
      <c r="A17" s="110" t="s">
        <v>849</v>
      </c>
      <c r="B17" s="21" t="s">
        <v>227</v>
      </c>
      <c r="C17" s="5">
        <v>28.260869565</v>
      </c>
      <c r="D17" s="5" t="str">
        <f>IF($B17="N/A","N/A",IF(C17&gt;75,"No",IF(C17&lt;15,"No","Yes")))</f>
        <v>Yes</v>
      </c>
      <c r="E17" s="5">
        <v>26.597131682000001</v>
      </c>
      <c r="F17" s="5" t="str">
        <f>IF($B17="N/A","N/A",IF(E17&gt;75,"No",IF(E17&lt;15,"No","Yes")))</f>
        <v>Yes</v>
      </c>
      <c r="G17" s="5">
        <v>27.093596058999999</v>
      </c>
      <c r="H17" s="5" t="str">
        <f>IF($B17="N/A","N/A",IF(G17&gt;75,"No",IF(G17&lt;15,"No","Yes")))</f>
        <v>Yes</v>
      </c>
      <c r="I17" s="6">
        <v>-5.89</v>
      </c>
      <c r="J17" s="6">
        <v>1.867</v>
      </c>
      <c r="K17" s="91" t="str">
        <f t="shared" si="0"/>
        <v>Yes</v>
      </c>
    </row>
    <row r="18" spans="1:11" x14ac:dyDescent="0.25">
      <c r="A18" s="110" t="s">
        <v>850</v>
      </c>
      <c r="B18" s="21" t="s">
        <v>228</v>
      </c>
      <c r="C18" s="5">
        <v>64.538043478000006</v>
      </c>
      <c r="D18" s="5" t="str">
        <f>IF($B18="N/A","N/A",IF(C18&gt;70,"No",IF(C18&lt;25,"No","Yes")))</f>
        <v>Yes</v>
      </c>
      <c r="E18" s="5">
        <v>64.276401565</v>
      </c>
      <c r="F18" s="5" t="str">
        <f>IF($B18="N/A","N/A",IF(E18&gt;70,"No",IF(E18&lt;25,"No","Yes")))</f>
        <v>Yes</v>
      </c>
      <c r="G18" s="5">
        <v>63.793103447999997</v>
      </c>
      <c r="H18" s="5" t="str">
        <f>IF($B18="N/A","N/A",IF(G18&gt;70,"No",IF(G18&lt;25,"No","Yes")))</f>
        <v>Yes</v>
      </c>
      <c r="I18" s="6">
        <v>-0.40500000000000003</v>
      </c>
      <c r="J18" s="6">
        <v>-0.752</v>
      </c>
      <c r="K18" s="91" t="str">
        <f t="shared" si="0"/>
        <v>Yes</v>
      </c>
    </row>
    <row r="19" spans="1:11" x14ac:dyDescent="0.25">
      <c r="A19" s="110" t="s">
        <v>160</v>
      </c>
      <c r="B19" s="21" t="s">
        <v>214</v>
      </c>
      <c r="C19" s="5">
        <v>99.728629579</v>
      </c>
      <c r="D19" s="5" t="str">
        <f>IF($B19="N/A","N/A",IF(C19&gt;100,"No",IF(C19&lt;95,"No","Yes")))</f>
        <v>Yes</v>
      </c>
      <c r="E19" s="5">
        <v>99.608865711000007</v>
      </c>
      <c r="F19" s="5" t="str">
        <f>IF($B19="N/A","N/A",IF(E19&gt;100,"No",IF(E19&lt;95,"No","Yes")))</f>
        <v>Yes</v>
      </c>
      <c r="G19" s="5">
        <v>100</v>
      </c>
      <c r="H19" s="5" t="str">
        <f>IF($B19="N/A","N/A",IF(G19&gt;100,"No",IF(G19&lt;95,"No","Yes")))</f>
        <v>Yes</v>
      </c>
      <c r="I19" s="6">
        <v>-0.12</v>
      </c>
      <c r="J19" s="6">
        <v>0.39269999999999999</v>
      </c>
      <c r="K19" s="91" t="str">
        <f t="shared" si="0"/>
        <v>Yes</v>
      </c>
    </row>
    <row r="20" spans="1:11" x14ac:dyDescent="0.25">
      <c r="A20" s="89" t="s">
        <v>372</v>
      </c>
      <c r="B20" s="21" t="s">
        <v>241</v>
      </c>
      <c r="C20" s="5">
        <v>8.5481682496999998</v>
      </c>
      <c r="D20" s="5" t="str">
        <f>IF($B20="N/A","N/A",IF(C20&gt;5,"No",IF(C20&lt;1,"No","Yes")))</f>
        <v>No</v>
      </c>
      <c r="E20" s="5">
        <v>8.0834419817000001</v>
      </c>
      <c r="F20" s="5" t="str">
        <f>IF($B20="N/A","N/A",IF(E20&gt;5,"No",IF(E20&lt;1,"No","Yes")))</f>
        <v>No</v>
      </c>
      <c r="G20" s="5">
        <v>10.344827585999999</v>
      </c>
      <c r="H20" s="5" t="str">
        <f>IF($B20="N/A","N/A",IF(G20&gt;5,"No",IF(G20&lt;1,"No","Yes")))</f>
        <v>No</v>
      </c>
      <c r="I20" s="6">
        <v>-5.44</v>
      </c>
      <c r="J20" s="6">
        <v>27.98</v>
      </c>
      <c r="K20" s="91" t="str">
        <f t="shared" si="0"/>
        <v>Yes</v>
      </c>
    </row>
    <row r="21" spans="1:11" x14ac:dyDescent="0.25">
      <c r="A21" s="89" t="s">
        <v>374</v>
      </c>
      <c r="B21" s="21" t="s">
        <v>242</v>
      </c>
      <c r="C21" s="5">
        <v>85.345997285999999</v>
      </c>
      <c r="D21" s="5" t="str">
        <f>IF($B21="N/A","N/A",IF(C21&gt;98,"No",IF(C21&lt;8,"No","Yes")))</f>
        <v>Yes</v>
      </c>
      <c r="E21" s="5">
        <v>86.962190351999993</v>
      </c>
      <c r="F21" s="5" t="str">
        <f>IF($B21="N/A","N/A",IF(E21&gt;98,"No",IF(E21&lt;8,"No","Yes")))</f>
        <v>Yes</v>
      </c>
      <c r="G21" s="5">
        <v>84.729064038999994</v>
      </c>
      <c r="H21" s="5" t="str">
        <f>IF($B21="N/A","N/A",IF(G21&gt;98,"No",IF(G21&lt;8,"No","Yes")))</f>
        <v>Yes</v>
      </c>
      <c r="I21" s="6">
        <v>1.8939999999999999</v>
      </c>
      <c r="J21" s="6">
        <v>-2.57</v>
      </c>
      <c r="K21" s="91" t="str">
        <f t="shared" si="0"/>
        <v>Yes</v>
      </c>
    </row>
    <row r="22" spans="1:11" x14ac:dyDescent="0.25">
      <c r="A22" s="106" t="s">
        <v>375</v>
      </c>
      <c r="B22" s="112" t="s">
        <v>224</v>
      </c>
      <c r="C22" s="100">
        <v>1.2211668927999999</v>
      </c>
      <c r="D22" s="100" t="str">
        <f>IF($B22="N/A","N/A",IF(C22&gt;5,"No",IF(C22&lt;=0,"No","Yes")))</f>
        <v>Yes</v>
      </c>
      <c r="E22" s="100">
        <v>1.1734028683</v>
      </c>
      <c r="F22" s="100" t="str">
        <f>IF($B22="N/A","N/A",IF(E22&gt;5,"No",IF(E22&lt;=0,"No","Yes")))</f>
        <v>Yes</v>
      </c>
      <c r="G22" s="100">
        <v>0.98522167490000001</v>
      </c>
      <c r="H22" s="100" t="str">
        <f>IF($B22="N/A","N/A",IF(G22&gt;5,"No",IF(G22&lt;=0,"No","Yes")))</f>
        <v>Yes</v>
      </c>
      <c r="I22" s="101">
        <v>-3.91</v>
      </c>
      <c r="J22" s="101">
        <v>-16</v>
      </c>
      <c r="K22" s="102" t="str">
        <f t="shared" si="0"/>
        <v>Yes</v>
      </c>
    </row>
    <row r="23" spans="1:11" ht="12" customHeight="1" x14ac:dyDescent="0.25">
      <c r="A23" s="174" t="s">
        <v>1632</v>
      </c>
      <c r="B23" s="175"/>
      <c r="C23" s="175"/>
      <c r="D23" s="175"/>
      <c r="E23" s="175"/>
      <c r="F23" s="175"/>
      <c r="G23" s="175"/>
      <c r="H23" s="175"/>
      <c r="I23" s="175"/>
      <c r="J23" s="175"/>
      <c r="K23" s="176"/>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2025-03-14T13:47:43Z</dcterms:modified>
  <dc:language>English</dc:language>
</cp:coreProperties>
</file>