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5159E68-CE7D-41E8-84F6-7460BC88E10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<sst xmlns="http://schemas.openxmlformats.org/spreadsheetml/2006/main" count="7807" uniqueCount="1749">
  <si>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</si>
  <si>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</si>
  <si>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</si>
  <si>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</si>
  <si>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</si>
  <si>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</si>
  <si>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</si>
  <si>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</si>
  <si>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</si>
  <si>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</si>
  <si>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</si>
  <si>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</si>
  <si>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</si>
  <si>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</si>
  <si>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</si>
  <si>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</si>
  <si>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</si>
  <si>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</si>
  <si>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</si>
  <si>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</si>
  <si>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</si>
  <si>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</si>
  <si>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</si>
  <si>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</si>
  <si>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</si>
  <si>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</si>
  <si>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</si>
  <si>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</si>
  <si>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</si>
  <si>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</si>
  <si>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</si>
  <si>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</si>
  <si>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</si>
  <si>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</si>
  <si>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</si>
  <si>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</si>
  <si>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</si>
  <si>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</si>
  <si>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</si>
  <si>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</si>
  <si>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</si>
  <si>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</si>
  <si>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</si>
  <si>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</si>
  <si>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</si>
  <si>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</si>
  <si>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</si>
  <si>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</si>
  <si>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</si>
  <si>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</si>
  <si>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</si>
  <si>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</si>
  <si>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</si>
  <si>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</si>
  <si>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</si>
  <si>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</si>
  <si>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</si>
  <si>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</si>
  <si>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</si>
  <si>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</si>
  <si>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</si>
  <si>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</si>
  <si>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</si>
  <si>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</si>
  <si>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</si>
  <si>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</si>
  <si>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</si>
  <si>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</si>
  <si>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</si>
  <si>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</si>
  <si>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</si>
  <si>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</si>
  <si>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</si>
  <si>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</si>
  <si>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</si>
  <si>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</si>
  <si>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</si>
  <si>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</si>
  <si>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</si>
  <si>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</si>
  <si>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</si>
  <si>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</si>
  <si>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</si>
  <si>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</si>
  <si>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</si>
  <si>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</si>
  <si>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</si>
  <si>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</si>
  <si>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</si>
  <si>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</si>
  <si>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</si>
  <si>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</si>
  <si>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</si>
  <si>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</si>
  <si>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</si>
  <si>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</si>
  <si>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</si>
  <si>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</si>
  <si>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</si>
  <si>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</si>
  <si>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</si>
  <si>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</si>
  <si>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</si>
  <si>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</si>
  <si>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</si>
  <si>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</si>
  <si>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</si>
  <si>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</si>
  <si>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</si>
  <si>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</si>
  <si>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</si>
  <si>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</si>
  <si>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</si>
  <si>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</si>
  <si>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</si>
  <si>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</si>
  <si>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</si>
  <si>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</si>
  <si>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</si>
  <si>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</si>
  <si>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</si>
  <si>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</si>
  <si>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</si>
  <si>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</si>
  <si>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</si>
  <si>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</si>
  <si>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</si>
  <si>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</si>
  <si>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</si>
  <si>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</si>
  <si>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</si>
  <si>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</si>
  <si>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</si>
  <si>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</si>
  <si>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</si>
  <si>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</si>
  <si>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</si>
  <si>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</si>
  <si>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</si>
  <si>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</si>
  <si>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</si>
  <si>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</si>
  <si>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</si>
  <si>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</si>
  <si>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</si>
  <si>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</si>
  <si>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</si>
  <si>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</si>
  <si>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</si>
  <si>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</si>
  <si>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</si>
  <si>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</si>
  <si>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</si>
  <si>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</si>
  <si>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</si>
  <si>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</si>
  <si>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</si>
  <si>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</si>
  <si>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</si>
  <si>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</si>
  <si>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</si>
  <si>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</si>
  <si>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</si>
  <si>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</si>
  <si>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</si>
  <si>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</si>
  <si>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</si>
  <si>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</si>
  <si>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</si>
  <si>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</si>
  <si>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</si>
  <si>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</si>
  <si>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</si>
  <si>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</si>
  <si>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</si>
  <si>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</si>
  <si>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</si>
  <si>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</si>
  <si>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</si>
  <si>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</si>
  <si>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</si>
  <si>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</si>
  <si>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</si>
  <si>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</si>
  <si>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</si>
  <si>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</si>
  <si>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</si>
  <si>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</si>
  <si>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</si>
  <si>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</si>
  <si>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</si>
  <si>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</si>
  <si>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</si>
  <si>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</si>
  <si>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</si>
  <si>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</si>
  <si>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</si>
  <si>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</si>
  <si>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</si>
  <si>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</si>
  <si>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</si>
  <si>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</si>
  <si>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</si>
  <si>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</si>
  <si>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</si>
  <si>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</si>
  <si>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</si>
  <si>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</si>
  <si>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</si>
  <si>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</si>
  <si>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</si>
  <si>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</si>
  <si>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</si>
  <si>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</si>
  <si>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</si>
  <si>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</si>
  <si>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</si>
  <si>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</si>
  <si>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</si>
  <si>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</si>
  <si>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</si>
  <si>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</si>
  <si>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</si>
  <si>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</si>
  <si>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</si>
  <si>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</si>
  <si>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</si>
  <si>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</si>
  <si>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</si>
  <si>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</si>
  <si>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</si>
  <si>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</si>
  <si>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</si>
  <si>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</si>
  <si>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</si>
  <si>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</si>
  <si>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</si>
  <si>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</si>
  <si>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</si>
  <si>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</si>
  <si>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</si>
  <si>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</si>
  <si>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</si>
  <si>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</si>
  <si>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</si>
  <si>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</si>
  <si>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</si>
  <si>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</si>
  <si>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</si>
  <si>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</si>
  <si>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</si>
  <si>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</si>
  <si>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</si>
  <si>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</si>
  <si>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</si>
  <si>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</si>
  <si>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</si>
  <si>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</si>
  <si>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</si>
  <si>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</si>
  <si>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</si>
  <si>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</si>
  <si>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</si>
  <si>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</si>
  <si>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</si>
  <si>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</si>
  <si>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</si>
  <si>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</si>
  <si>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</si>
  <si>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</si>
  <si>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</si>
  <si>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</si>
  <si>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</si>
  <si>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</si>
  <si>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</si>
  <si>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</si>
  <si>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</si>
  <si>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</si>
  <si>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</si>
  <si>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</si>
  <si>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</si>
  <si>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</si>
  <si>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</si>
  <si>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</si>
  <si>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</si>
  <si>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</si>
  <si>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</si>
  <si>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</si>
  <si>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</si>
  <si>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</si>
  <si>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</si>
  <si>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</si>
  <si>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</si>
  <si>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</si>
  <si>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</si>
  <si>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</si>
  <si>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</si>
  <si>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</si>
  <si>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</si>
  <si>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</si>
  <si>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</si>
  <si>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</si>
  <si>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</si>
  <si>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</si>
  <si>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</si>
  <si>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</si>
  <si>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</si>
  <si>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</si>
  <si>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</si>
  <si>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</si>
  <si>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</si>
  <si>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</si>
  <si>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</si>
  <si>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</si>
  <si>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</si>
  <si>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</si>
  <si>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</si>
  <si>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</si>
  <si>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</si>
  <si>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</si>
  <si>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</si>
  <si>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</si>
  <si>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</si>
  <si>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</si>
  <si>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</si>
  <si>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</si>
  <si>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</si>
  <si>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</si>
  <si>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</si>
  <si>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</si>
  <si>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</si>
  <si>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</si>
  <si>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</si>
  <si>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</si>
  <si>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</si>
  <si>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</si>
  <si>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</si>
  <si>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</si>
  <si>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</si>
  <si>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</si>
  <si>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</si>
  <si>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</si>
  <si>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</si>
  <si>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</si>
  <si>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</si>
  <si>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</si>
  <si>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</si>
  <si>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</si>
  <si>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</si>
  <si>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</si>
  <si>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</si>
  <si>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</si>
  <si>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</si>
  <si>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</si>
  <si>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</si>
  <si>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</si>
  <si>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</si>
  <si>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</si>
  <si>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</si>
  <si>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</si>
  <si>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</si>
  <si>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</si>
  <si>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</si>
  <si>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</si>
  <si>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</si>
  <si>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</si>
  <si>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</si>
  <si>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</si>
  <si>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</si>
  <si>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</si>
  <si>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</si>
  <si>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</si>
  <si>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</si>
  <si>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</si>
  <si>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</si>
  <si>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</si>
  <si>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</si>
  <si>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</si>
  <si>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</si>
  <si>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</si>
  <si>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</si>
  <si>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</si>
  <si>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</si>
  <si>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</si>
  <si>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</si>
  <si>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</si>
  <si>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</si>
  <si>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</si>
  <si>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</si>
  <si>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</si>
  <si>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</si>
  <si>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</si>
  <si>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</si>
  <si>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</si>
  <si>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</si>
  <si>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</si>
  <si>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</si>
  <si>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</si>
  <si>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</si>
  <si>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</si>
  <si>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</si>
  <si>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</si>
  <si>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</si>
  <si>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</si>
  <si>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</si>
  <si>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</si>
  <si>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</si>
  <si>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</si>
  <si>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</si>
  <si>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</si>
  <si>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</si>
  <si>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</si>
  <si>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</si>
  <si>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</si>
  <si>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</si>
  <si>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</si>
  <si>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</si>
  <si>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</si>
  <si>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</si>
  <si>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</si>
  <si>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</si>
  <si>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</si>
  <si>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</si>
  <si>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</si>
  <si>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</si>
  <si>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</si>
  <si>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</si>
  <si>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</si>
  <si>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</si>
  <si>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</si>
  <si>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</si>
  <si>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</si>
  <si>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</si>
  <si>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</si>
  <si>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</si>
  <si>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</si>
  <si>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</si>
  <si>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</si>
  <si>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</si>
  <si>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</si>
  <si>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</si>
  <si>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</si>
  <si>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</si>
  <si>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</si>
  <si>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</si>
  <si>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</si>
  <si>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</si>
  <si>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</si>
  <si>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</si>
  <si>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</si>
  <si>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</si>
  <si>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</si>
  <si>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</si>
  <si>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</si>
  <si>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</si>
  <si>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</si>
  <si>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</si>
  <si>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</si>
  <si>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</si>
  <si>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</si>
  <si>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</si>
  <si>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</si>
  <si>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</si>
  <si>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</si>
  <si>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</si>
  <si>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</si>
  <si>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</si>
  <si>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</si>
  <si>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</si>
  <si>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</si>
  <si>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</si>
  <si>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</si>
  <si>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</si>
  <si>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</si>
  <si>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</si>
  <si>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</si>
  <si>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</si>
  <si>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</si>
  <si>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</si>
  <si>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</si>
  <si>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</si>
  <si>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</si>
  <si>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</si>
  <si>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</si>
  <si>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</si>
  <si>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</si>
  <si>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</si>
  <si>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</si>
  <si>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</si>
  <si>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</si>
  <si>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</si>
  <si>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</si>
  <si>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</si>
  <si>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</si>
  <si>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</si>
  <si>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</si>
  <si>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</si>
  <si>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</si>
  <si>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</si>
  <si>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</si>
  <si>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</si>
  <si>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</si>
  <si>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</si>
  <si>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</si>
  <si>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</si>
  <si>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</si>
  <si>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</si>
  <si>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</si>
  <si>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</si>
  <si>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</si>
  <si>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</si>
  <si>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</si>
  <si>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</si>
  <si>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</si>
  <si>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</si>
  <si>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</si>
  <si>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</si>
  <si>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</si>
  <si>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</si>
  <si>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</si>
  <si>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</si>
  <si>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</si>
  <si>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</si>
  <si>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</si>
  <si>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</si>
  <si>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</si>
  <si>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</si>
  <si>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</si>
  <si>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</si>
  <si>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</si>
  <si>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</si>
  <si>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</si>
  <si>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</si>
  <si>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</si>
  <si>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</si>
  <si>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</si>
  <si>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</si>
  <si>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</si>
  <si>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</si>
  <si>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</si>
  <si>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</si>
  <si>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</si>
  <si>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</si>
  <si>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</si>
  <si>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</si>
  <si>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</si>
  <si>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</si>
  <si>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</si>
  <si>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</si>
  <si>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</si>
  <si>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</si>
  <si>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</si>
  <si>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</si>
  <si>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</si>
  <si>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</si>
  <si>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</si>
  <si>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</si>
  <si>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</si>
  <si>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</si>
  <si>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</si>
  <si>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</si>
  <si>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</si>
  <si>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</si>
  <si>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</si>
  <si>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</si>
  <si>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</si>
  <si>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</si>
  <si>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</si>
  <si>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</si>
  <si>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</si>
  <si>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</si>
  <si>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</si>
  <si>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</si>
  <si>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</si>
  <si>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</si>
  <si>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</si>
  <si>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</si>
  <si>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</si>
  <si>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</si>
  <si>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</si>
  <si>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</si>
  <si>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</si>
  <si>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</si>
  <si>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</si>
  <si>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</si>
  <si>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</si>
  <si>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</si>
  <si>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</si>
  <si>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</si>
  <si>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</si>
  <si>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</si>
  <si>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</si>
  <si>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</si>
  <si>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</si>
  <si>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</si>
  <si>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</si>
  <si>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</si>
  <si>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</si>
  <si>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</si>
  <si>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</si>
  <si>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</si>
  <si>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</si>
  <si>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</si>
  <si>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</si>
  <si>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</si>
  <si>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</si>
  <si>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</si>
  <si>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</si>
  <si>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</si>
  <si>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</si>
  <si>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</si>
  <si>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</si>
  <si>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</si>
  <si>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</si>
  <si>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</si>
  <si>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</si>
  <si>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</si>
  <si>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</si>
  <si>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</si>
  <si>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</si>
  <si>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</si>
  <si>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</si>
  <si>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</si>
  <si>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</si>
  <si>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</si>
  <si>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</si>
  <si>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</si>
  <si>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</si>
  <si>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</si>
  <si>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</si>
  <si>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</si>
  <si>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</si>
  <si>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</si>
  <si>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</si>
  <si>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</si>
  <si>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</si>
  <si>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</si>
  <si>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</si>
  <si>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</si>
  <si>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</si>
  <si>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</si>
  <si>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</si>
  <si>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</si>
  <si>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</si>
  <si>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</si>
  <si>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</si>
  <si>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</si>
  <si>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</si>
  <si>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</si>
  <si>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</si>
  <si>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</si>
  <si>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</si>
  <si>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</si>
  <si>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</si>
  <si>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</si>
  <si>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</si>
  <si>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</si>
  <si>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</si>
  <si>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</si>
  <si>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</si>
  <si>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</si>
  <si>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</si>
  <si>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</si>
  <si>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</si>
  <si>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</si>
  <si>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</si>
  <si>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</si>
  <si>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</si>
  <si>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</si>
  <si>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</si>
  <si>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</si>
  <si>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</si>
  <si>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</si>
  <si>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</si>
  <si>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</si>
  <si>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</si>
  <si>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</si>
  <si>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</si>
  <si>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</si>
  <si>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</si>
  <si>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</si>
  <si>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</si>
  <si>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</si>
  <si>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</si>
  <si>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</si>
  <si>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</si>
  <si>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</si>
  <si>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</si>
  <si>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</si>
  <si>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</si>
  <si>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</si>
  <si>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</si>
  <si>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</si>
  <si>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</si>
  <si>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</si>
  <si>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</si>
  <si>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</si>
  <si>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</si>
  <si>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</si>
  <si>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</si>
  <si>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</si>
  <si>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</si>
  <si>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</si>
  <si>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</si>
  <si>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</si>
  <si>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</si>
  <si>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</si>
  <si>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</si>
  <si>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</si>
  <si>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</si>
  <si>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</si>
  <si>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</si>
  <si>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</si>
  <si>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</si>
  <si>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</si>
  <si>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</si>
  <si>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</si>
  <si>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</si>
  <si>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</si>
  <si>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</si>
  <si>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</si>
  <si>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</si>
  <si>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</si>
  <si>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</si>
  <si>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</si>
  <si>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</si>
  <si>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</si>
  <si>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</si>
  <si>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</si>
  <si>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</si>
  <si>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</si>
  <si>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</si>
  <si>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</si>
  <si>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</si>
  <si>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</si>
  <si>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</si>
  <si>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</si>
  <si>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</si>
  <si>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</si>
  <si>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</si>
  <si>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</si>
  <si>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</si>
  <si>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</si>
  <si>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</si>
  <si>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</si>
  <si>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</si>
  <si>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</si>
  <si>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</si>
  <si>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</si>
  <si>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</si>
  <si>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</si>
  <si>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</si>
  <si>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</si>
  <si>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</si>
  <si>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</si>
  <si>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</si>
  <si>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</si>
  <si>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</si>
  <si>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</si>
  <si>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</si>
  <si>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</si>
  <si>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</si>
  <si>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</si>
  <si>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</si>
  <si>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</si>
  <si>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</si>
  <si>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</si>
  <si>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</si>
  <si>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</si>
  <si>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</si>
  <si>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</si>
  <si>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</si>
  <si>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</si>
  <si>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</si>
  <si>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</si>
  <si>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</si>
  <si>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</si>
  <si>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</si>
  <si>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</si>
  <si>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</si>
  <si>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</si>
  <si>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</si>
  <si>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</si>
  <si>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</si>
  <si>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</si>
  <si>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</si>
  <si>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</si>
  <si>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</si>
  <si>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</si>
  <si>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</si>
  <si>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</si>
  <si>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</si>
  <si>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</si>
  <si>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</si>
  <si>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</si>
  <si>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</si>
  <si>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</si>
  <si>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</si>
  <si>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</si>
  <si>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</si>
  <si>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</si>
  <si>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</si>
  <si>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</si>
  <si>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</si>
  <si>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</si>
  <si>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</si>
  <si>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</si>
  <si>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</si>
  <si>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</si>
  <si>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</si>
  <si>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</si>
  <si>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</si>
  <si>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</si>
  <si>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</si>
  <si>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</si>
  <si>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</si>
  <si>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</si>
  <si>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</si>
  <si>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</si>
  <si>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</si>
  <si>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</si>
  <si>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</si>
  <si>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</si>
  <si>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</si>
  <si>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</si>
  <si>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</si>
  <si>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</si>
  <si>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</si>
  <si>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</si>
  <si>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</si>
  <si>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</si>
  <si>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</si>
  <si>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</si>
  <si>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</si>
  <si>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</si>
  <si>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</si>
  <si>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</si>
  <si>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</si>
  <si>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</si>
  <si>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</si>
  <si>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</si>
  <si>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</si>
  <si>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</si>
  <si>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</si>
  <si>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</si>
  <si>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</si>
  <si>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</si>
  <si>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</si>
  <si>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</si>
  <si>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</si>
  <si>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</si>
  <si>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</si>
  <si>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</si>
  <si>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</si>
  <si>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</si>
  <si>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</si>
  <si>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</si>
  <si>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</si>
  <si>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</si>
  <si>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</si>
  <si>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</si>
  <si>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</si>
  <si>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</si>
  <si>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</si>
  <si>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</si>
  <si>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</si>
  <si>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</si>
  <si>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</si>
  <si>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</si>
  <si>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</si>
  <si>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</si>
  <si>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</si>
  <si>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</si>
  <si>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</si>
  <si>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</si>
  <si>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</si>
  <si>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</si>
  <si>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</si>
  <si>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</si>
  <si>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</si>
  <si>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</si>
  <si>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</si>
  <si>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</si>
  <si>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</si>
  <si>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</si>
  <si>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</si>
  <si>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</si>
  <si>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</si>
  <si>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</si>
  <si>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</si>
  <si>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</si>
  <si>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</si>
  <si>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</si>
  <si>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</si>
  <si>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</si>
  <si>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</si>
  <si>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</si>
  <si>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</si>
  <si>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</si>
  <si>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</si>
  <si>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</si>
  <si>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</si>
  <si>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</si>
  <si>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</si>
  <si>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</si>
  <si>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</si>
  <si>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</si>
  <si>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</si>
  <si>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</si>
  <si>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</si>
  <si>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</si>
  <si>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</si>
  <si>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</si>
  <si>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</si>
  <si>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</si>
  <si>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</si>
  <si>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</si>
  <si>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</si>
  <si>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</si>
  <si>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</si>
  <si>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</si>
  <si>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</si>
  <si>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</si>
  <si>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</si>
  <si>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</si>
  <si>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</si>
  <si>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</si>
  <si>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</si>
  <si>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</si>
  <si>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</si>
  <si>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</si>
  <si>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</si>
  <si>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</si>
  <si>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</si>
  <si>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</si>
  <si>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</si>
  <si>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</si>
  <si>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</si>
  <si>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</si>
  <si>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</si>
  <si>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</si>
  <si>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</si>
  <si>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</si>
  <si>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</si>
  <si>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</si>
  <si>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</si>
  <si>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</si>
  <si>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</si>
  <si>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</si>
  <si>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</si>
  <si>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</si>
  <si>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</si>
  <si>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</si>
  <si>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</si>
  <si>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</si>
  <si>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</si>
  <si>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</si>
  <si>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</si>
  <si>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</si>
  <si>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</si>
  <si>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</si>
  <si>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</si>
  <si>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</si>
  <si>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</si>
  <si>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</si>
  <si>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</si>
  <si>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</si>
  <si>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</si>
  <si>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</si>
  <si>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</si>
  <si>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</si>
  <si>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</si>
  <si>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</si>
  <si>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</si>
  <si>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</si>
  <si>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</si>
  <si>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</si>
  <si>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</si>
  <si>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</si>
  <si>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</si>
  <si>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</si>
  <si>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</si>
  <si>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</si>
  <si>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</si>
  <si>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</si>
  <si>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</si>
  <si>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</si>
  <si>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</si>
  <si>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</si>
  <si>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</si>
  <si>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</si>
  <si>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</si>
  <si>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</si>
  <si>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</si>
  <si>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</si>
  <si>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</si>
  <si>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</si>
  <si>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</si>
  <si>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</si>
  <si>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</si>
  <si>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</si>
  <si>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</si>
  <si>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</si>
  <si>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</si>
  <si>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</si>
  <si>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</si>
  <si>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</si>
  <si>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</si>
  <si>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</si>
  <si>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</si>
  <si>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</si>
  <si>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</si>
  <si>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</si>
  <si>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</si>
  <si>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</si>
  <si>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</si>
  <si>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</si>
  <si>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</si>
  <si>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</si>
  <si>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</si>
  <si>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</si>
  <si>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</si>
  <si>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</si>
  <si>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</si>
  <si>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</si>
  <si>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</si>
  <si>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</si>
  <si>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</si>
  <si>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</si>
  <si>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</si>
  <si>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</si>
  <si>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</si>
  <si>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</si>
  <si>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</si>
  <si>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</si>
  <si>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</si>
  <si>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</si>
  <si>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</si>
  <si>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</si>
  <si>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</si>
  <si>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</si>
  <si>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</si>
  <si>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</si>
  <si>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</si>
  <si>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</si>
  <si>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</si>
  <si>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</si>
  <si>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</si>
  <si>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</si>
  <si>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</si>
  <si>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</si>
  <si>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</si>
  <si>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</si>
  <si>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</si>
  <si>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</si>
  <si>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</si>
  <si>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</si>
  <si>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</si>
  <si>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</si>
  <si>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</si>
  <si>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</si>
  <si>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</si>
  <si>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</si>
  <si>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</si>
  <si>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</si>
  <si>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</si>
  <si>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</si>
  <si>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</si>
  <si>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</si>
  <si>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</si>
  <si>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</si>
  <si>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</si>
  <si>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</si>
  <si>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</si>
  <si>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</si>
  <si>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</si>
  <si>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</si>
  <si>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</si>
  <si>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</si>
  <si>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</si>
  <si>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</si>
  <si>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</si>
  <si>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</si>
  <si>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</si>
  <si>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</si>
  <si>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</si>
  <si>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</si>
  <si>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</si>
  <si>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</si>
  <si>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</si>
  <si>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</si>
  <si>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</si>
  <si>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</si>
  <si>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</si>
  <si>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</si>
  <si>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</si>
  <si>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</si>
  <si>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</si>
  <si>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</si>
  <si>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</si>
  <si>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</si>
  <si>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</si>
  <si>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</si>
  <si>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</si>
  <si>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</si>
  <si>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</si>
  <si>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</si>
  <si>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</si>
  <si>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</si>
  <si>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</si>
  <si>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</si>
  <si>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</si>
  <si>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</si>
  <si>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</si>
  <si>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</si>
  <si>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</si>
  <si>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</si>
  <si>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</si>
  <si>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</si>
  <si>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</si>
  <si>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</si>
  <si>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</si>
  <si>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</si>
  <si>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</si>
  <si>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</si>
  <si>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</si>
  <si>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</si>
  <si>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</si>
  <si>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</si>
  <si>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</si>
  <si>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</si>
  <si>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</si>
  <si>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</si>
  <si>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</si>
  <si>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</si>
  <si>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</si>
  <si>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</si>
  <si>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</si>
  <si>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</si>
  <si>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</si>
  <si>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</si>
  <si>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</si>
  <si>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</si>
  <si>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</si>
  <si>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</si>
  <si>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</si>
  <si>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</si>
  <si>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</si>
  <si>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</si>
  <si>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</si>
  <si>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</si>
  <si>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</si>
  <si>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</si>
  <si>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</si>
  <si>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</si>
  <si>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</si>
  <si>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</si>
  <si>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</si>
  <si>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</si>
  <si>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</si>
  <si>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</si>
  <si>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</si>
  <si>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</si>
  <si>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</si>
  <si>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</si>
  <si>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</si>
  <si>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</si>
  <si>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</si>
  <si>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</si>
  <si>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</si>
  <si>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</si>
  <si>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</si>
  <si>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</si>
  <si>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</si>
  <si>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</si>
  <si>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</si>
  <si>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</si>
  <si>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</si>
  <si>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</si>
  <si>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</si>
  <si>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</si>
  <si>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</si>
  <si>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</si>
  <si>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</si>
  <si>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</si>
  <si>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</si>
  <si>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</si>
  <si>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</si>
  <si>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</si>
  <si>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</si>
  <si>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</si>
  <si>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</si>
  <si>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</si>
  <si>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</si>
  <si>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</si>
  <si>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</si>
  <si>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</si>
  <si>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</si>
  <si>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</si>
  <si>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</si>
  <si>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</si>
  <si>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</si>
  <si>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</si>
  <si>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</si>
  <si>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</si>
  <si>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</si>
  <si>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</si>
  <si>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</si>
  <si>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</si>
  <si>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</si>
  <si>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</si>
  <si>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</si>
  <si>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</si>
  <si>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</si>
  <si>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</si>
  <si>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</si>
  <si>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</si>
  <si>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</si>
  <si>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</si>
  <si>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</si>
  <si>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</si>
  <si>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</si>
  <si>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</si>
  <si>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</si>
  <si>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</si>
  <si>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</si>
  <si>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</si>
  <si>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</si>
  <si>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</si>
  <si>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</si>
  <si>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</si>
  <si>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</si>
  <si>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</si>
  <si>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</si>
  <si>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</si>
  <si>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</si>
  <si>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</si>
  <si>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</si>
  <si>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</si>
  <si>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</si>
  <si>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</si>
  <si>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</si>
  <si>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</si>
  <si>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</si>
  <si>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</si>
  <si>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</si>
  <si>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</si>
  <si>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</si>
  <si>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</si>
  <si>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</si>
  <si>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</si>
  <si>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</si>
  <si>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</si>
  <si>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</si>
  <si>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</si>
  <si>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</si>
  <si>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</si>
  <si>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</si>
  <si>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</si>
  <si>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</si>
  <si>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</si>
  <si>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</si>
  <si>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</si>
  <si>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</si>
  <si>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</si>
  <si>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</si>
  <si>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</si>
  <si>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</si>
  <si>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</si>
  <si>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</si>
  <si>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</si>
  <si>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</si>
  <si>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</si>
  <si>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</si>
  <si>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</si>
  <si>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</si>
  <si>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</si>
  <si>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</si>
  <si>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</si>
  <si>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</si>
  <si>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</si>
  <si>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</si>
  <si>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</si>
  <si>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</si>
  <si>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</si>
  <si>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</si>
  <si>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</si>
  <si>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</si>
  <si>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</si>
  <si>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</si>
  <si>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</si>
  <si>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</si>
  <si>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</si>
  <si>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</si>
  <si>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</si>
  <si>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</si>
  <si>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</si>
  <si>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</si>
  <si>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</si>
  <si>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</si>
  <si>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</si>
  <si>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</si>
  <si>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</si>
  <si>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</si>
  <si>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</si>
  <si>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</si>
  <si>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</si>
  <si>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</si>
  <si>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</si>
  <si>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</si>
  <si>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</si>
  <si>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</si>
  <si>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</si>
  <si>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</si>
  <si>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</si>
  <si>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</si>
  <si>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</si>
  <si>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</si>
  <si>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</si>
  <si>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</si>
  <si>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</si>
  <si>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</si>
  <si>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</si>
  <si>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</si>
  <si>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</si>
  <si>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</si>
  <si>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</si>
  <si>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</si>
  <si>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</si>
  <si>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</si>
  <si>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</si>
  <si>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</si>
  <si>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</si>
  <si>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</si>
  <si>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</si>
  <si>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</si>
  <si>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</si>
  <si>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</si>
  <si>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</si>
  <si>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</si>
  <si>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</si>
  <si>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</si>
  <si>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</si>
  <si>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</si>
  <si>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</si>
  <si>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</si>
  <si>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</si>
  <si>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</si>
  <si>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</si>
  <si>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</si>
  <si>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</si>
  <si>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</si>
  <si>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</si>
  <si>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</si>
  <si>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</si>
  <si>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</si>
  <si>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</si>
  <si>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</si>
  <si>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</si>
  <si>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</si>
  <si>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</si>
  <si>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</si>
  <si>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</si>
  <si>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</si>
  <si>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</si>
  <si>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</si>
  <si>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</si>
  <si>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</si>
  <si>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</si>
  <si>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</si>
  <si>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</si>
  <si>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</si>
  <si>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</si>
  <si>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</si>
  <si>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</si>
  <si>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</si>
  <si>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</si>
  <si>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</si>
  <si>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</si>
  <si>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</si>
  <si>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</si>
  <si>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</si>
  <si>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</si>
  <si>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</si>
  <si>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</si>
  <si>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</si>
  <si>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</si>
  <si>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</si>
  <si>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</si>
  <si>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</si>
  <si>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</si>
  <si>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</si>
  <si>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</si>
  <si>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</si>
  <si>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</si>
  <si>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</si>
  <si>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</si>
  <si>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</si>
  <si>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</si>
  <si>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</si>
  <si>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</si>
  <si>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</si>
  <si>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</si>
  <si>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</si>
  <si>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</si>
  <si>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</si>
  <si>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</si>
  <si>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</si>
  <si>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</si>
  <si>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</si>
  <si>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</si>
  <si>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</si>
  <si>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</si>
  <si>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</si>
  <si>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</si>
  <si>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</si>
  <si>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</si>
  <si>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</si>
  <si>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</si>
  <si>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</si>
  <si>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</si>
  <si>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</si>
  <si>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</si>
  <si>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</si>
  <si>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</si>
  <si>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</si>
  <si>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</si>
  <si>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</si>
  <si>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</si>
  <si>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</si>
  <si>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</si>
  <si>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</si>
  <si>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</si>
  <si>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</si>
  <si>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</si>
  <si>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</si>
  <si>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</si>
  <si>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</si>
  <si>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</si>
  <si>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</si>
  <si>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</si>
  <si>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</si>
  <si>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</si>
  <si>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</si>
  <si>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</si>
  <si>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</si>
  <si>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</si>
  <si>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</si>
  <si>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</si>
  <si>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</si>
  <si>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</si>
  <si>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</si>
  <si>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</si>
  <si>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</si>
  <si>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</si>
  <si>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</si>
  <si>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</si>
  <si>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</si>
  <si>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</si>
  <si>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</si>
  <si>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</si>
  <si>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</si>
  <si>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</si>
  <si>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</si>
  <si>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</si>
  <si>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</si>
  <si>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</si>
  <si>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</si>
  <si>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</si>
  <si>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</si>
  <si>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</si>
  <si>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</si>
  <si>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</si>
  <si>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</si>
  <si>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</si>
  <si>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</si>
  <si>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</si>
  <si>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</si>
  <si>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</si>
  <si>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</si>
  <si>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</si>
  <si>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</si>
  <si>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</si>
  <si>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</si>
  <si>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</si>
  <si>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</si>
  <si>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</si>
  <si>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</si>
  <si>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</si>
  <si>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</si>
  <si>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</si>
  <si>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</si>
  <si>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</si>
  <si>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</si>
  <si>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</si>
  <si>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</si>
  <si>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</si>
  <si>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</si>
  <si>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</si>
  <si>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</si>
  <si>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</si>
  <si>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</si>
  <si>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</si>
  <si>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</si>
  <si>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</si>
  <si>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</si>
  <si>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</si>
  <si>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</si>
  <si>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</si>
  <si>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</si>
  <si>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</si>
  <si>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</si>
  <si>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</si>
  <si>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</si>
  <si>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</si>
  <si>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</si>
  <si>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</si>
  <si>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</si>
  <si>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</si>
  <si>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</si>
  <si>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</si>
  <si>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</si>
  <si>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</si>
  <si>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</si>
  <si>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</si>
  <si>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</si>
  <si>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</si>
  <si>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</si>
  <si>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</si>
  <si>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</si>
  <si>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</si>
  <si>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</si>
  <si>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</si>
  <si>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</si>
  <si>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</si>
  <si>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</si>
  <si>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</si>
  <si>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</si>
  <si>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</si>
  <si>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</si>
  <si>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</si>
  <si>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</si>
  <si>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</si>
  <si>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</si>
  <si>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</si>
  <si>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</si>
  <si>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</si>
  <si>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</si>
  <si>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</si>
  <si>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</si>
  <si>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</si>
  <si>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</si>
  <si>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</si>
  <si>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</si>
  <si>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</si>
  <si>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</si>
  <si>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</si>
  <si>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</si>
  <si>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</si>
  <si>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</si>
  <si>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</si>
  <si>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</si>
  <si>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</si>
  <si>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</si>
  <si>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</si>
  <si>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</si>
  <si>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</si>
  <si>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</si>
  <si>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</si>
  <si>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</si>
  <si>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</si>
  <si>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</si>
  <si>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</si>
  <si>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</si>
  <si>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</si>
  <si>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</si>
  <si>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</si>
  <si>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</si>
  <si>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</si>
  <si>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</si>
  <si>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</si>
  <si>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</si>
  <si>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</si>
  <si>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</si>
  <si>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</si>
  <si>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</si>
  <si>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</si>
  <si>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</si>
  <si>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</si>
  <si>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</si>
  <si>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</si>
  <si>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</si>
  <si>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</si>
  <si>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</si>
  <si>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</si>
  <si>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</si>
  <si>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</si>
  <si>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</si>
  <si>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</si>
  <si>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</si>
  <si>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</si>
  <si>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</si>
  <si>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</si>
  <si>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</si>
  <si>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</si>
  <si>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</si>
  <si>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</si>
  <si>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</si>
  <si>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</si>
  <si>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</si>
  <si>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</si>
  <si>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</si>
  <si>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</si>
  <si>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</si>
  <si>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</si>
  <si>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</si>
  <si>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</si>
  <si>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</si>
  <si>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</si>
  <si>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</si>
  <si>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</si>
  <si>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</si>
  <si>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</si>
  <si>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</si>
  <si>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</si>
  <si>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</si>
  <si>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</si>
  <si>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</si>
  <si>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</si>
  <si>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</si>
  <si>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</si>
  <si>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</si>
  <si>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</si>
  <si>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</si>
  <si>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</si>
  <si>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</si>
  <si>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</si>
  <si>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</si>
  <si>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</si>
  <si>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</si>
  <si>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</si>
  <si>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</si>
  <si>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</si>
  <si>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</si>
  <si>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</si>
  <si>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</si>
  <si>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</si>
  <si>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</si>
  <si>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</si>
  <si>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</si>
  <si>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</si>
  <si>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</si>
  <si>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</si>
  <si>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</si>
  <si>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</si>
  <si>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</si>
  <si>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</si>
  <si>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</si>
  <si>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</si>
  <si>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</si>
  <si>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</si>
  <si>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</si>
  <si>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</si>
  <si>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</si>
  <si>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</si>
  <si>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</si>
  <si>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</si>
  <si>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</si>
  <si>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</si>
  <si>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</si>
  <si>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</si>
  <si>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</si>
  <si>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</si>
  <si>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</si>
  <si>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</si>
  <si>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</si>
  <si>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</si>
  <si>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</si>
  <si>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</si>
  <si>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</si>
  <si>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</si>
  <si>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</si>
  <si>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</si>
  <si>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</si>
  <si>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</si>
  <si>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</si>
  <si>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</si>
  <si>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</si>
  <si>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</si>
  <si>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</si>
  <si>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</si>
  <si>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</si>
  <si>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</si>
  <si>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</si>
  <si>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</si>
  <si>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</si>
  <si>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</si>
  <si>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</si>
  <si>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</si>
  <si>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</si>
  <si>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</si>
  <si>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</si>
  <si>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</si>
  <si>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</si>
  <si>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</si>
  <si>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</si>
  <si>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</si>
  <si>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</si>
  <si>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</si>
  <si>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</si>
  <si>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</si>
  <si>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</si>
  <si>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</si>
  <si>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</si>
  <si>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</si>
  <si>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</si>
  <si>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</si>
  <si>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</si>
  <si>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</si>
  <si>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</si>
  <si>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</si>
  <si>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</si>
  <si>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</si>
  <si>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</si>
  <si>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</si>
  <si>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</si>
  <si>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</si>
  <si>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</si>
  <si>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</si>
  <si>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</si>
  <si>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</si>
  <si>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</si>
  <si>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</si>
  <si>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</si>
  <si>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</si>
  <si>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</si>
  <si>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</si>
  <si>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</si>
  <si>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</si>
  <si>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</si>
  <si>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</si>
  <si>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</si>
  <si>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</si>
  <si>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</si>
  <si>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</si>
  <si>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AR</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</si>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</sst>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38908691</v>
      </c>
      <c r="D7" s="32" t="str">
        <f>IF($B7="N/A","N/A",IF(C7&gt;15,"No",IF(C7&lt;-15,"No","Yes")))</f>
        <v>N/A</v>
      </c>
      <c r="E7" s="31">
        <v>40012006</v>
      </c>
      <c r="F7" s="32" t="str">
        <f>IF($B7="N/A","N/A",IF(E7&gt;15,"No",IF(E7&lt;-15,"No","Yes")))</f>
        <v>N/A</v>
      </c>
      <c r="G7" s="31">
        <v>39994571</v>
      </c>
      <c r="H7" s="32" t="str">
        <f>IF($B7="N/A","N/A",IF(G7&gt;15,"No",IF(G7&lt;-15,"No","Yes")))</f>
        <v>N/A</v>
      </c>
      <c r="I7" s="33">
        <v>2.8359999999999999</v>
      </c>
      <c r="J7" s="33">
        <v>-4.3999999999999997E-2</v>
      </c>
      <c r="K7" s="32" t="str">
        <f t="shared" ref="K7:K54" si="0">IF(J7="Div by 0", "N/A", IF(J7="N/A","N/A", IF(J7&gt;30, "No", IF(J7&lt;-30, "No", "Yes"))))</f>
        <v>Yes</v>
      </c>
    </row>
    <row r="8" spans="1:11" x14ac:dyDescent="0.25">
      <c r="A8" s="75" t="s">
        <v>362</v>
      </c>
      <c r="B8" s="30" t="s">
        <v>213</v>
      </c>
      <c r="C8" s="121" t="s">
        <v>213</v>
      </c>
      <c r="D8" s="32" t="str">
        <f>IF($B8="N/A","N/A",IF(C8&gt;15,"No",IF(C8&lt;-15,"No","Yes")))</f>
        <v>N/A</v>
      </c>
      <c r="E8" s="34">
        <v>73.320835251000005</v>
      </c>
      <c r="F8" s="32" t="str">
        <f>IF($B8="N/A","N/A",IF(E8&gt;15,"No",IF(E8&lt;-15,"No","Yes")))</f>
        <v>N/A</v>
      </c>
      <c r="G8" s="34">
        <v>71.418413263999994</v>
      </c>
      <c r="H8" s="32" t="str">
        <f>IF($B8="N/A","N/A",IF(G8&gt;15,"No",IF(G8&lt;-15,"No","Yes")))</f>
        <v>N/A</v>
      </c>
      <c r="I8" s="33" t="s">
        <v>213</v>
      </c>
      <c r="J8" s="33">
        <v>-2.59</v>
      </c>
      <c r="K8" s="32" t="str">
        <f t="shared" si="0"/>
        <v>Yes</v>
      </c>
    </row>
    <row r="9" spans="1:11" x14ac:dyDescent="0.25">
      <c r="A9" s="75" t="s">
        <v>119</v>
      </c>
      <c r="B9" s="35" t="s">
        <v>213</v>
      </c>
      <c r="C9" s="84">
        <v>0</v>
      </c>
      <c r="D9" s="9" t="str">
        <f>IF($B9="N/A","N/A",IF(C9&gt;15,"No",IF(C9&lt;-15,"No","Yes")))</f>
        <v>N/A</v>
      </c>
      <c r="E9" s="9">
        <v>0.14033537830000001</v>
      </c>
      <c r="F9" s="9" t="str">
        <f>IF($B9="N/A","N/A",IF(E9&gt;15,"No",IF(E9&lt;-15,"No","Yes")))</f>
        <v>N/A</v>
      </c>
      <c r="G9" s="9">
        <v>1.5843300332000001</v>
      </c>
      <c r="H9" s="9" t="str">
        <f>IF($B9="N/A","N/A",IF(G9&gt;15,"No",IF(G9&lt;-15,"No","Yes")))</f>
        <v>N/A</v>
      </c>
      <c r="I9" s="10" t="s">
        <v>1746</v>
      </c>
      <c r="J9" s="10">
        <v>1029</v>
      </c>
      <c r="K9" s="9" t="str">
        <f t="shared" si="0"/>
        <v>No</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26.409402978999999</v>
      </c>
      <c r="D11" s="9" t="str">
        <f>IF($B11="N/A","N/A",IF(C11&gt;15,"No",IF(C11&lt;-15,"No","Yes")))</f>
        <v>N/A</v>
      </c>
      <c r="E11" s="9">
        <v>26.538829369999998</v>
      </c>
      <c r="F11" s="9" t="str">
        <f>IF($B11="N/A","N/A",IF(E11&gt;15,"No",IF(E11&lt;-15,"No","Yes")))</f>
        <v>N/A</v>
      </c>
      <c r="G11" s="9">
        <v>26.997256703000001</v>
      </c>
      <c r="H11" s="9" t="str">
        <f>IF($B11="N/A","N/A",IF(G11&gt;15,"No",IF(G11&lt;-15,"No","Yes")))</f>
        <v>N/A</v>
      </c>
      <c r="I11" s="10">
        <v>0.49009999999999998</v>
      </c>
      <c r="J11" s="10">
        <v>1.7270000000000001</v>
      </c>
      <c r="K11" s="9" t="str">
        <f t="shared" si="0"/>
        <v>Yes</v>
      </c>
    </row>
    <row r="12" spans="1:11" x14ac:dyDescent="0.25">
      <c r="A12" s="75" t="s">
        <v>860</v>
      </c>
      <c r="B12" s="86" t="s">
        <v>214</v>
      </c>
      <c r="C12" s="84">
        <v>56.919374328000004</v>
      </c>
      <c r="D12" s="9" t="str">
        <f>IF(OR($B12="N/A",$C12="N/A"),"N/A",IF(C12&gt;100,"No",IF(C12&lt;95,"No","Yes")))</f>
        <v>No</v>
      </c>
      <c r="E12" s="84">
        <v>56.749918553000001</v>
      </c>
      <c r="F12" s="9" t="str">
        <f>IF(OR($B12="N/A",$E12="N/A"),"N/A",IF(E12&gt;100,"No",IF(E12&lt;95,"No","Yes")))</f>
        <v>No</v>
      </c>
      <c r="G12" s="84">
        <v>59.846713037000001</v>
      </c>
      <c r="H12" s="9" t="str">
        <f>IF($B12="N/A","N/A",IF(G12&gt;100,"No",IF(G12&lt;95,"No","Yes")))</f>
        <v>No</v>
      </c>
      <c r="I12" s="87">
        <v>-0.29799999999999999</v>
      </c>
      <c r="J12" s="87">
        <v>5.4569999999999999</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0</v>
      </c>
      <c r="H14" s="9" t="str">
        <f t="shared" ref="H14" si="3">IF($B14="N/A","N/A",IF(G14&lt;0,"No","Yes"))</f>
        <v>N/A</v>
      </c>
      <c r="I14" s="87" t="s">
        <v>1746</v>
      </c>
      <c r="J14" s="87" t="s">
        <v>1746</v>
      </c>
      <c r="K14" s="9" t="str">
        <f t="shared" si="0"/>
        <v>N/A</v>
      </c>
    </row>
    <row r="15" spans="1:11" x14ac:dyDescent="0.25">
      <c r="A15" s="75" t="s">
        <v>861</v>
      </c>
      <c r="B15" s="86" t="s">
        <v>214</v>
      </c>
      <c r="C15" s="84">
        <v>37.168688951</v>
      </c>
      <c r="D15" s="9" t="str">
        <f>IF(OR($B15="N/A",$C15="N/A"),"N/A",IF(C15&gt;100,"No",IF(C15&lt;95,"No","Yes")))</f>
        <v>No</v>
      </c>
      <c r="E15" s="84">
        <v>36.908171007999997</v>
      </c>
      <c r="F15" s="9" t="str">
        <f>IF(OR($B15="N/A",$E15="N/A"),"N/A",IF(E15&gt;100,"No",IF(E15&lt;95,"No","Yes")))</f>
        <v>No</v>
      </c>
      <c r="G15" s="84">
        <v>37.046697803000001</v>
      </c>
      <c r="H15" s="9" t="str">
        <f>IF($B15="N/A","N/A",IF(G15&gt;100,"No",IF(G15&lt;95,"No","Yes")))</f>
        <v>No</v>
      </c>
      <c r="I15" s="87">
        <v>-0.70099999999999996</v>
      </c>
      <c r="J15" s="87">
        <v>0.37530000000000002</v>
      </c>
      <c r="K15" s="9" t="str">
        <f t="shared" si="0"/>
        <v>Yes</v>
      </c>
    </row>
    <row r="16" spans="1:11" x14ac:dyDescent="0.25">
      <c r="A16" s="75" t="s">
        <v>331</v>
      </c>
      <c r="B16" s="35" t="s">
        <v>213</v>
      </c>
      <c r="C16" s="73">
        <v>28633138</v>
      </c>
      <c r="D16" s="9" t="str">
        <f>IF($B16="N/A","N/A",IF(C16&gt;15,"No",IF(C16&lt;-15,"No","Yes")))</f>
        <v>N/A</v>
      </c>
      <c r="E16" s="36">
        <v>29337137</v>
      </c>
      <c r="F16" s="9" t="str">
        <f>IF($B16="N/A","N/A",IF(E16&gt;15,"No",IF(E16&lt;-15,"No","Yes")))</f>
        <v>N/A</v>
      </c>
      <c r="G16" s="36">
        <v>28563488</v>
      </c>
      <c r="H16" s="9" t="str">
        <f>IF($B16="N/A","N/A",IF(G16&gt;15,"No",IF(G16&lt;-15,"No","Yes")))</f>
        <v>N/A</v>
      </c>
      <c r="I16" s="10">
        <v>2.4590000000000001</v>
      </c>
      <c r="J16" s="10">
        <v>-2.64</v>
      </c>
      <c r="K16" s="9" t="str">
        <f t="shared" si="0"/>
        <v>Yes</v>
      </c>
    </row>
    <row r="17" spans="1:11" x14ac:dyDescent="0.25">
      <c r="A17" s="75" t="s">
        <v>442</v>
      </c>
      <c r="B17" s="35" t="s">
        <v>215</v>
      </c>
      <c r="C17" s="84">
        <v>14.247338171999999</v>
      </c>
      <c r="D17" s="9" t="str">
        <f>IF($B17="N/A","N/A",IF(C17&gt;20,"No",IF(C17&lt;5,"No","Yes")))</f>
        <v>Yes</v>
      </c>
      <c r="E17" s="9">
        <v>13.706064774</v>
      </c>
      <c r="F17" s="9" t="str">
        <f>IF($B17="N/A","N/A",IF(E17&gt;20,"No",IF(E17&lt;5,"No","Yes")))</f>
        <v>Yes</v>
      </c>
      <c r="G17" s="9">
        <v>8.5139251901000002</v>
      </c>
      <c r="H17" s="9" t="str">
        <f>IF($B17="N/A","N/A",IF(G17&gt;20,"No",IF(G17&lt;5,"No","Yes")))</f>
        <v>Yes</v>
      </c>
      <c r="I17" s="10">
        <v>-3.8</v>
      </c>
      <c r="J17" s="10">
        <v>-37.9</v>
      </c>
      <c r="K17" s="9" t="str">
        <f t="shared" si="0"/>
        <v>No</v>
      </c>
    </row>
    <row r="18" spans="1:11" x14ac:dyDescent="0.25">
      <c r="A18" s="75" t="s">
        <v>443</v>
      </c>
      <c r="B18" s="30" t="s">
        <v>213</v>
      </c>
      <c r="C18" s="84" t="s">
        <v>213</v>
      </c>
      <c r="D18" s="9" t="str">
        <f>IF($B18="N/A","N/A",IF(C18&gt;15,"No",IF(C18&lt;-15,"No","Yes")))</f>
        <v>N/A</v>
      </c>
      <c r="E18" s="9">
        <v>86.293935226000002</v>
      </c>
      <c r="F18" s="9" t="str">
        <f>IF($B18="N/A","N/A",IF(E18&gt;15,"No",IF(E18&lt;-15,"No","Yes")))</f>
        <v>N/A</v>
      </c>
      <c r="G18" s="9">
        <v>91.486074810000005</v>
      </c>
      <c r="H18" s="9" t="str">
        <f>IF($B18="N/A","N/A",IF(G18&gt;15,"No",IF(G18&lt;-15,"No","Yes")))</f>
        <v>N/A</v>
      </c>
      <c r="I18" s="10" t="s">
        <v>213</v>
      </c>
      <c r="J18" s="10">
        <v>6.0170000000000003</v>
      </c>
      <c r="K18" s="9" t="str">
        <f t="shared" si="0"/>
        <v>Yes</v>
      </c>
    </row>
    <row r="19" spans="1:11" x14ac:dyDescent="0.25">
      <c r="A19" s="75" t="s">
        <v>444</v>
      </c>
      <c r="B19" s="35" t="s">
        <v>216</v>
      </c>
      <c r="C19" s="84">
        <v>0.10269220229999999</v>
      </c>
      <c r="D19" s="9" t="str">
        <f>IF($B19="N/A","N/A",IF(C19&gt;1,"Yes","No"))</f>
        <v>No</v>
      </c>
      <c r="E19" s="9">
        <v>0.13020357099999999</v>
      </c>
      <c r="F19" s="9" t="str">
        <f>IF($B19="N/A","N/A",IF(E19&gt;1,"Yes","No"))</f>
        <v>No</v>
      </c>
      <c r="G19" s="9">
        <v>5.1950938199999998E-2</v>
      </c>
      <c r="H19" s="9" t="str">
        <f>IF($B19="N/A","N/A",IF(G19&gt;1,"Yes","No"))</f>
        <v>No</v>
      </c>
      <c r="I19" s="10">
        <v>26.79</v>
      </c>
      <c r="J19" s="10">
        <v>-60.1</v>
      </c>
      <c r="K19" s="9" t="str">
        <f t="shared" si="0"/>
        <v>No</v>
      </c>
    </row>
    <row r="20" spans="1:11" x14ac:dyDescent="0.25">
      <c r="A20" s="75" t="s">
        <v>862</v>
      </c>
      <c r="B20" s="35" t="s">
        <v>213</v>
      </c>
      <c r="C20" s="77">
        <v>69.233811725999999</v>
      </c>
      <c r="D20" s="9" t="str">
        <f>IF($B20="N/A","N/A",IF(C20&gt;15,"No",IF(C20&lt;-15,"No","Yes")))</f>
        <v>N/A</v>
      </c>
      <c r="E20" s="37">
        <v>77.160139274000002</v>
      </c>
      <c r="F20" s="9" t="str">
        <f>IF($B20="N/A","N/A",IF(E20&gt;15,"No",IF(E20&lt;-15,"No","Yes")))</f>
        <v>N/A</v>
      </c>
      <c r="G20" s="37">
        <v>72.014219287000003</v>
      </c>
      <c r="H20" s="9" t="str">
        <f>IF($B20="N/A","N/A",IF(G20&gt;15,"No",IF(G20&lt;-15,"No","Yes")))</f>
        <v>N/A</v>
      </c>
      <c r="I20" s="10">
        <v>11.45</v>
      </c>
      <c r="J20" s="10">
        <v>-6.67</v>
      </c>
      <c r="K20" s="9" t="str">
        <f t="shared" si="0"/>
        <v>Yes</v>
      </c>
    </row>
    <row r="21" spans="1:11" x14ac:dyDescent="0.25">
      <c r="A21" s="75" t="s">
        <v>34</v>
      </c>
      <c r="B21" s="35" t="s">
        <v>213</v>
      </c>
      <c r="C21" s="88">
        <v>6.3224950000000005E-4</v>
      </c>
      <c r="D21" s="9" t="str">
        <f>IF($B21="N/A","N/A",IF(C21&gt;15,"No",IF(C21&lt;-15,"No","Yes")))</f>
        <v>N/A</v>
      </c>
      <c r="E21" s="89">
        <v>1.0136187E-3</v>
      </c>
      <c r="F21" s="9" t="str">
        <f>IF($B21="N/A","N/A",IF(E21&gt;15,"No",IF(E21&lt;-15,"No","Yes")))</f>
        <v>N/A</v>
      </c>
      <c r="G21" s="89">
        <v>1.9333894999999999E-3</v>
      </c>
      <c r="H21" s="9" t="str">
        <f>IF($B21="N/A","N/A",IF(G21&gt;15,"No",IF(G21&lt;-15,"No","Yes")))</f>
        <v>N/A</v>
      </c>
      <c r="I21" s="10">
        <v>60.32</v>
      </c>
      <c r="J21" s="10">
        <v>90.74</v>
      </c>
      <c r="K21" s="9" t="str">
        <f t="shared" si="0"/>
        <v>No</v>
      </c>
    </row>
    <row r="22" spans="1:11" x14ac:dyDescent="0.25">
      <c r="A22" s="75" t="s">
        <v>1711</v>
      </c>
      <c r="B22" s="35" t="s">
        <v>213</v>
      </c>
      <c r="C22" s="88">
        <v>14.209097911000001</v>
      </c>
      <c r="D22" s="9" t="str">
        <f>IF($B22="N/A","N/A",IF(C22&gt;15,"No",IF(C22&lt;-15,"No","Yes")))</f>
        <v>N/A</v>
      </c>
      <c r="E22" s="89">
        <v>14.173629871999999</v>
      </c>
      <c r="F22" s="9" t="str">
        <f>IF($B22="N/A","N/A",IF(E22&gt;15,"No",IF(E22&lt;-15,"No","Yes")))</f>
        <v>N/A</v>
      </c>
      <c r="G22" s="89">
        <v>14.632224725</v>
      </c>
      <c r="H22" s="9" t="str">
        <f>IF($B22="N/A","N/A",IF(G22&gt;15,"No",IF(G22&lt;-15,"No","Yes")))</f>
        <v>N/A</v>
      </c>
      <c r="I22" s="10">
        <v>-0.25</v>
      </c>
      <c r="J22" s="10">
        <v>3.2360000000000002</v>
      </c>
      <c r="K22" s="9" t="str">
        <f t="shared" si="0"/>
        <v>Yes</v>
      </c>
    </row>
    <row r="23" spans="1:11" x14ac:dyDescent="0.25">
      <c r="A23" s="75" t="s">
        <v>35</v>
      </c>
      <c r="B23" s="35" t="s">
        <v>213</v>
      </c>
      <c r="C23" s="88">
        <v>12.199672819</v>
      </c>
      <c r="D23" s="9" t="str">
        <f>IF($B23="N/A","N/A",IF(C23&gt;15,"No",IF(C23&lt;-15,"No","Yes")))</f>
        <v>N/A</v>
      </c>
      <c r="E23" s="89">
        <v>12.401481585000001</v>
      </c>
      <c r="F23" s="9" t="str">
        <f>IF($B23="N/A","N/A",IF(E23&gt;15,"No",IF(E23&lt;-15,"No","Yes")))</f>
        <v>N/A</v>
      </c>
      <c r="G23" s="89">
        <v>12.797709912</v>
      </c>
      <c r="H23" s="9" t="str">
        <f>IF($B23="N/A","N/A",IF(G23&gt;15,"No",IF(G23&lt;-15,"No","Yes")))</f>
        <v>N/A</v>
      </c>
      <c r="I23" s="10">
        <v>1.6539999999999999</v>
      </c>
      <c r="J23" s="10">
        <v>3.1949999999999998</v>
      </c>
      <c r="K23" s="9" t="str">
        <f t="shared" si="0"/>
        <v>Yes</v>
      </c>
    </row>
    <row r="24" spans="1:11" x14ac:dyDescent="0.25">
      <c r="A24" s="75" t="s">
        <v>863</v>
      </c>
      <c r="B24" s="35" t="s">
        <v>243</v>
      </c>
      <c r="C24" s="77">
        <v>3454</v>
      </c>
      <c r="D24" s="9" t="str">
        <f>IF($B24="N/A","N/A",IF(C24&gt;300,"No",IF(C24&lt;75,"No","Yes")))</f>
        <v>No</v>
      </c>
      <c r="E24" s="37">
        <v>3354.1333332999998</v>
      </c>
      <c r="F24" s="9" t="str">
        <f>IF($B24="N/A","N/A",IF(E24&gt;300,"No",IF(E24&lt;75,"No","Yes")))</f>
        <v>No</v>
      </c>
      <c r="G24" s="37">
        <v>3334.0946124000002</v>
      </c>
      <c r="H24" s="9" t="str">
        <f>IF($B24="N/A","N/A",IF(G24&gt;300,"No",IF(G24&lt;75,"No","Yes")))</f>
        <v>No</v>
      </c>
      <c r="I24" s="10">
        <v>-2.89</v>
      </c>
      <c r="J24" s="10">
        <v>-0.59699999999999998</v>
      </c>
      <c r="K24" s="9" t="str">
        <f t="shared" si="0"/>
        <v>Yes</v>
      </c>
    </row>
    <row r="25" spans="1:11" x14ac:dyDescent="0.25">
      <c r="A25" s="75" t="s">
        <v>864</v>
      </c>
      <c r="B25" s="35" t="s">
        <v>244</v>
      </c>
      <c r="C25" s="77">
        <v>5.6954357488999996</v>
      </c>
      <c r="D25" s="9" t="str">
        <f>IF($B25="N/A","N/A",IF(C25&gt;250,"No",IF(C25&lt;20,"No","Yes")))</f>
        <v>No</v>
      </c>
      <c r="E25" s="37">
        <v>6.7511722622999999</v>
      </c>
      <c r="F25" s="9" t="str">
        <f>IF($B25="N/A","N/A",IF(E25&gt;250,"No",IF(E25&lt;20,"No","Yes")))</f>
        <v>No</v>
      </c>
      <c r="G25" s="37">
        <v>6.3824980088999999</v>
      </c>
      <c r="H25" s="9" t="str">
        <f>IF($B25="N/A","N/A",IF(G25&gt;250,"No",IF(G25&lt;20,"No","Yes")))</f>
        <v>No</v>
      </c>
      <c r="I25" s="10">
        <v>18.54</v>
      </c>
      <c r="J25" s="10">
        <v>-5.46</v>
      </c>
      <c r="K25" s="9" t="str">
        <f t="shared" si="0"/>
        <v>Yes</v>
      </c>
    </row>
    <row r="26" spans="1:11" x14ac:dyDescent="0.25">
      <c r="A26" s="75" t="s">
        <v>865</v>
      </c>
      <c r="B26" s="35" t="s">
        <v>245</v>
      </c>
      <c r="C26" s="77">
        <v>3</v>
      </c>
      <c r="D26" s="9" t="str">
        <f>IF($B26="N/A","N/A",IF(C26&gt;5,"No",IF(C26&lt;3,"No","Yes")))</f>
        <v>Yes</v>
      </c>
      <c r="E26" s="37">
        <v>3</v>
      </c>
      <c r="F26" s="9" t="str">
        <f>IF($B26="N/A","N/A",IF(E26&gt;5,"No",IF(E26&lt;3,"No","Yes")))</f>
        <v>Yes</v>
      </c>
      <c r="G26" s="37">
        <v>3</v>
      </c>
      <c r="H26" s="9" t="str">
        <f>IF($B26="N/A","N/A",IF(G26&gt;5,"No",IF(G26&lt;3,"No","Yes")))</f>
        <v>Yes</v>
      </c>
      <c r="I26" s="10">
        <v>0</v>
      </c>
      <c r="J26" s="10">
        <v>0</v>
      </c>
      <c r="K26" s="9" t="str">
        <f t="shared" si="0"/>
        <v>Yes</v>
      </c>
    </row>
    <row r="27" spans="1:11" x14ac:dyDescent="0.25">
      <c r="A27" s="75" t="s">
        <v>131</v>
      </c>
      <c r="B27" s="35" t="s">
        <v>213</v>
      </c>
      <c r="C27" s="73">
        <v>160292</v>
      </c>
      <c r="D27" s="35" t="s">
        <v>213</v>
      </c>
      <c r="E27" s="36">
        <v>162368</v>
      </c>
      <c r="F27" s="35" t="s">
        <v>213</v>
      </c>
      <c r="G27" s="36">
        <v>230646</v>
      </c>
      <c r="H27" s="9" t="str">
        <f>IF($B27="N/A","N/A",IF(G27&gt;15,"No",IF(G27&lt;-15,"No","Yes")))</f>
        <v>N/A</v>
      </c>
      <c r="I27" s="10">
        <v>1.2949999999999999</v>
      </c>
      <c r="J27" s="10">
        <v>42.05</v>
      </c>
      <c r="K27" s="9" t="str">
        <f t="shared" si="0"/>
        <v>No</v>
      </c>
    </row>
    <row r="28" spans="1:11" x14ac:dyDescent="0.25">
      <c r="A28" s="75" t="s">
        <v>346</v>
      </c>
      <c r="B28" s="35" t="s">
        <v>213</v>
      </c>
      <c r="C28" s="74" t="s">
        <v>213</v>
      </c>
      <c r="D28" s="35" t="s">
        <v>213</v>
      </c>
      <c r="E28" s="8">
        <v>0.40579819969999997</v>
      </c>
      <c r="F28" s="35" t="s">
        <v>213</v>
      </c>
      <c r="G28" s="8">
        <v>0.57669327169999995</v>
      </c>
      <c r="H28" s="9" t="str">
        <f>IF($B28="N/A","N/A",IF(G28&gt;15,"No",IF(G28&lt;-15,"No","Yes")))</f>
        <v>N/A</v>
      </c>
      <c r="I28" s="10" t="s">
        <v>213</v>
      </c>
      <c r="J28" s="10">
        <v>42.11</v>
      </c>
      <c r="K28" s="9" t="str">
        <f t="shared" si="0"/>
        <v>No</v>
      </c>
    </row>
    <row r="29" spans="1:11" ht="25" x14ac:dyDescent="0.25">
      <c r="A29" s="75" t="s">
        <v>841</v>
      </c>
      <c r="B29" s="35" t="s">
        <v>213</v>
      </c>
      <c r="C29" s="37">
        <v>78.170282983999996</v>
      </c>
      <c r="D29" s="35" t="s">
        <v>213</v>
      </c>
      <c r="E29" s="37">
        <v>69.036762170000003</v>
      </c>
      <c r="F29" s="35" t="s">
        <v>213</v>
      </c>
      <c r="G29" s="37">
        <v>66.089778275</v>
      </c>
      <c r="H29" s="35" t="s">
        <v>213</v>
      </c>
      <c r="I29" s="10">
        <v>-11.7</v>
      </c>
      <c r="J29" s="10">
        <v>-4.2699999999999996</v>
      </c>
      <c r="K29" s="9" t="str">
        <f t="shared" si="0"/>
        <v>Yes</v>
      </c>
    </row>
    <row r="30" spans="1:11" x14ac:dyDescent="0.25">
      <c r="A30" s="75" t="s">
        <v>27</v>
      </c>
      <c r="B30" s="35" t="s">
        <v>217</v>
      </c>
      <c r="C30" s="36">
        <v>11</v>
      </c>
      <c r="D30" s="9" t="str">
        <f>IF($B30="N/A","N/A",IF(C30="N/A","N/A",IF(C30=0,"Yes","No")))</f>
        <v>No</v>
      </c>
      <c r="E30" s="36">
        <v>0</v>
      </c>
      <c r="F30" s="9" t="str">
        <f>IF($B30="N/A","N/A",IF(E30="N/A","N/A",IF(E30=0,"Yes","No")))</f>
        <v>Yes</v>
      </c>
      <c r="G30" s="36">
        <v>0</v>
      </c>
      <c r="H30" s="9" t="str">
        <f>IF($B30="N/A","N/A",IF(G30=0,"Yes","No"))</f>
        <v>Yes</v>
      </c>
      <c r="I30" s="10">
        <v>-100</v>
      </c>
      <c r="J30" s="10" t="s">
        <v>1746</v>
      </c>
      <c r="K30" s="9" t="str">
        <f t="shared" si="0"/>
        <v>N/A</v>
      </c>
    </row>
    <row r="31" spans="1:11" x14ac:dyDescent="0.25">
      <c r="A31" s="75" t="s">
        <v>206</v>
      </c>
      <c r="B31" s="90" t="s">
        <v>213</v>
      </c>
      <c r="C31" s="73">
        <v>246</v>
      </c>
      <c r="D31" s="9" t="str">
        <f t="shared" ref="D31:F50" si="4">IF($B31="N/A","N/A",IF(C31&lt;0,"No","Yes"))</f>
        <v>N/A</v>
      </c>
      <c r="E31" s="73">
        <v>405</v>
      </c>
      <c r="F31" s="9" t="str">
        <f t="shared" si="4"/>
        <v>N/A</v>
      </c>
      <c r="G31" s="73">
        <v>761</v>
      </c>
      <c r="H31" s="9" t="str">
        <f t="shared" ref="H31:H50" si="5">IF($B31="N/A","N/A",IF(G31&lt;0,"No","Yes"))</f>
        <v>N/A</v>
      </c>
      <c r="I31" s="10">
        <v>64.63</v>
      </c>
      <c r="J31" s="10">
        <v>87.9</v>
      </c>
      <c r="K31" s="9" t="str">
        <f t="shared" si="0"/>
        <v>No</v>
      </c>
    </row>
    <row r="32" spans="1:11" x14ac:dyDescent="0.25">
      <c r="A32" s="2" t="s">
        <v>659</v>
      </c>
      <c r="B32" s="90" t="s">
        <v>213</v>
      </c>
      <c r="C32" s="74">
        <v>0</v>
      </c>
      <c r="D32" s="9" t="str">
        <f t="shared" si="4"/>
        <v>N/A</v>
      </c>
      <c r="E32" s="74">
        <v>99.506172840000005</v>
      </c>
      <c r="F32" s="9" t="str">
        <f t="shared" si="4"/>
        <v>N/A</v>
      </c>
      <c r="G32" s="74">
        <v>24.310118265</v>
      </c>
      <c r="H32" s="9" t="str">
        <f t="shared" si="5"/>
        <v>N/A</v>
      </c>
      <c r="I32" s="10" t="s">
        <v>1746</v>
      </c>
      <c r="J32" s="10">
        <v>-75.599999999999994</v>
      </c>
      <c r="K32" s="9" t="str">
        <f t="shared" si="0"/>
        <v>No</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0</v>
      </c>
      <c r="D34" s="9" t="str">
        <f t="shared" si="4"/>
        <v>N/A</v>
      </c>
      <c r="E34" s="74">
        <v>0</v>
      </c>
      <c r="F34" s="9" t="str">
        <f t="shared" si="4"/>
        <v>N/A</v>
      </c>
      <c r="G34" s="74">
        <v>0</v>
      </c>
      <c r="H34" s="9" t="str">
        <f t="shared" si="5"/>
        <v>N/A</v>
      </c>
      <c r="I34" s="10" t="s">
        <v>1746</v>
      </c>
      <c r="J34" s="10" t="s">
        <v>1746</v>
      </c>
      <c r="K34" s="9" t="str">
        <f t="shared" si="0"/>
        <v>N/A</v>
      </c>
    </row>
    <row r="35" spans="1:11" x14ac:dyDescent="0.25">
      <c r="A35" s="2" t="s">
        <v>662</v>
      </c>
      <c r="B35" s="90" t="s">
        <v>213</v>
      </c>
      <c r="C35" s="74">
        <v>0.81300813009999995</v>
      </c>
      <c r="D35" s="9" t="str">
        <f t="shared" si="4"/>
        <v>N/A</v>
      </c>
      <c r="E35" s="74">
        <v>0.49382716049999997</v>
      </c>
      <c r="F35" s="9" t="str">
        <f t="shared" si="4"/>
        <v>N/A</v>
      </c>
      <c r="G35" s="74">
        <v>75.689881735</v>
      </c>
      <c r="H35" s="9" t="str">
        <f t="shared" si="5"/>
        <v>N/A</v>
      </c>
      <c r="I35" s="10">
        <v>-39.299999999999997</v>
      </c>
      <c r="J35" s="10">
        <v>15227</v>
      </c>
      <c r="K35" s="9" t="str">
        <f t="shared" si="0"/>
        <v>No</v>
      </c>
    </row>
    <row r="36" spans="1:11" x14ac:dyDescent="0.25">
      <c r="A36" s="2" t="s">
        <v>349</v>
      </c>
      <c r="B36" s="90" t="s">
        <v>213</v>
      </c>
      <c r="C36" s="73">
        <v>5528574</v>
      </c>
      <c r="D36" s="9" t="str">
        <f t="shared" si="4"/>
        <v>N/A</v>
      </c>
      <c r="E36" s="73">
        <v>5663195</v>
      </c>
      <c r="F36" s="9" t="str">
        <f t="shared" si="4"/>
        <v>N/A</v>
      </c>
      <c r="G36" s="73">
        <v>5759379</v>
      </c>
      <c r="H36" s="9" t="str">
        <f t="shared" si="5"/>
        <v>N/A</v>
      </c>
      <c r="I36" s="10">
        <v>2.4350000000000001</v>
      </c>
      <c r="J36" s="10">
        <v>1.698</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0</v>
      </c>
      <c r="D38" s="9" t="str">
        <f t="shared" si="4"/>
        <v>N/A</v>
      </c>
      <c r="E38" s="74">
        <v>0</v>
      </c>
      <c r="F38" s="9" t="str">
        <f t="shared" si="4"/>
        <v>N/A</v>
      </c>
      <c r="G38" s="74">
        <v>0</v>
      </c>
      <c r="H38" s="9" t="str">
        <f t="shared" si="5"/>
        <v>N/A</v>
      </c>
      <c r="I38" s="10" t="s">
        <v>1746</v>
      </c>
      <c r="J38" s="10" t="s">
        <v>1746</v>
      </c>
      <c r="K38" s="9" t="str">
        <f t="shared" si="0"/>
        <v>N/A</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96.760810292000002</v>
      </c>
      <c r="D41" s="9" t="str">
        <f t="shared" si="4"/>
        <v>N/A</v>
      </c>
      <c r="E41" s="74">
        <v>98.407383111000001</v>
      </c>
      <c r="F41" s="9" t="str">
        <f t="shared" si="4"/>
        <v>N/A</v>
      </c>
      <c r="G41" s="74">
        <v>98.170948639000002</v>
      </c>
      <c r="H41" s="9" t="str">
        <f t="shared" si="5"/>
        <v>N/A</v>
      </c>
      <c r="I41" s="10">
        <v>1.702</v>
      </c>
      <c r="J41" s="10">
        <v>-0.24</v>
      </c>
      <c r="K41" s="9" t="str">
        <f t="shared" si="0"/>
        <v>Yes</v>
      </c>
    </row>
    <row r="42" spans="1:11" x14ac:dyDescent="0.25">
      <c r="A42" s="2" t="s">
        <v>668</v>
      </c>
      <c r="B42" s="90" t="s">
        <v>213</v>
      </c>
      <c r="C42" s="74">
        <v>96.760810292000002</v>
      </c>
      <c r="D42" s="9" t="str">
        <f t="shared" si="4"/>
        <v>N/A</v>
      </c>
      <c r="E42" s="74">
        <v>98.407383111000001</v>
      </c>
      <c r="F42" s="9" t="str">
        <f t="shared" si="4"/>
        <v>N/A</v>
      </c>
      <c r="G42" s="74">
        <v>98.170948639000002</v>
      </c>
      <c r="H42" s="9" t="str">
        <f t="shared" si="5"/>
        <v>N/A</v>
      </c>
      <c r="I42" s="10">
        <v>1.702</v>
      </c>
      <c r="J42" s="10">
        <v>-0.24</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3.2391897079</v>
      </c>
      <c r="D45" s="9" t="str">
        <f t="shared" si="4"/>
        <v>N/A</v>
      </c>
      <c r="E45" s="74">
        <v>1.5926168885</v>
      </c>
      <c r="F45" s="9" t="str">
        <f t="shared" si="4"/>
        <v>N/A</v>
      </c>
      <c r="G45" s="74">
        <v>1.8290513612999999</v>
      </c>
      <c r="H45" s="9" t="str">
        <f t="shared" si="5"/>
        <v>N/A</v>
      </c>
      <c r="I45" s="10">
        <v>-50.8</v>
      </c>
      <c r="J45" s="10">
        <v>14.85</v>
      </c>
      <c r="K45" s="9" t="str">
        <f t="shared" si="0"/>
        <v>Yes</v>
      </c>
    </row>
    <row r="46" spans="1:11" x14ac:dyDescent="0.25">
      <c r="A46" s="2" t="s">
        <v>350</v>
      </c>
      <c r="B46" s="90" t="s">
        <v>213</v>
      </c>
      <c r="C46" s="73">
        <v>4746733</v>
      </c>
      <c r="D46" s="9" t="str">
        <f t="shared" si="4"/>
        <v>N/A</v>
      </c>
      <c r="E46" s="73">
        <v>4955118</v>
      </c>
      <c r="F46" s="9" t="str">
        <f t="shared" si="4"/>
        <v>N/A</v>
      </c>
      <c r="G46" s="73">
        <v>5037297</v>
      </c>
      <c r="H46" s="9" t="str">
        <f t="shared" si="5"/>
        <v>N/A</v>
      </c>
      <c r="I46" s="10">
        <v>4.3899999999999997</v>
      </c>
      <c r="J46" s="10">
        <v>1.6579999999999999</v>
      </c>
      <c r="K46" s="9" t="str">
        <f t="shared" si="0"/>
        <v>Yes</v>
      </c>
    </row>
    <row r="47" spans="1:11" x14ac:dyDescent="0.25">
      <c r="A47" s="2" t="s">
        <v>672</v>
      </c>
      <c r="B47" s="90" t="s">
        <v>213</v>
      </c>
      <c r="C47" s="74">
        <v>0</v>
      </c>
      <c r="D47" s="9" t="str">
        <f t="shared" si="4"/>
        <v>N/A</v>
      </c>
      <c r="E47" s="74">
        <v>0</v>
      </c>
      <c r="F47" s="9" t="str">
        <f t="shared" si="4"/>
        <v>N/A</v>
      </c>
      <c r="G47" s="74">
        <v>0</v>
      </c>
      <c r="H47" s="9" t="str">
        <f t="shared" si="5"/>
        <v>N/A</v>
      </c>
      <c r="I47" s="10" t="s">
        <v>1746</v>
      </c>
      <c r="J47" s="10" t="s">
        <v>1746</v>
      </c>
      <c r="K47" s="9" t="str">
        <f t="shared" si="0"/>
        <v>N/A</v>
      </c>
    </row>
    <row r="48" spans="1:11" x14ac:dyDescent="0.25">
      <c r="A48" s="2" t="s">
        <v>673</v>
      </c>
      <c r="B48" s="90" t="s">
        <v>213</v>
      </c>
      <c r="C48" s="74">
        <v>0</v>
      </c>
      <c r="D48" s="9" t="str">
        <f t="shared" si="4"/>
        <v>N/A</v>
      </c>
      <c r="E48" s="74">
        <v>0</v>
      </c>
      <c r="F48" s="9" t="str">
        <f t="shared" si="4"/>
        <v>N/A</v>
      </c>
      <c r="G48" s="74">
        <v>0</v>
      </c>
      <c r="H48" s="9" t="str">
        <f t="shared" si="5"/>
        <v>N/A</v>
      </c>
      <c r="I48" s="10" t="s">
        <v>1746</v>
      </c>
      <c r="J48" s="10" t="s">
        <v>1746</v>
      </c>
      <c r="K48" s="9" t="str">
        <f t="shared" si="0"/>
        <v>N/A</v>
      </c>
    </row>
    <row r="49" spans="1:11" x14ac:dyDescent="0.25">
      <c r="A49" s="2" t="s">
        <v>674</v>
      </c>
      <c r="B49" s="90" t="s">
        <v>213</v>
      </c>
      <c r="C49" s="74">
        <v>0</v>
      </c>
      <c r="D49" s="9" t="str">
        <f t="shared" si="4"/>
        <v>N/A</v>
      </c>
      <c r="E49" s="74">
        <v>0</v>
      </c>
      <c r="F49" s="9" t="str">
        <f t="shared" si="4"/>
        <v>N/A</v>
      </c>
      <c r="G49" s="74">
        <v>0</v>
      </c>
      <c r="H49" s="9" t="str">
        <f t="shared" si="5"/>
        <v>N/A</v>
      </c>
      <c r="I49" s="10" t="s">
        <v>1746</v>
      </c>
      <c r="J49" s="10" t="s">
        <v>1746</v>
      </c>
      <c r="K49" s="9" t="str">
        <f t="shared" si="0"/>
        <v>N/A</v>
      </c>
    </row>
    <row r="50" spans="1:11" x14ac:dyDescent="0.25">
      <c r="A50" s="2" t="s">
        <v>675</v>
      </c>
      <c r="B50" s="90" t="s">
        <v>213</v>
      </c>
      <c r="C50" s="74">
        <v>100</v>
      </c>
      <c r="D50" s="9" t="str">
        <f t="shared" si="4"/>
        <v>N/A</v>
      </c>
      <c r="E50" s="74">
        <v>100</v>
      </c>
      <c r="F50" s="9" t="str">
        <f t="shared" si="4"/>
        <v>N/A</v>
      </c>
      <c r="G50" s="74">
        <v>100</v>
      </c>
      <c r="H50" s="9" t="str">
        <f t="shared" si="5"/>
        <v>N/A</v>
      </c>
      <c r="I50" s="10">
        <v>0</v>
      </c>
      <c r="J50" s="10">
        <v>0</v>
      </c>
      <c r="K50" s="9" t="str">
        <f t="shared" si="0"/>
        <v>Yes</v>
      </c>
    </row>
    <row r="51" spans="1:11" x14ac:dyDescent="0.25">
      <c r="A51" s="2" t="s">
        <v>351</v>
      </c>
      <c r="B51" s="35" t="s">
        <v>213</v>
      </c>
      <c r="C51" s="73">
        <v>0</v>
      </c>
      <c r="D51" s="35" t="s">
        <v>213</v>
      </c>
      <c r="E51" s="36">
        <v>56151</v>
      </c>
      <c r="F51" s="35" t="s">
        <v>213</v>
      </c>
      <c r="G51" s="36">
        <v>633646</v>
      </c>
      <c r="H51" s="35" t="s">
        <v>213</v>
      </c>
      <c r="I51" s="10" t="s">
        <v>1746</v>
      </c>
      <c r="J51" s="10">
        <v>1028</v>
      </c>
      <c r="K51" s="9" t="str">
        <f t="shared" si="0"/>
        <v>No</v>
      </c>
    </row>
    <row r="52" spans="1:11" x14ac:dyDescent="0.25">
      <c r="A52" s="2" t="s">
        <v>352</v>
      </c>
      <c r="B52" s="35" t="s">
        <v>213</v>
      </c>
      <c r="C52" s="74" t="s">
        <v>1746</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v>0</v>
      </c>
      <c r="F53" s="9" t="str">
        <f t="shared" si="7"/>
        <v>N/A</v>
      </c>
      <c r="G53" s="8">
        <v>94.844282139000001</v>
      </c>
      <c r="H53" s="9" t="str">
        <f t="shared" si="8"/>
        <v>N/A</v>
      </c>
      <c r="I53" s="10" t="s">
        <v>1746</v>
      </c>
      <c r="J53" s="10" t="s">
        <v>1746</v>
      </c>
      <c r="K53" s="9" t="str">
        <f t="shared" si="0"/>
        <v>N/A</v>
      </c>
    </row>
    <row r="54" spans="1:11" x14ac:dyDescent="0.25">
      <c r="A54" s="2" t="s">
        <v>354</v>
      </c>
      <c r="B54" s="35" t="s">
        <v>213</v>
      </c>
      <c r="C54" s="74" t="s">
        <v>213</v>
      </c>
      <c r="D54" s="9" t="str">
        <f t="shared" si="6"/>
        <v>N/A</v>
      </c>
      <c r="E54" s="8">
        <v>100</v>
      </c>
      <c r="F54" s="9" t="str">
        <f t="shared" si="7"/>
        <v>N/A</v>
      </c>
      <c r="G54" s="8">
        <v>5.1557178614000003</v>
      </c>
      <c r="H54" s="9" t="str">
        <f t="shared" si="8"/>
        <v>N/A</v>
      </c>
      <c r="I54" s="10" t="s">
        <v>213</v>
      </c>
      <c r="J54" s="10">
        <v>-94.8</v>
      </c>
      <c r="K54" s="9" t="str">
        <f t="shared" si="0"/>
        <v>No</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24553678</v>
      </c>
      <c r="D6" s="9" t="str">
        <f>IF($B6="N/A","N/A",IF(C6&gt;15,"No",IF(C6&lt;-15,"No","Yes")))</f>
        <v>N/A</v>
      </c>
      <c r="E6" s="36">
        <v>25316170</v>
      </c>
      <c r="F6" s="9" t="str">
        <f>IF($B6="N/A","N/A",IF(E6&gt;15,"No",IF(E6&lt;-15,"No","Yes")))</f>
        <v>N/A</v>
      </c>
      <c r="G6" s="36">
        <v>26131614</v>
      </c>
      <c r="H6" s="9" t="str">
        <f>IF($B6="N/A","N/A",IF(G6&gt;15,"No",IF(G6&lt;-15,"No","Yes")))</f>
        <v>N/A</v>
      </c>
      <c r="I6" s="10">
        <v>3.105</v>
      </c>
      <c r="J6" s="10">
        <v>3.2210000000000001</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4.7278456611999999</v>
      </c>
      <c r="D9" s="9" t="str">
        <f t="shared" ref="D9:D15" si="1">IF($B9="N/A","N/A",IF(C9&gt;15,"No",IF(C9&lt;-15,"No","Yes")))</f>
        <v>N/A</v>
      </c>
      <c r="E9" s="8">
        <v>4.5116303136999996</v>
      </c>
      <c r="F9" s="9" t="str">
        <f t="shared" ref="F9:F15" si="2">IF($B9="N/A","N/A",IF(E9&gt;15,"No",IF(E9&lt;-15,"No","Yes")))</f>
        <v>N/A</v>
      </c>
      <c r="G9" s="8">
        <v>4.2734750330000004</v>
      </c>
      <c r="H9" s="9" t="str">
        <f t="shared" ref="H9:H15" si="3">IF($B9="N/A","N/A",IF(G9&gt;15,"No",IF(G9&lt;-15,"No","Yes")))</f>
        <v>N/A</v>
      </c>
      <c r="I9" s="10">
        <v>-4.57</v>
      </c>
      <c r="J9" s="10">
        <v>-5.28</v>
      </c>
      <c r="K9" s="9" t="str">
        <f t="shared" si="0"/>
        <v>Yes</v>
      </c>
    </row>
    <row r="10" spans="1:11" x14ac:dyDescent="0.25">
      <c r="A10" s="75" t="s">
        <v>36</v>
      </c>
      <c r="B10" s="35" t="s">
        <v>213</v>
      </c>
      <c r="C10" s="74">
        <v>0</v>
      </c>
      <c r="D10" s="9" t="str">
        <f t="shared" si="1"/>
        <v>N/A</v>
      </c>
      <c r="E10" s="8">
        <v>0</v>
      </c>
      <c r="F10" s="9" t="str">
        <f t="shared" si="2"/>
        <v>N/A</v>
      </c>
      <c r="G10" s="8">
        <v>0</v>
      </c>
      <c r="H10" s="9" t="str">
        <f t="shared" si="3"/>
        <v>N/A</v>
      </c>
      <c r="I10" s="10" t="s">
        <v>1746</v>
      </c>
      <c r="J10" s="10" t="s">
        <v>1746</v>
      </c>
      <c r="K10" s="9" t="str">
        <f t="shared" si="0"/>
        <v>N/A</v>
      </c>
    </row>
    <row r="11" spans="1:11" x14ac:dyDescent="0.25">
      <c r="A11" s="75" t="s">
        <v>37</v>
      </c>
      <c r="B11" s="35" t="s">
        <v>213</v>
      </c>
      <c r="C11" s="74">
        <v>8.2498040000000003E-4</v>
      </c>
      <c r="D11" s="9" t="str">
        <f t="shared" si="1"/>
        <v>N/A</v>
      </c>
      <c r="E11" s="8">
        <v>0</v>
      </c>
      <c r="F11" s="9" t="str">
        <f t="shared" si="2"/>
        <v>N/A</v>
      </c>
      <c r="G11" s="8">
        <v>0</v>
      </c>
      <c r="H11" s="9" t="str">
        <f t="shared" si="3"/>
        <v>N/A</v>
      </c>
      <c r="I11" s="10">
        <v>-100</v>
      </c>
      <c r="J11" s="10" t="s">
        <v>1746</v>
      </c>
      <c r="K11" s="9" t="str">
        <f t="shared" si="0"/>
        <v>N/A</v>
      </c>
    </row>
    <row r="12" spans="1:11" x14ac:dyDescent="0.25">
      <c r="A12" s="75" t="s">
        <v>38</v>
      </c>
      <c r="B12" s="35" t="s">
        <v>213</v>
      </c>
      <c r="C12" s="74">
        <v>4.9418062498999999</v>
      </c>
      <c r="D12" s="9" t="str">
        <f t="shared" si="1"/>
        <v>N/A</v>
      </c>
      <c r="E12" s="8">
        <v>4.7084768388000002</v>
      </c>
      <c r="F12" s="9" t="str">
        <f t="shared" si="2"/>
        <v>N/A</v>
      </c>
      <c r="G12" s="8">
        <v>4.462206514</v>
      </c>
      <c r="H12" s="9" t="str">
        <f t="shared" si="3"/>
        <v>N/A</v>
      </c>
      <c r="I12" s="10">
        <v>-4.72</v>
      </c>
      <c r="J12" s="10">
        <v>-5.23</v>
      </c>
      <c r="K12" s="9" t="str">
        <f t="shared" si="0"/>
        <v>Yes</v>
      </c>
    </row>
    <row r="13" spans="1:11" x14ac:dyDescent="0.25">
      <c r="A13" s="75" t="s">
        <v>866</v>
      </c>
      <c r="B13" s="35" t="s">
        <v>213</v>
      </c>
      <c r="C13" s="74">
        <v>19.698052208</v>
      </c>
      <c r="D13" s="9" t="str">
        <f t="shared" si="1"/>
        <v>N/A</v>
      </c>
      <c r="E13" s="8">
        <v>17.391167578000001</v>
      </c>
      <c r="F13" s="9" t="str">
        <f t="shared" si="2"/>
        <v>N/A</v>
      </c>
      <c r="G13" s="8">
        <v>14.177855078</v>
      </c>
      <c r="H13" s="9" t="str">
        <f t="shared" si="3"/>
        <v>N/A</v>
      </c>
      <c r="I13" s="10">
        <v>-11.7</v>
      </c>
      <c r="J13" s="10">
        <v>-18.5</v>
      </c>
      <c r="K13" s="9" t="str">
        <f t="shared" si="0"/>
        <v>Yes</v>
      </c>
    </row>
    <row r="14" spans="1:11" x14ac:dyDescent="0.25">
      <c r="A14" s="75" t="s">
        <v>867</v>
      </c>
      <c r="B14" s="35" t="s">
        <v>213</v>
      </c>
      <c r="C14" s="74">
        <v>14.019920892</v>
      </c>
      <c r="D14" s="9" t="str">
        <f t="shared" si="1"/>
        <v>N/A</v>
      </c>
      <c r="E14" s="8">
        <v>12.917082269</v>
      </c>
      <c r="F14" s="9" t="str">
        <f t="shared" si="2"/>
        <v>N/A</v>
      </c>
      <c r="G14" s="8">
        <v>11.014971087999999</v>
      </c>
      <c r="H14" s="9" t="str">
        <f t="shared" si="3"/>
        <v>N/A</v>
      </c>
      <c r="I14" s="10">
        <v>-7.87</v>
      </c>
      <c r="J14" s="10">
        <v>-14.7</v>
      </c>
      <c r="K14" s="9" t="str">
        <f t="shared" si="0"/>
        <v>Yes</v>
      </c>
    </row>
    <row r="15" spans="1:11" x14ac:dyDescent="0.25">
      <c r="A15" s="75" t="s">
        <v>161</v>
      </c>
      <c r="B15" s="35" t="s">
        <v>213</v>
      </c>
      <c r="C15" s="74">
        <v>32.968172832999997</v>
      </c>
      <c r="D15" s="9" t="str">
        <f t="shared" si="1"/>
        <v>N/A</v>
      </c>
      <c r="E15" s="8">
        <v>32.935274175000004</v>
      </c>
      <c r="F15" s="9" t="str">
        <f t="shared" si="2"/>
        <v>N/A</v>
      </c>
      <c r="G15" s="8">
        <v>33.001103567999998</v>
      </c>
      <c r="H15" s="9" t="str">
        <f t="shared" si="3"/>
        <v>N/A</v>
      </c>
      <c r="I15" s="10">
        <v>-0.1</v>
      </c>
      <c r="J15" s="10">
        <v>0.19989999999999999</v>
      </c>
      <c r="K15" s="9" t="str">
        <f t="shared" si="0"/>
        <v>Yes</v>
      </c>
    </row>
    <row r="16" spans="1:11" x14ac:dyDescent="0.25">
      <c r="A16" s="75" t="s">
        <v>162</v>
      </c>
      <c r="B16" s="35" t="s">
        <v>246</v>
      </c>
      <c r="C16" s="74">
        <v>98.098736978999995</v>
      </c>
      <c r="D16" s="9" t="str">
        <f>IF($B16="N/A","N/A",IF(C16&gt;95,"Yes","No"))</f>
        <v>Yes</v>
      </c>
      <c r="E16" s="8">
        <v>98.150881432999995</v>
      </c>
      <c r="F16" s="9" t="str">
        <f>IF($B16="N/A","N/A",IF(E16&gt;95,"Yes","No"))</f>
        <v>Yes</v>
      </c>
      <c r="G16" s="8">
        <v>98.125163642999993</v>
      </c>
      <c r="H16" s="9" t="str">
        <f>IF($B16="N/A","N/A",IF(G16&gt;95,"Yes","No"))</f>
        <v>Yes</v>
      </c>
      <c r="I16" s="10">
        <v>5.3199999999999997E-2</v>
      </c>
      <c r="J16" s="10">
        <v>-2.5999999999999999E-2</v>
      </c>
      <c r="K16" s="9" t="str">
        <f t="shared" ref="K16:K26" si="4">IF(J16="Div by 0", "N/A", IF(J16="N/A","N/A", IF(J16&gt;30, "No", IF(J16&lt;-30, "No", "Yes"))))</f>
        <v>Yes</v>
      </c>
    </row>
    <row r="17" spans="1:11" x14ac:dyDescent="0.25">
      <c r="A17" s="75" t="s">
        <v>868</v>
      </c>
      <c r="B17" s="51" t="s">
        <v>247</v>
      </c>
      <c r="C17" s="74">
        <v>44.741036352999998</v>
      </c>
      <c r="D17" s="9" t="str">
        <f>IF($B17="N/A","N/A",IF(C17&gt;90,"No",IF(C17&lt;50,"No","Yes")))</f>
        <v>No</v>
      </c>
      <c r="E17" s="8">
        <v>46.605102588999998</v>
      </c>
      <c r="F17" s="9" t="str">
        <f>IF($B17="N/A","N/A",IF(E17&gt;90,"No",IF(E17&lt;50,"No","Yes")))</f>
        <v>No</v>
      </c>
      <c r="G17" s="8">
        <v>46.154588844000003</v>
      </c>
      <c r="H17" s="9" t="str">
        <f>IF($B17="N/A","N/A",IF(G17&gt;90,"No",IF(G17&lt;50,"No","Yes")))</f>
        <v>No</v>
      </c>
      <c r="I17" s="10">
        <v>4.1660000000000004</v>
      </c>
      <c r="J17" s="10">
        <v>-0.96699999999999997</v>
      </c>
      <c r="K17" s="9" t="str">
        <f t="shared" si="4"/>
        <v>Yes</v>
      </c>
    </row>
    <row r="18" spans="1:11" x14ac:dyDescent="0.25">
      <c r="A18" s="75" t="s">
        <v>869</v>
      </c>
      <c r="B18" s="51" t="s">
        <v>224</v>
      </c>
      <c r="C18" s="74">
        <v>20.642121315000001</v>
      </c>
      <c r="D18" s="9" t="str">
        <f t="shared" ref="D18:D23" si="5">IF($B18="N/A","N/A",IF(C18&gt;5,"No",IF(C18&lt;=0,"No","Yes")))</f>
        <v>No</v>
      </c>
      <c r="E18" s="8">
        <v>20.923014815999998</v>
      </c>
      <c r="F18" s="9" t="str">
        <f t="shared" ref="F18:F23" si="6">IF($B18="N/A","N/A",IF(E18&gt;5,"No",IF(E18&lt;=0,"No","Yes")))</f>
        <v>No</v>
      </c>
      <c r="G18" s="8">
        <v>21.838834754000001</v>
      </c>
      <c r="H18" s="9" t="str">
        <f t="shared" ref="H18:H23" si="7">IF($B18="N/A","N/A",IF(G18&gt;5,"No",IF(G18&lt;=0,"No","Yes")))</f>
        <v>No</v>
      </c>
      <c r="I18" s="10">
        <v>1.361</v>
      </c>
      <c r="J18" s="10">
        <v>4.3769999999999998</v>
      </c>
      <c r="K18" s="9" t="str">
        <f t="shared" si="4"/>
        <v>Yes</v>
      </c>
    </row>
    <row r="19" spans="1:11" x14ac:dyDescent="0.25">
      <c r="A19" s="75" t="s">
        <v>870</v>
      </c>
      <c r="B19" s="51" t="s">
        <v>224</v>
      </c>
      <c r="C19" s="74">
        <v>6.2076198930000004</v>
      </c>
      <c r="D19" s="9" t="str">
        <f t="shared" si="5"/>
        <v>No</v>
      </c>
      <c r="E19" s="8">
        <v>5.9623789854</v>
      </c>
      <c r="F19" s="9" t="str">
        <f t="shared" si="6"/>
        <v>No</v>
      </c>
      <c r="G19" s="8">
        <v>5.9001139385999997</v>
      </c>
      <c r="H19" s="9" t="str">
        <f t="shared" si="7"/>
        <v>No</v>
      </c>
      <c r="I19" s="10">
        <v>-3.95</v>
      </c>
      <c r="J19" s="10">
        <v>-1.04</v>
      </c>
      <c r="K19" s="9" t="str">
        <f t="shared" si="4"/>
        <v>Yes</v>
      </c>
    </row>
    <row r="20" spans="1:11" x14ac:dyDescent="0.25">
      <c r="A20" s="75" t="s">
        <v>871</v>
      </c>
      <c r="B20" s="51" t="s">
        <v>224</v>
      </c>
      <c r="C20" s="74">
        <v>2.46480385E-2</v>
      </c>
      <c r="D20" s="9" t="str">
        <f t="shared" si="5"/>
        <v>Yes</v>
      </c>
      <c r="E20" s="8">
        <v>2.3720017699999998E-2</v>
      </c>
      <c r="F20" s="9" t="str">
        <f t="shared" si="6"/>
        <v>Yes</v>
      </c>
      <c r="G20" s="8">
        <v>2.2363716200000001E-2</v>
      </c>
      <c r="H20" s="9" t="str">
        <f t="shared" si="7"/>
        <v>Yes</v>
      </c>
      <c r="I20" s="10">
        <v>-3.77</v>
      </c>
      <c r="J20" s="10">
        <v>-5.72</v>
      </c>
      <c r="K20" s="9" t="str">
        <f t="shared" si="4"/>
        <v>Yes</v>
      </c>
    </row>
    <row r="21" spans="1:11" x14ac:dyDescent="0.25">
      <c r="A21" s="75" t="s">
        <v>872</v>
      </c>
      <c r="B21" s="35" t="s">
        <v>213</v>
      </c>
      <c r="C21" s="74">
        <v>4.5817983000000003E-3</v>
      </c>
      <c r="D21" s="9" t="str">
        <f t="shared" si="5"/>
        <v>N/A</v>
      </c>
      <c r="E21" s="8">
        <v>4.5978518999999999E-3</v>
      </c>
      <c r="F21" s="9" t="str">
        <f t="shared" si="6"/>
        <v>N/A</v>
      </c>
      <c r="G21" s="8">
        <v>3.4441040999999999E-3</v>
      </c>
      <c r="H21" s="9" t="str">
        <f t="shared" si="7"/>
        <v>N/A</v>
      </c>
      <c r="I21" s="10">
        <v>0.35039999999999999</v>
      </c>
      <c r="J21" s="10">
        <v>-25.1</v>
      </c>
      <c r="K21" s="9" t="str">
        <f t="shared" si="4"/>
        <v>Yes</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6.4707210099999996E-2</v>
      </c>
      <c r="D23" s="9" t="str">
        <f t="shared" si="5"/>
        <v>N/A</v>
      </c>
      <c r="E23" s="8">
        <v>5.2776545600000002E-2</v>
      </c>
      <c r="F23" s="9" t="str">
        <f t="shared" si="6"/>
        <v>N/A</v>
      </c>
      <c r="G23" s="8">
        <v>4.8404970300000003E-2</v>
      </c>
      <c r="H23" s="9" t="str">
        <f t="shared" si="7"/>
        <v>N/A</v>
      </c>
      <c r="I23" s="10">
        <v>-18.399999999999999</v>
      </c>
      <c r="J23" s="10">
        <v>-8.2799999999999994</v>
      </c>
      <c r="K23" s="9" t="str">
        <f t="shared" si="4"/>
        <v>Yes</v>
      </c>
    </row>
    <row r="24" spans="1:11" x14ac:dyDescent="0.25">
      <c r="A24" s="75" t="s">
        <v>874</v>
      </c>
      <c r="B24" s="35" t="s">
        <v>232</v>
      </c>
      <c r="C24" s="74">
        <v>3.8046397773999998</v>
      </c>
      <c r="D24" s="9" t="str">
        <f>IF($B24="N/A","N/A",IF(C24&gt;10,"No",IF(C24&lt;1,"No","Yes")))</f>
        <v>Yes</v>
      </c>
      <c r="E24" s="8">
        <v>3.6982292344999999</v>
      </c>
      <c r="F24" s="9" t="str">
        <f>IF($B24="N/A","N/A",IF(E24&gt;10,"No",IF(E24&lt;1,"No","Yes")))</f>
        <v>Yes</v>
      </c>
      <c r="G24" s="8">
        <v>3.7502849995999998</v>
      </c>
      <c r="H24" s="9" t="str">
        <f>IF($B24="N/A","N/A",IF(G24&gt;10,"No",IF(G24&lt;1,"No","Yes")))</f>
        <v>Yes</v>
      </c>
      <c r="I24" s="10">
        <v>-2.8</v>
      </c>
      <c r="J24" s="10">
        <v>1.4079999999999999</v>
      </c>
      <c r="K24" s="9" t="str">
        <f t="shared" si="4"/>
        <v>Yes</v>
      </c>
    </row>
    <row r="25" spans="1:11" x14ac:dyDescent="0.25">
      <c r="A25" s="75" t="s">
        <v>875</v>
      </c>
      <c r="B25" s="78" t="s">
        <v>239</v>
      </c>
      <c r="C25" s="74">
        <v>17.753853414999998</v>
      </c>
      <c r="D25" s="9" t="str">
        <f>IF($B25="N/A","N/A",IF(C25&gt;10,"No",IF(C25&lt;=0,"No","Yes")))</f>
        <v>No</v>
      </c>
      <c r="E25" s="8">
        <v>17.25391321</v>
      </c>
      <c r="F25" s="9" t="str">
        <f>IF($B25="N/A","N/A",IF(E25&gt;10,"No",IF(E25&lt;=0,"No","Yes")))</f>
        <v>No</v>
      </c>
      <c r="G25" s="8">
        <v>17.237982315</v>
      </c>
      <c r="H25" s="9" t="str">
        <f>IF($B25="N/A","N/A",IF(G25&gt;10,"No",IF(G25&lt;=0,"No","Yes")))</f>
        <v>No</v>
      </c>
      <c r="I25" s="10">
        <v>-2.82</v>
      </c>
      <c r="J25" s="10">
        <v>-9.1999999999999998E-2</v>
      </c>
      <c r="K25" s="9" t="str">
        <f t="shared" si="4"/>
        <v>Yes</v>
      </c>
    </row>
    <row r="26" spans="1:11" x14ac:dyDescent="0.25">
      <c r="A26" s="75" t="s">
        <v>876</v>
      </c>
      <c r="B26" s="51" t="s">
        <v>248</v>
      </c>
      <c r="C26" s="74">
        <v>1.9012630206000001</v>
      </c>
      <c r="D26" s="9" t="str">
        <f>IF($B26="N/A","N/A",IF(C26&gt;=5,"No",IF(C26&lt;0,"No","Yes")))</f>
        <v>Yes</v>
      </c>
      <c r="E26" s="8">
        <v>1.8491185672999999</v>
      </c>
      <c r="F26" s="9" t="str">
        <f>IF($B26="N/A","N/A",IF(E26&gt;=5,"No",IF(E26&lt;0,"No","Yes")))</f>
        <v>Yes</v>
      </c>
      <c r="G26" s="8">
        <v>1.8748363572</v>
      </c>
      <c r="H26" s="9" t="str">
        <f>IF($B26="N/A","N/A",IF(G26&gt;=5,"No",IF(G26&lt;0,"No","Yes")))</f>
        <v>Yes</v>
      </c>
      <c r="I26" s="10">
        <v>-2.74</v>
      </c>
      <c r="J26" s="10">
        <v>1.391</v>
      </c>
      <c r="K26" s="9" t="str">
        <f t="shared" si="4"/>
        <v>Yes</v>
      </c>
    </row>
    <row r="27" spans="1:11" x14ac:dyDescent="0.25">
      <c r="A27" s="75" t="s">
        <v>14</v>
      </c>
      <c r="B27" s="51" t="s">
        <v>249</v>
      </c>
      <c r="C27" s="74">
        <v>0.264819796</v>
      </c>
      <c r="D27" s="9" t="str">
        <f>IF($B27="N/A","N/A",IF(C27&gt;15,"No",IF(C27&lt;=0,"No","Yes")))</f>
        <v>Yes</v>
      </c>
      <c r="E27" s="8">
        <v>0.27916940039999999</v>
      </c>
      <c r="F27" s="9" t="str">
        <f>IF($B27="N/A","N/A",IF(E27&gt;15,"No",IF(E27&lt;=0,"No","Yes")))</f>
        <v>Yes</v>
      </c>
      <c r="G27" s="8">
        <v>0.28654946460000003</v>
      </c>
      <c r="H27" s="9" t="str">
        <f>IF($B27="N/A","N/A",IF(G27&gt;15,"No",IF(G27&lt;=0,"No","Yes")))</f>
        <v>Yes</v>
      </c>
      <c r="I27" s="10">
        <v>5.4189999999999996</v>
      </c>
      <c r="J27" s="10">
        <v>2.6440000000000001</v>
      </c>
      <c r="K27" s="9" t="str">
        <f>IF(J27="Div by 0", "N/A", IF(J27="N/A","N/A", IF(J27&gt;30, "No", IF(J27&lt;-30, "No", "Yes"))))</f>
        <v>Yes</v>
      </c>
    </row>
    <row r="28" spans="1:11" x14ac:dyDescent="0.25">
      <c r="A28" s="75" t="s">
        <v>877</v>
      </c>
      <c r="B28" s="35" t="s">
        <v>213</v>
      </c>
      <c r="C28" s="77">
        <v>62.313535211000001</v>
      </c>
      <c r="D28" s="9" t="str">
        <f>IF($B28="N/A","N/A",IF(C28&gt;15,"No",IF(C28&lt;-15,"No","Yes")))</f>
        <v>N/A</v>
      </c>
      <c r="E28" s="37">
        <v>62.713024406999999</v>
      </c>
      <c r="F28" s="9" t="str">
        <f>IF($B28="N/A","N/A",IF(E28&gt;15,"No",IF(E28&lt;-15,"No","Yes")))</f>
        <v>N/A</v>
      </c>
      <c r="G28" s="37">
        <v>63.004927885000001</v>
      </c>
      <c r="H28" s="9" t="str">
        <f>IF($B28="N/A","N/A",IF(G28&gt;15,"No",IF(G28&lt;-15,"No","Yes")))</f>
        <v>N/A</v>
      </c>
      <c r="I28" s="10">
        <v>0.6411</v>
      </c>
      <c r="J28" s="10">
        <v>0.46550000000000002</v>
      </c>
      <c r="K28" s="9" t="str">
        <f>IF(J28="Div by 0", "N/A", IF(J28="N/A","N/A", IF(J28&gt;30, "No", IF(J28&lt;-30, "No", "Yes"))))</f>
        <v>Yes</v>
      </c>
    </row>
    <row r="29" spans="1:11" x14ac:dyDescent="0.25">
      <c r="A29" s="75" t="s">
        <v>378</v>
      </c>
      <c r="B29" s="35" t="s">
        <v>250</v>
      </c>
      <c r="C29" s="74">
        <v>12.151739548</v>
      </c>
      <c r="D29" s="9" t="str">
        <f>IF($B29="N/A","N/A",IF(C29&gt;35,"No",IF(C29&lt;10,"No","Yes")))</f>
        <v>Yes</v>
      </c>
      <c r="E29" s="8">
        <v>11.542685959</v>
      </c>
      <c r="F29" s="9" t="str">
        <f>IF($B29="N/A","N/A",IF(E29&gt;35,"No",IF(E29&lt;10,"No","Yes")))</f>
        <v>Yes</v>
      </c>
      <c r="G29" s="8">
        <v>11.198592632</v>
      </c>
      <c r="H29" s="9" t="str">
        <f>IF($B29="N/A","N/A",IF(G29&gt;35,"No",IF(G29&lt;10,"No","Yes")))</f>
        <v>Yes</v>
      </c>
      <c r="I29" s="10">
        <v>-5.01</v>
      </c>
      <c r="J29" s="10">
        <v>-2.98</v>
      </c>
      <c r="K29" s="9" t="str">
        <f t="shared" ref="K29:K54" si="8">IF(J29="Div by 0", "N/A", IF(J29="N/A","N/A", IF(J29&gt;30, "No", IF(J29&lt;-30, "No", "Yes"))))</f>
        <v>Yes</v>
      </c>
    </row>
    <row r="30" spans="1:11" x14ac:dyDescent="0.25">
      <c r="A30" s="75" t="s">
        <v>379</v>
      </c>
      <c r="B30" s="35" t="s">
        <v>251</v>
      </c>
      <c r="C30" s="74">
        <v>7.8056900476999997</v>
      </c>
      <c r="D30" s="9" t="str">
        <f>IF($B30="N/A","N/A",IF(C30&gt;20,"No",IF(C30&lt;2,"No","Yes")))</f>
        <v>Yes</v>
      </c>
      <c r="E30" s="8">
        <v>8.6626729082999994</v>
      </c>
      <c r="F30" s="9" t="str">
        <f>IF($B30="N/A","N/A",IF(E30&gt;20,"No",IF(E30&lt;2,"No","Yes")))</f>
        <v>Yes</v>
      </c>
      <c r="G30" s="8">
        <v>8.6534111517000003</v>
      </c>
      <c r="H30" s="9" t="str">
        <f>IF($B30="N/A","N/A",IF(G30&gt;20,"No",IF(G30&lt;2,"No","Yes")))</f>
        <v>Yes</v>
      </c>
      <c r="I30" s="10">
        <v>10.98</v>
      </c>
      <c r="J30" s="10">
        <v>-0.107</v>
      </c>
      <c r="K30" s="9" t="str">
        <f t="shared" si="8"/>
        <v>Yes</v>
      </c>
    </row>
    <row r="31" spans="1:11" x14ac:dyDescent="0.25">
      <c r="A31" s="75" t="s">
        <v>380</v>
      </c>
      <c r="B31" s="35" t="s">
        <v>252</v>
      </c>
      <c r="C31" s="74">
        <v>1.1104609257</v>
      </c>
      <c r="D31" s="9" t="str">
        <f>IF($B31="N/A","N/A",IF(C31&gt;8,"No",IF(C31&lt;0.5,"No","Yes")))</f>
        <v>Yes</v>
      </c>
      <c r="E31" s="8">
        <v>1.1708129625999999</v>
      </c>
      <c r="F31" s="9" t="str">
        <f>IF($B31="N/A","N/A",IF(E31&gt;8,"No",IF(E31&lt;0.5,"No","Yes")))</f>
        <v>Yes</v>
      </c>
      <c r="G31" s="8">
        <v>1.1760276269000001</v>
      </c>
      <c r="H31" s="9" t="str">
        <f>IF($B31="N/A","N/A",IF(G31&gt;8,"No",IF(G31&lt;0.5,"No","Yes")))</f>
        <v>Yes</v>
      </c>
      <c r="I31" s="10">
        <v>5.4349999999999996</v>
      </c>
      <c r="J31" s="10">
        <v>0.44540000000000002</v>
      </c>
      <c r="K31" s="9" t="str">
        <f t="shared" si="8"/>
        <v>Yes</v>
      </c>
    </row>
    <row r="32" spans="1:11" x14ac:dyDescent="0.25">
      <c r="A32" s="75" t="s">
        <v>381</v>
      </c>
      <c r="B32" s="35" t="s">
        <v>253</v>
      </c>
      <c r="C32" s="74">
        <v>3.8360118594000001</v>
      </c>
      <c r="D32" s="9" t="str">
        <f>IF($B32="N/A","N/A",IF(C32&gt;25,"No",IF(C32&lt;3,"No","Yes")))</f>
        <v>Yes</v>
      </c>
      <c r="E32" s="8">
        <v>3.7644872822000002</v>
      </c>
      <c r="F32" s="9" t="str">
        <f>IF($B32="N/A","N/A",IF(E32&gt;25,"No",IF(E32&lt;3,"No","Yes")))</f>
        <v>Yes</v>
      </c>
      <c r="G32" s="8">
        <v>3.7632730990000001</v>
      </c>
      <c r="H32" s="9" t="str">
        <f>IF($B32="N/A","N/A",IF(G32&gt;25,"No",IF(G32&lt;3,"No","Yes")))</f>
        <v>Yes</v>
      </c>
      <c r="I32" s="10">
        <v>-1.86</v>
      </c>
      <c r="J32" s="10">
        <v>-3.2000000000000001E-2</v>
      </c>
      <c r="K32" s="9" t="str">
        <f t="shared" si="8"/>
        <v>Yes</v>
      </c>
    </row>
    <row r="33" spans="1:11" x14ac:dyDescent="0.25">
      <c r="A33" s="75" t="s">
        <v>382</v>
      </c>
      <c r="B33" s="35" t="s">
        <v>254</v>
      </c>
      <c r="C33" s="74">
        <v>15.456653785</v>
      </c>
      <c r="D33" s="9" t="str">
        <f>IF($B33="N/A","N/A",IF(C33&gt;25,"No",IF(C33&lt;2,"No","Yes")))</f>
        <v>Yes</v>
      </c>
      <c r="E33" s="8">
        <v>14.616784450000001</v>
      </c>
      <c r="F33" s="9" t="str">
        <f>IF($B33="N/A","N/A",IF(E33&gt;25,"No",IF(E33&lt;2,"No","Yes")))</f>
        <v>Yes</v>
      </c>
      <c r="G33" s="8">
        <v>14.763454718</v>
      </c>
      <c r="H33" s="9" t="str">
        <f>IF($B33="N/A","N/A",IF(G33&gt;25,"No",IF(G33&lt;2,"No","Yes")))</f>
        <v>Yes</v>
      </c>
      <c r="I33" s="10">
        <v>-5.43</v>
      </c>
      <c r="J33" s="10">
        <v>1.0029999999999999</v>
      </c>
      <c r="K33" s="9" t="str">
        <f t="shared" si="8"/>
        <v>Yes</v>
      </c>
    </row>
    <row r="34" spans="1:11" x14ac:dyDescent="0.25">
      <c r="A34" s="75" t="s">
        <v>383</v>
      </c>
      <c r="B34" s="35" t="s">
        <v>255</v>
      </c>
      <c r="C34" s="74">
        <v>0.49367349360000001</v>
      </c>
      <c r="D34" s="9" t="str">
        <f>IF($B34="N/A","N/A",IF(C34&gt;25,"No",IF(C34&lt;=0,"No","Yes")))</f>
        <v>Yes</v>
      </c>
      <c r="E34" s="8">
        <v>0.41619644680000001</v>
      </c>
      <c r="F34" s="9" t="str">
        <f>IF($B34="N/A","N/A",IF(E34&gt;25,"No",IF(E34&lt;=0,"No","Yes")))</f>
        <v>Yes</v>
      </c>
      <c r="G34" s="8">
        <v>0.46628195259999999</v>
      </c>
      <c r="H34" s="9" t="str">
        <f>IF($B34="N/A","N/A",IF(G34&gt;25,"No",IF(G34&lt;=0,"No","Yes")))</f>
        <v>Yes</v>
      </c>
      <c r="I34" s="10">
        <v>-15.7</v>
      </c>
      <c r="J34" s="10">
        <v>12.03</v>
      </c>
      <c r="K34" s="9" t="str">
        <f t="shared" si="8"/>
        <v>Yes</v>
      </c>
    </row>
    <row r="35" spans="1:11" x14ac:dyDescent="0.25">
      <c r="A35" s="75" t="s">
        <v>384</v>
      </c>
      <c r="B35" s="35" t="s">
        <v>256</v>
      </c>
      <c r="C35" s="74">
        <v>13.06300832</v>
      </c>
      <c r="D35" s="9" t="str">
        <f>IF($B35="N/A","N/A",IF(C35&gt;20,"No",IF(C35&lt;4,"No","Yes")))</f>
        <v>Yes</v>
      </c>
      <c r="E35" s="8">
        <v>12.433168208</v>
      </c>
      <c r="F35" s="9" t="str">
        <f>IF($B35="N/A","N/A",IF(E35&gt;20,"No",IF(E35&lt;4,"No","Yes")))</f>
        <v>Yes</v>
      </c>
      <c r="G35" s="8">
        <v>12.096409353</v>
      </c>
      <c r="H35" s="9" t="str">
        <f>IF($B35="N/A","N/A",IF(G35&gt;20,"No",IF(G35&lt;4,"No","Yes")))</f>
        <v>Yes</v>
      </c>
      <c r="I35" s="10">
        <v>-4.82</v>
      </c>
      <c r="J35" s="10">
        <v>-2.71</v>
      </c>
      <c r="K35" s="9" t="str">
        <f t="shared" si="8"/>
        <v>Yes</v>
      </c>
    </row>
    <row r="36" spans="1:11" x14ac:dyDescent="0.25">
      <c r="A36" s="75" t="s">
        <v>385</v>
      </c>
      <c r="B36" s="35" t="s">
        <v>257</v>
      </c>
      <c r="C36" s="74">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5" t="s">
        <v>386</v>
      </c>
      <c r="B37" s="35" t="s">
        <v>258</v>
      </c>
      <c r="C37" s="74">
        <v>10.01350592</v>
      </c>
      <c r="D37" s="9" t="str">
        <f>IF($B37="N/A","N/A",IF(C37&gt;=25,"No",IF(C37&lt;0,"No","Yes")))</f>
        <v>Yes</v>
      </c>
      <c r="E37" s="8">
        <v>9.8128745382999991</v>
      </c>
      <c r="F37" s="9" t="str">
        <f>IF($B37="N/A","N/A",IF(E37&gt;=25,"No",IF(E37&lt;0,"No","Yes")))</f>
        <v>Yes</v>
      </c>
      <c r="G37" s="8">
        <v>9.9390914009000007</v>
      </c>
      <c r="H37" s="9" t="str">
        <f>IF($B37="N/A","N/A",IF(G37&gt;=25,"No",IF(G37&lt;0,"No","Yes")))</f>
        <v>Yes</v>
      </c>
      <c r="I37" s="10">
        <v>-2</v>
      </c>
      <c r="J37" s="10">
        <v>1.286</v>
      </c>
      <c r="K37" s="9" t="str">
        <f t="shared" si="8"/>
        <v>Yes</v>
      </c>
    </row>
    <row r="38" spans="1:11" x14ac:dyDescent="0.25">
      <c r="A38" s="75" t="s">
        <v>387</v>
      </c>
      <c r="B38" s="35" t="s">
        <v>221</v>
      </c>
      <c r="C38" s="74">
        <v>4.5810285530000003</v>
      </c>
      <c r="D38" s="9" t="str">
        <f>IF($B38="N/A","N/A",IF(C38&gt;3,"Yes","No"))</f>
        <v>Yes</v>
      </c>
      <c r="E38" s="8">
        <v>4.8825513495999999</v>
      </c>
      <c r="F38" s="9" t="str">
        <f>IF($B38="N/A","N/A",IF(E38&gt;3,"Yes","No"))</f>
        <v>Yes</v>
      </c>
      <c r="G38" s="8">
        <v>5.2869983460999999</v>
      </c>
      <c r="H38" s="9" t="str">
        <f>IF($B38="N/A","N/A",IF(G38&gt;3,"Yes","No"))</f>
        <v>Yes</v>
      </c>
      <c r="I38" s="10">
        <v>6.5819999999999999</v>
      </c>
      <c r="J38" s="10">
        <v>8.2840000000000007</v>
      </c>
      <c r="K38" s="9" t="str">
        <f t="shared" si="8"/>
        <v>Yes</v>
      </c>
    </row>
    <row r="39" spans="1:11" x14ac:dyDescent="0.25">
      <c r="A39" s="75" t="s">
        <v>388</v>
      </c>
      <c r="B39" s="35" t="s">
        <v>220</v>
      </c>
      <c r="C39" s="74">
        <v>1.1804952398999999</v>
      </c>
      <c r="D39" s="9" t="str">
        <f>IF($B39="N/A","N/A",IF(C39&gt;1,"Yes","No"))</f>
        <v>Yes</v>
      </c>
      <c r="E39" s="8">
        <v>1.1591563811000001</v>
      </c>
      <c r="F39" s="9" t="str">
        <f>IF($B39="N/A","N/A",IF(E39&gt;1,"Yes","No"))</f>
        <v>Yes</v>
      </c>
      <c r="G39" s="8">
        <v>1.0224320626000001</v>
      </c>
      <c r="H39" s="9" t="str">
        <f>IF($B39="N/A","N/A",IF(G39&gt;1,"Yes","No"))</f>
        <v>Yes</v>
      </c>
      <c r="I39" s="10">
        <v>-1.81</v>
      </c>
      <c r="J39" s="10">
        <v>-11.8</v>
      </c>
      <c r="K39" s="9" t="str">
        <f t="shared" si="8"/>
        <v>Yes</v>
      </c>
    </row>
    <row r="40" spans="1:11" x14ac:dyDescent="0.25">
      <c r="A40" s="75" t="s">
        <v>389</v>
      </c>
      <c r="B40" s="35" t="s">
        <v>213</v>
      </c>
      <c r="C40" s="74">
        <v>5.4533581499999997E-2</v>
      </c>
      <c r="D40" s="9" t="str">
        <f>IF($B40="N/A","N/A",IF(C40&gt;15,"No",IF(C40&lt;-15,"No","Yes")))</f>
        <v>N/A</v>
      </c>
      <c r="E40" s="8">
        <v>5.4317062999999999E-2</v>
      </c>
      <c r="F40" s="9" t="str">
        <f>IF($B40="N/A","N/A",IF(E40&gt;15,"No",IF(E40&lt;-15,"No","Yes")))</f>
        <v>N/A</v>
      </c>
      <c r="G40" s="8">
        <v>5.4768909400000003E-2</v>
      </c>
      <c r="H40" s="9" t="str">
        <f>IF($B40="N/A","N/A",IF(G40&gt;15,"No",IF(G40&lt;-15,"No","Yes")))</f>
        <v>N/A</v>
      </c>
      <c r="I40" s="10">
        <v>-0.39700000000000002</v>
      </c>
      <c r="J40" s="10">
        <v>0.83189999999999997</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6.5652404499000001</v>
      </c>
      <c r="D42" s="9" t="str">
        <f>IF($B42="N/A","N/A",IF(C42&gt;0,"Yes","No"))</f>
        <v>Yes</v>
      </c>
      <c r="E42" s="8">
        <v>6.5599061785000004</v>
      </c>
      <c r="F42" s="9" t="str">
        <f>IF($B42="N/A","N/A",IF(E42&gt;0,"Yes","No"))</f>
        <v>Yes</v>
      </c>
      <c r="G42" s="8">
        <v>6.7351408145000002</v>
      </c>
      <c r="H42" s="9" t="str">
        <f>IF($B42="N/A","N/A",IF(G42&gt;0,"Yes","No"))</f>
        <v>Yes</v>
      </c>
      <c r="I42" s="10">
        <v>-8.1000000000000003E-2</v>
      </c>
      <c r="J42" s="10">
        <v>2.6709999999999998</v>
      </c>
      <c r="K42" s="9" t="str">
        <f t="shared" si="8"/>
        <v>Yes</v>
      </c>
    </row>
    <row r="43" spans="1:11" x14ac:dyDescent="0.25">
      <c r="A43" s="75" t="s">
        <v>392</v>
      </c>
      <c r="B43" s="35" t="s">
        <v>259</v>
      </c>
      <c r="C43" s="74">
        <v>0.59429792960000005</v>
      </c>
      <c r="D43" s="9" t="str">
        <f>IF($B43="N/A","N/A",IF(C43&gt;0,"Yes","No"))</f>
        <v>Yes</v>
      </c>
      <c r="E43" s="8">
        <v>0.56402686499999999</v>
      </c>
      <c r="F43" s="9" t="str">
        <f>IF($B43="N/A","N/A",IF(E43&gt;0,"Yes","No"))</f>
        <v>Yes</v>
      </c>
      <c r="G43" s="8">
        <v>0.53187682930000002</v>
      </c>
      <c r="H43" s="9" t="str">
        <f>IF($B43="N/A","N/A",IF(G43&gt;0,"Yes","No"))</f>
        <v>Yes</v>
      </c>
      <c r="I43" s="10">
        <v>-5.09</v>
      </c>
      <c r="J43" s="10">
        <v>-5.7</v>
      </c>
      <c r="K43" s="9" t="str">
        <f t="shared" si="8"/>
        <v>Yes</v>
      </c>
    </row>
    <row r="44" spans="1:11" x14ac:dyDescent="0.25">
      <c r="A44" s="75" t="s">
        <v>393</v>
      </c>
      <c r="B44" s="35" t="s">
        <v>259</v>
      </c>
      <c r="C44" s="74">
        <v>3.6572931999999999E-3</v>
      </c>
      <c r="D44" s="9" t="str">
        <f>IF($B44="N/A","N/A",IF(C44&gt;0,"Yes","No"))</f>
        <v>Yes</v>
      </c>
      <c r="E44" s="8">
        <v>1.6195183E-3</v>
      </c>
      <c r="F44" s="9" t="str">
        <f>IF($B44="N/A","N/A",IF(E44&gt;0,"Yes","No"))</f>
        <v>Yes</v>
      </c>
      <c r="G44" s="8">
        <v>1.7947608999999999E-3</v>
      </c>
      <c r="H44" s="9" t="str">
        <f>IF($B44="N/A","N/A",IF(G44&gt;0,"Yes","No"))</f>
        <v>Yes</v>
      </c>
      <c r="I44" s="10">
        <v>-55.7</v>
      </c>
      <c r="J44" s="10">
        <v>10.82</v>
      </c>
      <c r="K44" s="9" t="str">
        <f t="shared" si="8"/>
        <v>Yes</v>
      </c>
    </row>
    <row r="45" spans="1:11" x14ac:dyDescent="0.25">
      <c r="A45" s="75" t="s">
        <v>394</v>
      </c>
      <c r="B45" s="35" t="s">
        <v>220</v>
      </c>
      <c r="C45" s="74">
        <v>3.8524167337000002</v>
      </c>
      <c r="D45" s="9" t="str">
        <f>IF($B45="N/A","N/A",IF(C45&gt;1,"Yes","No"))</f>
        <v>Yes</v>
      </c>
      <c r="E45" s="8">
        <v>5.9291235601999999</v>
      </c>
      <c r="F45" s="9" t="str">
        <f>IF($B45="N/A","N/A",IF(E45&gt;1,"Yes","No"))</f>
        <v>Yes</v>
      </c>
      <c r="G45" s="8">
        <v>6.5520254509000004</v>
      </c>
      <c r="H45" s="9" t="str">
        <f>IF($B45="N/A","N/A",IF(G45&gt;1,"Yes","No"))</f>
        <v>Yes</v>
      </c>
      <c r="I45" s="10">
        <v>53.91</v>
      </c>
      <c r="J45" s="10">
        <v>10.51</v>
      </c>
      <c r="K45" s="9" t="str">
        <f t="shared" si="8"/>
        <v>Yes</v>
      </c>
    </row>
    <row r="46" spans="1:11" x14ac:dyDescent="0.25">
      <c r="A46" s="75" t="s">
        <v>395</v>
      </c>
      <c r="B46" s="35" t="s">
        <v>259</v>
      </c>
      <c r="C46" s="74">
        <v>0.2046618026</v>
      </c>
      <c r="D46" s="9" t="str">
        <f>IF($B46="N/A","N/A",IF(C46&gt;0,"Yes","No"))</f>
        <v>Yes</v>
      </c>
      <c r="E46" s="8">
        <v>0.20676508330000001</v>
      </c>
      <c r="F46" s="9" t="str">
        <f>IF($B46="N/A","N/A",IF(E46&gt;0,"Yes","No"))</f>
        <v>Yes</v>
      </c>
      <c r="G46" s="8">
        <v>0.1579848838</v>
      </c>
      <c r="H46" s="9" t="str">
        <f>IF($B46="N/A","N/A",IF(G46&gt;0,"Yes","No"))</f>
        <v>Yes</v>
      </c>
      <c r="I46" s="10">
        <v>1.028</v>
      </c>
      <c r="J46" s="10">
        <v>-23.6</v>
      </c>
      <c r="K46" s="9" t="str">
        <f t="shared" si="8"/>
        <v>Yes</v>
      </c>
    </row>
    <row r="47" spans="1:11" x14ac:dyDescent="0.25">
      <c r="A47" s="75" t="s">
        <v>396</v>
      </c>
      <c r="B47" s="35" t="s">
        <v>213</v>
      </c>
      <c r="C47" s="74">
        <v>1.0348755100000001E-2</v>
      </c>
      <c r="D47" s="9" t="str">
        <f>IF($B47="N/A","N/A",IF(C47&gt;15,"No",IF(C47&lt;-15,"No","Yes")))</f>
        <v>N/A</v>
      </c>
      <c r="E47" s="8">
        <v>6.8967778E-3</v>
      </c>
      <c r="F47" s="9" t="str">
        <f>IF($B47="N/A","N/A",IF(E47&gt;15,"No",IF(E47&lt;-15,"No","Yes")))</f>
        <v>N/A</v>
      </c>
      <c r="G47" s="8">
        <v>3.8880109000000002E-3</v>
      </c>
      <c r="H47" s="9" t="str">
        <f>IF($B47="N/A","N/A",IF(G47&gt;15,"No",IF(G47&lt;-15,"No","Yes")))</f>
        <v>N/A</v>
      </c>
      <c r="I47" s="10">
        <v>-33.4</v>
      </c>
      <c r="J47" s="10">
        <v>-43.6</v>
      </c>
      <c r="K47" s="9" t="str">
        <f t="shared" si="8"/>
        <v>No</v>
      </c>
    </row>
    <row r="48" spans="1:11" x14ac:dyDescent="0.25">
      <c r="A48" s="75" t="s">
        <v>397</v>
      </c>
      <c r="B48" s="35" t="s">
        <v>213</v>
      </c>
      <c r="C48" s="74">
        <v>7.4331022799999993E-2</v>
      </c>
      <c r="D48" s="9" t="str">
        <f>IF($B48="N/A","N/A",IF(C48&gt;15,"No",IF(C48&lt;-15,"No","Yes")))</f>
        <v>N/A</v>
      </c>
      <c r="E48" s="8">
        <v>6.76958639E-2</v>
      </c>
      <c r="F48" s="9" t="str">
        <f>IF($B48="N/A","N/A",IF(E48&gt;15,"No",IF(E48&lt;-15,"No","Yes")))</f>
        <v>N/A</v>
      </c>
      <c r="G48" s="8">
        <v>5.6441213300000001E-2</v>
      </c>
      <c r="H48" s="9" t="str">
        <f>IF($B48="N/A","N/A",IF(G48&gt;15,"No",IF(G48&lt;-15,"No","Yes")))</f>
        <v>N/A</v>
      </c>
      <c r="I48" s="10">
        <v>-8.93</v>
      </c>
      <c r="J48" s="10">
        <v>-16.600000000000001</v>
      </c>
      <c r="K48" s="9" t="str">
        <f t="shared" si="8"/>
        <v>Yes</v>
      </c>
    </row>
    <row r="49" spans="1:11" x14ac:dyDescent="0.25">
      <c r="A49" s="75" t="s">
        <v>398</v>
      </c>
      <c r="B49" s="35" t="s">
        <v>213</v>
      </c>
      <c r="C49" s="74">
        <v>8.9843974E-3</v>
      </c>
      <c r="D49" s="9" t="str">
        <f>IF($B49="N/A","N/A",IF(C49&gt;15,"No",IF(C49&lt;-15,"No","Yes")))</f>
        <v>N/A</v>
      </c>
      <c r="E49" s="8">
        <v>8.6742979000000008E-3</v>
      </c>
      <c r="F49" s="9" t="str">
        <f>IF($B49="N/A","N/A",IF(E49&gt;15,"No",IF(E49&lt;-15,"No","Yes")))</f>
        <v>N/A</v>
      </c>
      <c r="G49" s="8">
        <v>8.1472196999999996E-3</v>
      </c>
      <c r="H49" s="9" t="str">
        <f>IF($B49="N/A","N/A",IF(G49&gt;15,"No",IF(G49&lt;-15,"No","Yes")))</f>
        <v>N/A</v>
      </c>
      <c r="I49" s="10">
        <v>-3.45</v>
      </c>
      <c r="J49" s="10">
        <v>-6.08</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v>
      </c>
      <c r="D51" s="9" t="str">
        <f>IF($B51="N/A","N/A",IF(C51&gt;15,"No",IF(C51&lt;-15,"No","Yes")))</f>
        <v>N/A</v>
      </c>
      <c r="E51" s="8">
        <v>0</v>
      </c>
      <c r="F51" s="9" t="str">
        <f>IF($B51="N/A","N/A",IF(E51&gt;15,"No",IF(E51&lt;-15,"No","Yes")))</f>
        <v>N/A</v>
      </c>
      <c r="G51" s="8">
        <v>0</v>
      </c>
      <c r="H51" s="9" t="str">
        <f>IF($B51="N/A","N/A",IF(G51&gt;15,"No",IF(G51&lt;-15,"No","Yes")))</f>
        <v>N/A</v>
      </c>
      <c r="I51" s="10" t="s">
        <v>1746</v>
      </c>
      <c r="J51" s="10" t="s">
        <v>1746</v>
      </c>
      <c r="K51" s="9" t="str">
        <f t="shared" si="8"/>
        <v>N/A</v>
      </c>
    </row>
    <row r="52" spans="1:11" x14ac:dyDescent="0.25">
      <c r="A52" s="75" t="s">
        <v>401</v>
      </c>
      <c r="B52" s="35" t="s">
        <v>220</v>
      </c>
      <c r="C52" s="74">
        <v>18.727674932999999</v>
      </c>
      <c r="D52" s="9" t="str">
        <f>IF($B52="N/A","N/A",IF(C52&gt;1,"Yes","No"))</f>
        <v>Yes</v>
      </c>
      <c r="E52" s="8">
        <v>17.965387338999999</v>
      </c>
      <c r="F52" s="9" t="str">
        <f>IF($B52="N/A","N/A",IF(E52&gt;1,"Yes","No"))</f>
        <v>Yes</v>
      </c>
      <c r="G52" s="8">
        <v>17.393173648000001</v>
      </c>
      <c r="H52" s="9" t="str">
        <f>IF($B52="N/A","N/A",IF(G52&gt;1,"Yes","No"))</f>
        <v>Yes</v>
      </c>
      <c r="I52" s="10">
        <v>-4.07</v>
      </c>
      <c r="J52" s="10">
        <v>-3.19</v>
      </c>
      <c r="K52" s="9" t="str">
        <f t="shared" si="8"/>
        <v>Yes</v>
      </c>
    </row>
    <row r="53" spans="1:11" x14ac:dyDescent="0.25">
      <c r="A53" s="75" t="s">
        <v>402</v>
      </c>
      <c r="B53" s="35" t="s">
        <v>259</v>
      </c>
      <c r="C53" s="74">
        <v>0.1724100153</v>
      </c>
      <c r="D53" s="9" t="str">
        <f>IF($B53="N/A","N/A",IF(C53&gt;0,"Yes","No"))</f>
        <v>Yes</v>
      </c>
      <c r="E53" s="8">
        <v>0.1197337512</v>
      </c>
      <c r="F53" s="9" t="str">
        <f>IF($B53="N/A","N/A",IF(E53&gt;0,"Yes","No"))</f>
        <v>Yes</v>
      </c>
      <c r="G53" s="8">
        <v>9.8195235899999997E-2</v>
      </c>
      <c r="H53" s="9" t="str">
        <f>IF($B53="N/A","N/A",IF(G53&gt;0,"Yes","No"))</f>
        <v>Yes</v>
      </c>
      <c r="I53" s="10">
        <v>-30.6</v>
      </c>
      <c r="J53" s="10">
        <v>-18</v>
      </c>
      <c r="K53" s="9" t="str">
        <f t="shared" si="8"/>
        <v>Yes</v>
      </c>
    </row>
    <row r="54" spans="1:11" x14ac:dyDescent="0.25">
      <c r="A54" s="75" t="s">
        <v>403</v>
      </c>
      <c r="B54" s="35" t="s">
        <v>260</v>
      </c>
      <c r="C54" s="74">
        <v>3.9175393599999997E-2</v>
      </c>
      <c r="D54" s="9" t="str">
        <f>IF($B54="N/A","N/A",IF(C54&gt;=1,"No",IF(C54&lt;0,"No","Yes")))</f>
        <v>Yes</v>
      </c>
      <c r="E54" s="8">
        <v>5.4463214599999997E-2</v>
      </c>
      <c r="F54" s="9" t="str">
        <f>IF($B54="N/A","N/A",IF(E54&gt;=1,"No",IF(E54&lt;0,"No","Yes")))</f>
        <v>Yes</v>
      </c>
      <c r="G54" s="8">
        <v>4.0590680699999999E-2</v>
      </c>
      <c r="H54" s="9" t="str">
        <f>IF($B54="N/A","N/A",IF(G54&gt;=1,"No",IF(G54&lt;0,"No","Yes")))</f>
        <v>Yes</v>
      </c>
      <c r="I54" s="10">
        <v>39.020000000000003</v>
      </c>
      <c r="J54" s="10">
        <v>-25.5</v>
      </c>
      <c r="K54" s="9" t="str">
        <f t="shared" si="8"/>
        <v>Yes</v>
      </c>
    </row>
    <row r="55" spans="1:11" x14ac:dyDescent="0.25">
      <c r="A55" s="75" t="s">
        <v>878</v>
      </c>
      <c r="B55" s="35" t="s">
        <v>213</v>
      </c>
      <c r="C55" s="77">
        <v>62.821159217000002</v>
      </c>
      <c r="D55" s="9" t="str">
        <f>IF($B55="N/A","N/A",IF(C55&gt;15,"No",IF(C55&lt;-15,"No","Yes")))</f>
        <v>N/A</v>
      </c>
      <c r="E55" s="37">
        <v>64.987499807000006</v>
      </c>
      <c r="F55" s="9" t="str">
        <f>IF($B55="N/A","N/A",IF(E55&gt;15,"No",IF(E55&lt;-15,"No","Yes")))</f>
        <v>N/A</v>
      </c>
      <c r="G55" s="37">
        <v>65.688992115000005</v>
      </c>
      <c r="H55" s="9" t="str">
        <f>IF($B55="N/A","N/A",IF(G55&gt;15,"No",IF(G55&lt;-15,"No","Yes")))</f>
        <v>N/A</v>
      </c>
      <c r="I55" s="10">
        <v>3.448</v>
      </c>
      <c r="J55" s="10">
        <v>1.079</v>
      </c>
      <c r="K55" s="9" t="str">
        <f t="shared" ref="K55:K74" si="9">IF(J55="Div by 0", "N/A", IF(J55="N/A","N/A", IF(J55&gt;30, "No", IF(J55&lt;-30, "No", "Yes"))))</f>
        <v>Yes</v>
      </c>
    </row>
    <row r="56" spans="1:11" x14ac:dyDescent="0.25">
      <c r="A56" s="75" t="s">
        <v>879</v>
      </c>
      <c r="B56" s="35" t="s">
        <v>261</v>
      </c>
      <c r="C56" s="77">
        <v>77.874599281000002</v>
      </c>
      <c r="D56" s="9" t="str">
        <f>IF($B56="N/A","N/A",IF(C56&gt;90,"No",IF(C56&lt;20,"No","Yes")))</f>
        <v>Yes</v>
      </c>
      <c r="E56" s="37">
        <v>79.804672288000006</v>
      </c>
      <c r="F56" s="9" t="str">
        <f>IF($B56="N/A","N/A",IF(E56&gt;90,"No",IF(E56&lt;20,"No","Yes")))</f>
        <v>Yes</v>
      </c>
      <c r="G56" s="37">
        <v>79.273654109999995</v>
      </c>
      <c r="H56" s="9" t="str">
        <f>IF($B56="N/A","N/A",IF(G56&gt;90,"No",IF(G56&lt;20,"No","Yes")))</f>
        <v>Yes</v>
      </c>
      <c r="I56" s="10">
        <v>2.4780000000000002</v>
      </c>
      <c r="J56" s="10">
        <v>-0.66500000000000004</v>
      </c>
      <c r="K56" s="9" t="str">
        <f t="shared" si="9"/>
        <v>Yes</v>
      </c>
    </row>
    <row r="57" spans="1:11" x14ac:dyDescent="0.25">
      <c r="A57" s="75" t="s">
        <v>880</v>
      </c>
      <c r="B57" s="35" t="s">
        <v>262</v>
      </c>
      <c r="C57" s="77">
        <v>50.560918801</v>
      </c>
      <c r="D57" s="9" t="str">
        <f>IF($B57="N/A","N/A",IF(C57&gt;60,"No",IF(C57&lt;10,"No","Yes")))</f>
        <v>Yes</v>
      </c>
      <c r="E57" s="37">
        <v>51.535770388000003</v>
      </c>
      <c r="F57" s="9" t="str">
        <f>IF($B57="N/A","N/A",IF(E57&gt;60,"No",IF(E57&lt;10,"No","Yes")))</f>
        <v>Yes</v>
      </c>
      <c r="G57" s="37">
        <v>50.893664903999998</v>
      </c>
      <c r="H57" s="9" t="str">
        <f>IF($B57="N/A","N/A",IF(G57&gt;60,"No",IF(G57&lt;10,"No","Yes")))</f>
        <v>Yes</v>
      </c>
      <c r="I57" s="10">
        <v>1.9279999999999999</v>
      </c>
      <c r="J57" s="10">
        <v>-1.25</v>
      </c>
      <c r="K57" s="9" t="str">
        <f t="shared" si="9"/>
        <v>Yes</v>
      </c>
    </row>
    <row r="58" spans="1:11" ht="25" x14ac:dyDescent="0.25">
      <c r="A58" s="75" t="s">
        <v>881</v>
      </c>
      <c r="B58" s="35" t="s">
        <v>263</v>
      </c>
      <c r="C58" s="77">
        <v>52.359456317000003</v>
      </c>
      <c r="D58" s="9" t="str">
        <f>IF($B58="N/A","N/A",IF(C58&gt;100,"No",IF(C58&lt;10,"No","Yes")))</f>
        <v>Yes</v>
      </c>
      <c r="E58" s="37">
        <v>51.951245761999999</v>
      </c>
      <c r="F58" s="9" t="str">
        <f>IF($B58="N/A","N/A",IF(E58&gt;100,"No",IF(E58&lt;10,"No","Yes")))</f>
        <v>Yes</v>
      </c>
      <c r="G58" s="37">
        <v>52.178419537000003</v>
      </c>
      <c r="H58" s="9" t="str">
        <f>IF($B58="N/A","N/A",IF(G58&gt;100,"No",IF(G58&lt;10,"No","Yes")))</f>
        <v>Yes</v>
      </c>
      <c r="I58" s="10">
        <v>-0.78</v>
      </c>
      <c r="J58" s="10">
        <v>0.43730000000000002</v>
      </c>
      <c r="K58" s="9" t="str">
        <f t="shared" si="9"/>
        <v>Yes</v>
      </c>
    </row>
    <row r="59" spans="1:11" x14ac:dyDescent="0.25">
      <c r="A59" s="75" t="s">
        <v>882</v>
      </c>
      <c r="B59" s="35" t="s">
        <v>264</v>
      </c>
      <c r="C59" s="77">
        <v>54.214714794000002</v>
      </c>
      <c r="D59" s="9" t="str">
        <f>IF($B59="N/A","N/A",IF(C59&gt;100,"No",IF(C59&lt;20,"No","Yes")))</f>
        <v>Yes</v>
      </c>
      <c r="E59" s="37">
        <v>57.446574273000003</v>
      </c>
      <c r="F59" s="9" t="str">
        <f>IF($B59="N/A","N/A",IF(E59&gt;100,"No",IF(E59&lt;20,"No","Yes")))</f>
        <v>Yes</v>
      </c>
      <c r="G59" s="37">
        <v>56.605155154999999</v>
      </c>
      <c r="H59" s="9" t="str">
        <f>IF($B59="N/A","N/A",IF(G59&gt;100,"No",IF(G59&lt;20,"No","Yes")))</f>
        <v>Yes</v>
      </c>
      <c r="I59" s="10">
        <v>5.9610000000000003</v>
      </c>
      <c r="J59" s="10">
        <v>-1.46</v>
      </c>
      <c r="K59" s="9" t="str">
        <f t="shared" si="9"/>
        <v>Yes</v>
      </c>
    </row>
    <row r="60" spans="1:11" x14ac:dyDescent="0.25">
      <c r="A60" s="75" t="s">
        <v>883</v>
      </c>
      <c r="B60" s="35" t="s">
        <v>264</v>
      </c>
      <c r="C60" s="77">
        <v>66.351358579999996</v>
      </c>
      <c r="D60" s="9" t="str">
        <f>IF($B60="N/A","N/A",IF(C60&gt;100,"No",IF(C60&lt;20,"No","Yes")))</f>
        <v>Yes</v>
      </c>
      <c r="E60" s="37">
        <v>66.964935507000007</v>
      </c>
      <c r="F60" s="9" t="str">
        <f>IF($B60="N/A","N/A",IF(E60&gt;100,"No",IF(E60&lt;20,"No","Yes")))</f>
        <v>Yes</v>
      </c>
      <c r="G60" s="37">
        <v>68.121604622999996</v>
      </c>
      <c r="H60" s="9" t="str">
        <f>IF($B60="N/A","N/A",IF(G60&gt;100,"No",IF(G60&lt;20,"No","Yes")))</f>
        <v>Yes</v>
      </c>
      <c r="I60" s="10">
        <v>0.92469999999999997</v>
      </c>
      <c r="J60" s="10">
        <v>1.7270000000000001</v>
      </c>
      <c r="K60" s="9" t="str">
        <f t="shared" si="9"/>
        <v>Yes</v>
      </c>
    </row>
    <row r="61" spans="1:11" x14ac:dyDescent="0.25">
      <c r="A61" s="75" t="s">
        <v>884</v>
      </c>
      <c r="B61" s="35" t="s">
        <v>213</v>
      </c>
      <c r="C61" s="77">
        <v>115.59146145</v>
      </c>
      <c r="D61" s="9" t="str">
        <f>IF($B61="N/A","N/A",IF(C61&gt;15,"No",IF(C61&lt;-15,"No","Yes")))</f>
        <v>N/A</v>
      </c>
      <c r="E61" s="37">
        <v>128.98226166000001</v>
      </c>
      <c r="F61" s="9" t="str">
        <f>IF($B61="N/A","N/A",IF(E61&gt;15,"No",IF(E61&lt;-15,"No","Yes")))</f>
        <v>N/A</v>
      </c>
      <c r="G61" s="37">
        <v>135.00754225</v>
      </c>
      <c r="H61" s="9" t="str">
        <f>IF($B61="N/A","N/A",IF(G61&gt;15,"No",IF(G61&lt;-15,"No","Yes")))</f>
        <v>N/A</v>
      </c>
      <c r="I61" s="10">
        <v>11.58</v>
      </c>
      <c r="J61" s="10">
        <v>4.6710000000000003</v>
      </c>
      <c r="K61" s="9" t="str">
        <f t="shared" si="9"/>
        <v>Yes</v>
      </c>
    </row>
    <row r="62" spans="1:11" x14ac:dyDescent="0.25">
      <c r="A62" s="75" t="s">
        <v>885</v>
      </c>
      <c r="B62" s="35" t="s">
        <v>265</v>
      </c>
      <c r="C62" s="77">
        <v>31.201709209000001</v>
      </c>
      <c r="D62" s="9" t="str">
        <f>IF($B62="N/A","N/A",IF(C62&gt;60,"No",IF(C62&lt;10,"No","Yes")))</f>
        <v>Yes</v>
      </c>
      <c r="E62" s="37">
        <v>31.849703361</v>
      </c>
      <c r="F62" s="9" t="str">
        <f>IF($B62="N/A","N/A",IF(E62&gt;60,"No",IF(E62&lt;10,"No","Yes")))</f>
        <v>Yes</v>
      </c>
      <c r="G62" s="37">
        <v>30.551089580999999</v>
      </c>
      <c r="H62" s="9" t="str">
        <f>IF($B62="N/A","N/A",IF(G62&gt;60,"No",IF(G62&lt;10,"No","Yes")))</f>
        <v>Yes</v>
      </c>
      <c r="I62" s="10">
        <v>2.077</v>
      </c>
      <c r="J62" s="10">
        <v>-4.08</v>
      </c>
      <c r="K62" s="9" t="str">
        <f t="shared" si="9"/>
        <v>Yes</v>
      </c>
    </row>
    <row r="63" spans="1:11" x14ac:dyDescent="0.25">
      <c r="A63" s="75" t="s">
        <v>886</v>
      </c>
      <c r="B63" s="35" t="s">
        <v>265</v>
      </c>
      <c r="C63" s="77" t="s">
        <v>1746</v>
      </c>
      <c r="D63" s="9" t="str">
        <f>IF($B63="N/A","N/A",IF(C63&gt;60,"No",IF(C63&lt;10,"No","Yes")))</f>
        <v>No</v>
      </c>
      <c r="E63" s="37" t="s">
        <v>1746</v>
      </c>
      <c r="F63" s="9" t="str">
        <f>IF($B63="N/A","N/A",IF(E63&gt;60,"No",IF(E63&lt;10,"No","Yes")))</f>
        <v>No</v>
      </c>
      <c r="G63" s="37" t="s">
        <v>1746</v>
      </c>
      <c r="H63" s="9" t="str">
        <f>IF($B63="N/A","N/A",IF(G63&gt;60,"No",IF(G63&lt;10,"No","Yes")))</f>
        <v>No</v>
      </c>
      <c r="I63" s="10" t="s">
        <v>1746</v>
      </c>
      <c r="J63" s="10" t="s">
        <v>1746</v>
      </c>
      <c r="K63" s="9" t="str">
        <f t="shared" si="9"/>
        <v>N/A</v>
      </c>
    </row>
    <row r="64" spans="1:11" x14ac:dyDescent="0.25">
      <c r="A64" s="75" t="s">
        <v>887</v>
      </c>
      <c r="B64" s="35" t="s">
        <v>213</v>
      </c>
      <c r="C64" s="77">
        <v>50.588556724</v>
      </c>
      <c r="D64" s="9" t="str">
        <f t="shared" ref="D64:D74" si="10">IF($B64="N/A","N/A",IF(C64&gt;15,"No",IF(C64&lt;-15,"No","Yes")))</f>
        <v>N/A</v>
      </c>
      <c r="E64" s="37">
        <v>55.651674311999997</v>
      </c>
      <c r="F64" s="9" t="str">
        <f>IF($B64="N/A","N/A",IF(E64&gt;15,"No",IF(E64&lt;-15,"No","Yes")))</f>
        <v>N/A</v>
      </c>
      <c r="G64" s="37">
        <v>56.067854207000003</v>
      </c>
      <c r="H64" s="9" t="str">
        <f>IF($B64="N/A","N/A",IF(G64&gt;15,"No",IF(G64&lt;-15,"No","Yes")))</f>
        <v>N/A</v>
      </c>
      <c r="I64" s="10">
        <v>10.01</v>
      </c>
      <c r="J64" s="10">
        <v>0.74780000000000002</v>
      </c>
      <c r="K64" s="9" t="str">
        <f t="shared" si="9"/>
        <v>Yes</v>
      </c>
    </row>
    <row r="65" spans="1:11" ht="15.75" customHeight="1" x14ac:dyDescent="0.25">
      <c r="A65" s="75" t="s">
        <v>888</v>
      </c>
      <c r="B65" s="35" t="s">
        <v>213</v>
      </c>
      <c r="C65" s="77">
        <v>54.513042636000002</v>
      </c>
      <c r="D65" s="9" t="str">
        <f t="shared" si="10"/>
        <v>N/A</v>
      </c>
      <c r="E65" s="37">
        <v>53.592749630999997</v>
      </c>
      <c r="F65" s="9" t="str">
        <f t="shared" ref="F65:F73" si="11">IF($B65="N/A","N/A",IF(E65&gt;15,"No",IF(E65&lt;-15,"No","Yes")))</f>
        <v>N/A</v>
      </c>
      <c r="G65" s="37">
        <v>50.153779229000001</v>
      </c>
      <c r="H65" s="9" t="str">
        <f t="shared" ref="H65:H86" si="12">IF($B65="N/A","N/A",IF(G65&gt;15,"No",IF(G65&lt;-15,"No","Yes")))</f>
        <v>N/A</v>
      </c>
      <c r="I65" s="10">
        <v>-1.69</v>
      </c>
      <c r="J65" s="10">
        <v>-6.42</v>
      </c>
      <c r="K65" s="9" t="str">
        <f t="shared" si="9"/>
        <v>Yes</v>
      </c>
    </row>
    <row r="66" spans="1:11" x14ac:dyDescent="0.25">
      <c r="A66" s="75" t="s">
        <v>889</v>
      </c>
      <c r="B66" s="35" t="s">
        <v>213</v>
      </c>
      <c r="C66" s="77">
        <v>106.30171638</v>
      </c>
      <c r="D66" s="9" t="str">
        <f t="shared" si="10"/>
        <v>N/A</v>
      </c>
      <c r="E66" s="37">
        <v>110.17241203</v>
      </c>
      <c r="F66" s="9" t="str">
        <f t="shared" si="11"/>
        <v>N/A</v>
      </c>
      <c r="G66" s="37">
        <v>117.52274887999999</v>
      </c>
      <c r="H66" s="9" t="str">
        <f t="shared" si="12"/>
        <v>N/A</v>
      </c>
      <c r="I66" s="10">
        <v>3.641</v>
      </c>
      <c r="J66" s="10">
        <v>6.6719999999999997</v>
      </c>
      <c r="K66" s="9" t="str">
        <f t="shared" si="9"/>
        <v>Yes</v>
      </c>
    </row>
    <row r="67" spans="1:11" x14ac:dyDescent="0.25">
      <c r="A67" s="75" t="s">
        <v>890</v>
      </c>
      <c r="B67" s="35" t="s">
        <v>213</v>
      </c>
      <c r="C67" s="77">
        <v>39.622401377999999</v>
      </c>
      <c r="D67" s="9" t="str">
        <f t="shared" si="10"/>
        <v>N/A</v>
      </c>
      <c r="E67" s="37">
        <v>45.274312842000001</v>
      </c>
      <c r="F67" s="9" t="str">
        <f t="shared" si="11"/>
        <v>N/A</v>
      </c>
      <c r="G67" s="37">
        <v>45.917335842</v>
      </c>
      <c r="H67" s="9" t="str">
        <f t="shared" si="12"/>
        <v>N/A</v>
      </c>
      <c r="I67" s="10">
        <v>14.26</v>
      </c>
      <c r="J67" s="10">
        <v>1.42</v>
      </c>
      <c r="K67" s="9" t="str">
        <f t="shared" si="9"/>
        <v>Yes</v>
      </c>
    </row>
    <row r="68" spans="1:11" ht="25" x14ac:dyDescent="0.25">
      <c r="A68" s="75" t="s">
        <v>891</v>
      </c>
      <c r="B68" s="35" t="s">
        <v>213</v>
      </c>
      <c r="C68" s="77">
        <v>21.534443059000001</v>
      </c>
      <c r="D68" s="9" t="str">
        <f t="shared" si="10"/>
        <v>N/A</v>
      </c>
      <c r="E68" s="37">
        <v>21.555473072000002</v>
      </c>
      <c r="F68" s="9" t="str">
        <f t="shared" si="11"/>
        <v>N/A</v>
      </c>
      <c r="G68" s="37">
        <v>20.210888709999999</v>
      </c>
      <c r="H68" s="9" t="str">
        <f t="shared" si="12"/>
        <v>N/A</v>
      </c>
      <c r="I68" s="10">
        <v>9.7699999999999995E-2</v>
      </c>
      <c r="J68" s="10">
        <v>-6.24</v>
      </c>
      <c r="K68" s="9" t="str">
        <f t="shared" si="9"/>
        <v>Yes</v>
      </c>
    </row>
    <row r="69" spans="1:11" x14ac:dyDescent="0.25">
      <c r="A69" s="75" t="s">
        <v>892</v>
      </c>
      <c r="B69" s="35" t="s">
        <v>213</v>
      </c>
      <c r="C69" s="77">
        <v>2049.1648107000001</v>
      </c>
      <c r="D69" s="9" t="str">
        <f t="shared" si="10"/>
        <v>N/A</v>
      </c>
      <c r="E69" s="37">
        <v>3812.0658536999999</v>
      </c>
      <c r="F69" s="9" t="str">
        <f t="shared" si="11"/>
        <v>N/A</v>
      </c>
      <c r="G69" s="37">
        <v>3382.7377399000002</v>
      </c>
      <c r="H69" s="9" t="str">
        <f t="shared" si="12"/>
        <v>N/A</v>
      </c>
      <c r="I69" s="10">
        <v>86.03</v>
      </c>
      <c r="J69" s="10">
        <v>-11.3</v>
      </c>
      <c r="K69" s="9" t="str">
        <f t="shared" si="9"/>
        <v>Yes</v>
      </c>
    </row>
    <row r="70" spans="1:11" ht="25" x14ac:dyDescent="0.25">
      <c r="A70" s="75" t="s">
        <v>893</v>
      </c>
      <c r="B70" s="35" t="s">
        <v>213</v>
      </c>
      <c r="C70" s="77">
        <v>56.895849499000001</v>
      </c>
      <c r="D70" s="9" t="str">
        <f t="shared" si="10"/>
        <v>N/A</v>
      </c>
      <c r="E70" s="37">
        <v>55.528985155000001</v>
      </c>
      <c r="F70" s="9" t="str">
        <f t="shared" si="11"/>
        <v>N/A</v>
      </c>
      <c r="G70" s="37">
        <v>55.660688024000002</v>
      </c>
      <c r="H70" s="9" t="str">
        <f t="shared" si="12"/>
        <v>N/A</v>
      </c>
      <c r="I70" s="10">
        <v>-2.4</v>
      </c>
      <c r="J70" s="10">
        <v>0.23719999999999999</v>
      </c>
      <c r="K70" s="9" t="str">
        <f t="shared" si="9"/>
        <v>Yes</v>
      </c>
    </row>
    <row r="71" spans="1:11" x14ac:dyDescent="0.25">
      <c r="A71" s="75" t="s">
        <v>894</v>
      </c>
      <c r="B71" s="35" t="s">
        <v>213</v>
      </c>
      <c r="C71" s="77">
        <v>488.23491602000001</v>
      </c>
      <c r="D71" s="9" t="str">
        <f t="shared" si="10"/>
        <v>N/A</v>
      </c>
      <c r="E71" s="37">
        <v>501.54167541999999</v>
      </c>
      <c r="F71" s="9" t="str">
        <f t="shared" si="11"/>
        <v>N/A</v>
      </c>
      <c r="G71" s="37">
        <v>670.34037398999999</v>
      </c>
      <c r="H71" s="9" t="str">
        <f t="shared" si="12"/>
        <v>N/A</v>
      </c>
      <c r="I71" s="10">
        <v>2.7250000000000001</v>
      </c>
      <c r="J71" s="10">
        <v>33.659999999999997</v>
      </c>
      <c r="K71" s="9" t="str">
        <f t="shared" si="9"/>
        <v>No</v>
      </c>
    </row>
    <row r="72" spans="1:11" ht="25" x14ac:dyDescent="0.25">
      <c r="A72" s="75" t="s">
        <v>895</v>
      </c>
      <c r="B72" s="35" t="s">
        <v>213</v>
      </c>
      <c r="C72" s="77" t="s">
        <v>1746</v>
      </c>
      <c r="D72" s="9" t="str">
        <f t="shared" si="10"/>
        <v>N/A</v>
      </c>
      <c r="E72" s="37" t="s">
        <v>1746</v>
      </c>
      <c r="F72" s="9" t="str">
        <f t="shared" si="11"/>
        <v>N/A</v>
      </c>
      <c r="G72" s="37" t="s">
        <v>1746</v>
      </c>
      <c r="H72" s="9" t="str">
        <f t="shared" si="12"/>
        <v>N/A</v>
      </c>
      <c r="I72" s="10" t="s">
        <v>1746</v>
      </c>
      <c r="J72" s="10" t="s">
        <v>1746</v>
      </c>
      <c r="K72" s="9" t="str">
        <f t="shared" si="9"/>
        <v>N/A</v>
      </c>
    </row>
    <row r="73" spans="1:11" x14ac:dyDescent="0.25">
      <c r="A73" s="75" t="s">
        <v>896</v>
      </c>
      <c r="B73" s="35" t="s">
        <v>213</v>
      </c>
      <c r="C73" s="77">
        <v>85.69320295</v>
      </c>
      <c r="D73" s="9" t="str">
        <f t="shared" si="10"/>
        <v>N/A</v>
      </c>
      <c r="E73" s="37">
        <v>91.390411658000005</v>
      </c>
      <c r="F73" s="9" t="str">
        <f t="shared" si="11"/>
        <v>N/A</v>
      </c>
      <c r="G73" s="37">
        <v>98.027613591000005</v>
      </c>
      <c r="H73" s="9" t="str">
        <f t="shared" si="12"/>
        <v>N/A</v>
      </c>
      <c r="I73" s="10">
        <v>6.6479999999999997</v>
      </c>
      <c r="J73" s="10">
        <v>7.2619999999999996</v>
      </c>
      <c r="K73" s="9" t="str">
        <f t="shared" si="9"/>
        <v>Yes</v>
      </c>
    </row>
    <row r="74" spans="1:11" x14ac:dyDescent="0.25">
      <c r="A74" s="75" t="s">
        <v>897</v>
      </c>
      <c r="B74" s="35" t="s">
        <v>213</v>
      </c>
      <c r="C74" s="77">
        <v>94.064866652000006</v>
      </c>
      <c r="D74" s="9" t="str">
        <f t="shared" si="10"/>
        <v>N/A</v>
      </c>
      <c r="E74" s="37">
        <v>105.85794405</v>
      </c>
      <c r="F74" s="9" t="str">
        <f>IF($B74="N/A","N/A",IF(E74&gt;15,"No",IF(E74&lt;-15,"No","Yes")))</f>
        <v>N/A</v>
      </c>
      <c r="G74" s="37">
        <v>115.14204988</v>
      </c>
      <c r="H74" s="9" t="str">
        <f t="shared" si="12"/>
        <v>N/A</v>
      </c>
      <c r="I74" s="10">
        <v>12.54</v>
      </c>
      <c r="J74" s="10">
        <v>8.77</v>
      </c>
      <c r="K74" s="9" t="str">
        <f t="shared" si="9"/>
        <v>Yes</v>
      </c>
    </row>
    <row r="75" spans="1:11" x14ac:dyDescent="0.25">
      <c r="A75" s="75" t="s">
        <v>898</v>
      </c>
      <c r="B75" s="35" t="s">
        <v>213</v>
      </c>
      <c r="C75" s="74">
        <v>1.525083126</v>
      </c>
      <c r="D75" s="9" t="str">
        <f t="shared" ref="D75:D80" si="13">IF($B75="N/A","N/A",IF(C75&gt;15,"No",IF(C75&lt;-15,"No","Yes")))</f>
        <v>N/A</v>
      </c>
      <c r="E75" s="8">
        <v>1.3698478086999999</v>
      </c>
      <c r="F75" s="9" t="str">
        <f>IF($B75="N/A","N/A",IF(E75&gt;15,"No",IF(E75&lt;-15,"No","Yes")))</f>
        <v>N/A</v>
      </c>
      <c r="G75" s="8">
        <v>1.3488030246</v>
      </c>
      <c r="H75" s="9" t="str">
        <f t="shared" si="12"/>
        <v>N/A</v>
      </c>
      <c r="I75" s="10">
        <v>-10.199999999999999</v>
      </c>
      <c r="J75" s="10">
        <v>-1.54</v>
      </c>
      <c r="K75" s="9" t="str">
        <f t="shared" ref="K75:K80" si="14">IF(J75="Div by 0", "N/A", IF(J75="N/A","N/A", IF(J75&gt;30, "No", IF(J75&lt;-30, "No", "Yes"))))</f>
        <v>Yes</v>
      </c>
    </row>
    <row r="76" spans="1:11" x14ac:dyDescent="0.25">
      <c r="A76" s="75" t="s">
        <v>899</v>
      </c>
      <c r="B76" s="35" t="s">
        <v>213</v>
      </c>
      <c r="C76" s="74">
        <v>0.5776161111</v>
      </c>
      <c r="D76" s="9" t="str">
        <f t="shared" si="13"/>
        <v>N/A</v>
      </c>
      <c r="E76" s="8">
        <v>0.57763871870000005</v>
      </c>
      <c r="F76" s="9" t="str">
        <f t="shared" ref="F76:F86" si="15">IF($B76="N/A","N/A",IF(E76&gt;15,"No",IF(E76&lt;-15,"No","Yes")))</f>
        <v>N/A</v>
      </c>
      <c r="G76" s="8">
        <v>0.55955977310000005</v>
      </c>
      <c r="H76" s="9" t="str">
        <f t="shared" si="12"/>
        <v>N/A</v>
      </c>
      <c r="I76" s="10">
        <v>3.8999999999999998E-3</v>
      </c>
      <c r="J76" s="10">
        <v>-3.13</v>
      </c>
      <c r="K76" s="9" t="str">
        <f t="shared" si="14"/>
        <v>Yes</v>
      </c>
    </row>
    <row r="77" spans="1:11" x14ac:dyDescent="0.25">
      <c r="A77" s="75" t="s">
        <v>900</v>
      </c>
      <c r="B77" s="35" t="s">
        <v>213</v>
      </c>
      <c r="C77" s="74">
        <v>0.37531240739999999</v>
      </c>
      <c r="D77" s="9" t="str">
        <f t="shared" si="13"/>
        <v>N/A</v>
      </c>
      <c r="E77" s="8">
        <v>0.4067558402</v>
      </c>
      <c r="F77" s="9" t="str">
        <f t="shared" si="15"/>
        <v>N/A</v>
      </c>
      <c r="G77" s="8">
        <v>0.41704657049999999</v>
      </c>
      <c r="H77" s="9" t="str">
        <f t="shared" si="12"/>
        <v>N/A</v>
      </c>
      <c r="I77" s="10">
        <v>8.3780000000000001</v>
      </c>
      <c r="J77" s="10">
        <v>2.5299999999999998</v>
      </c>
      <c r="K77" s="9" t="str">
        <f t="shared" si="14"/>
        <v>Yes</v>
      </c>
    </row>
    <row r="78" spans="1:11" x14ac:dyDescent="0.25">
      <c r="A78" s="75" t="s">
        <v>901</v>
      </c>
      <c r="B78" s="35" t="s">
        <v>213</v>
      </c>
      <c r="C78" s="74">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5" t="s">
        <v>902</v>
      </c>
      <c r="B79" s="35" t="s">
        <v>213</v>
      </c>
      <c r="C79" s="74">
        <v>8.6418417640000005</v>
      </c>
      <c r="D79" s="9" t="str">
        <f t="shared" si="13"/>
        <v>N/A</v>
      </c>
      <c r="E79" s="8">
        <v>8.6642805763999995</v>
      </c>
      <c r="F79" s="9" t="str">
        <f t="shared" si="15"/>
        <v>N/A</v>
      </c>
      <c r="G79" s="8">
        <v>9.4126906972000004</v>
      </c>
      <c r="H79" s="9" t="str">
        <f t="shared" si="12"/>
        <v>N/A</v>
      </c>
      <c r="I79" s="10">
        <v>0.25969999999999999</v>
      </c>
      <c r="J79" s="10">
        <v>8.6379999999999999</v>
      </c>
      <c r="K79" s="9" t="str">
        <f t="shared" si="14"/>
        <v>Yes</v>
      </c>
    </row>
    <row r="80" spans="1:11" ht="25" x14ac:dyDescent="0.25">
      <c r="A80" s="75" t="s">
        <v>903</v>
      </c>
      <c r="B80" s="35" t="s">
        <v>213</v>
      </c>
      <c r="C80" s="79" t="s">
        <v>213</v>
      </c>
      <c r="D80" s="9" t="str">
        <f t="shared" si="13"/>
        <v>N/A</v>
      </c>
      <c r="E80" s="79">
        <v>8.6593785710999995</v>
      </c>
      <c r="F80" s="9" t="str">
        <f t="shared" si="15"/>
        <v>N/A</v>
      </c>
      <c r="G80" s="79">
        <v>9.4071265555999997</v>
      </c>
      <c r="H80" s="9" t="str">
        <f t="shared" si="12"/>
        <v>N/A</v>
      </c>
      <c r="I80" s="10" t="s">
        <v>213</v>
      </c>
      <c r="J80" s="80">
        <v>8.6349999999999998</v>
      </c>
      <c r="K80" s="9" t="str">
        <f t="shared" si="14"/>
        <v>Yes</v>
      </c>
    </row>
    <row r="81" spans="1:11" x14ac:dyDescent="0.25">
      <c r="A81" s="75" t="s">
        <v>904</v>
      </c>
      <c r="B81" s="35" t="s">
        <v>213</v>
      </c>
      <c r="C81" s="81">
        <v>42.223992158999998</v>
      </c>
      <c r="D81" s="9" t="str">
        <f t="shared" ref="D81:D86" si="16">IF($B81="N/A","N/A",IF(C81&gt;15,"No",IF(C81&lt;-15,"No","Yes")))</f>
        <v>N/A</v>
      </c>
      <c r="E81" s="82">
        <v>44.066959251999997</v>
      </c>
      <c r="F81" s="9" t="str">
        <f t="shared" si="15"/>
        <v>N/A</v>
      </c>
      <c r="G81" s="82">
        <v>46.031154954999998</v>
      </c>
      <c r="H81" s="9" t="str">
        <f>IF($B81="N/A","N/A",IF(G81&gt;15,"No",IF(G81&lt;-15,"No","Yes")))</f>
        <v>N/A</v>
      </c>
      <c r="I81" s="10">
        <v>4.3650000000000002</v>
      </c>
      <c r="J81" s="10">
        <v>4.4569999999999999</v>
      </c>
      <c r="K81" s="9" t="str">
        <f t="shared" ref="K81:K86" si="17">IF(J81="Div by 0", "N/A", IF(J81="N/A","N/A", IF(J81&gt;30, "No", IF(J81&lt;-30, "No", "Yes"))))</f>
        <v>Yes</v>
      </c>
    </row>
    <row r="82" spans="1:11" x14ac:dyDescent="0.25">
      <c r="A82" s="75" t="s">
        <v>905</v>
      </c>
      <c r="B82" s="35" t="s">
        <v>213</v>
      </c>
      <c r="C82" s="81">
        <v>86.404678973000003</v>
      </c>
      <c r="D82" s="9" t="str">
        <f t="shared" si="16"/>
        <v>N/A</v>
      </c>
      <c r="E82" s="82">
        <v>82.487034656000006</v>
      </c>
      <c r="F82" s="9" t="str">
        <f t="shared" si="15"/>
        <v>N/A</v>
      </c>
      <c r="G82" s="82">
        <v>82.440583496000002</v>
      </c>
      <c r="H82" s="9" t="str">
        <f t="shared" si="12"/>
        <v>N/A</v>
      </c>
      <c r="I82" s="10">
        <v>-4.53</v>
      </c>
      <c r="J82" s="10">
        <v>-5.6000000000000001E-2</v>
      </c>
      <c r="K82" s="9" t="str">
        <f t="shared" si="17"/>
        <v>Yes</v>
      </c>
    </row>
    <row r="83" spans="1:11" x14ac:dyDescent="0.25">
      <c r="A83" s="75" t="s">
        <v>906</v>
      </c>
      <c r="B83" s="35" t="s">
        <v>213</v>
      </c>
      <c r="C83" s="81">
        <v>114.31354378</v>
      </c>
      <c r="D83" s="9" t="str">
        <f t="shared" si="16"/>
        <v>N/A</v>
      </c>
      <c r="E83" s="82">
        <v>110.81889778999999</v>
      </c>
      <c r="F83" s="9" t="str">
        <f t="shared" si="15"/>
        <v>N/A</v>
      </c>
      <c r="G83" s="82">
        <v>113.16366155999999</v>
      </c>
      <c r="H83" s="9" t="str">
        <f t="shared" si="12"/>
        <v>N/A</v>
      </c>
      <c r="I83" s="10">
        <v>-3.06</v>
      </c>
      <c r="J83" s="10">
        <v>2.1160000000000001</v>
      </c>
      <c r="K83" s="9" t="str">
        <f t="shared" si="17"/>
        <v>Yes</v>
      </c>
    </row>
    <row r="84" spans="1:11" x14ac:dyDescent="0.25">
      <c r="A84" s="75" t="s">
        <v>907</v>
      </c>
      <c r="B84" s="35" t="s">
        <v>213</v>
      </c>
      <c r="C84" s="81" t="s">
        <v>1746</v>
      </c>
      <c r="D84" s="9" t="str">
        <f t="shared" si="16"/>
        <v>N/A</v>
      </c>
      <c r="E84" s="82" t="s">
        <v>1746</v>
      </c>
      <c r="F84" s="9" t="str">
        <f t="shared" si="15"/>
        <v>N/A</v>
      </c>
      <c r="G84" s="82" t="s">
        <v>1746</v>
      </c>
      <c r="H84" s="9" t="str">
        <f t="shared" si="12"/>
        <v>N/A</v>
      </c>
      <c r="I84" s="10" t="s">
        <v>1746</v>
      </c>
      <c r="J84" s="10" t="s">
        <v>1746</v>
      </c>
      <c r="K84" s="9" t="str">
        <f t="shared" si="17"/>
        <v>N/A</v>
      </c>
    </row>
    <row r="85" spans="1:11" x14ac:dyDescent="0.25">
      <c r="A85" s="75" t="s">
        <v>908</v>
      </c>
      <c r="B85" s="35" t="s">
        <v>213</v>
      </c>
      <c r="C85" s="81">
        <v>90.327525460999993</v>
      </c>
      <c r="D85" s="9" t="str">
        <f t="shared" si="16"/>
        <v>N/A</v>
      </c>
      <c r="E85" s="82">
        <v>98.246162690999995</v>
      </c>
      <c r="F85" s="9" t="str">
        <f t="shared" si="15"/>
        <v>N/A</v>
      </c>
      <c r="G85" s="82">
        <v>92.409990617000005</v>
      </c>
      <c r="H85" s="9" t="str">
        <f t="shared" si="12"/>
        <v>N/A</v>
      </c>
      <c r="I85" s="10">
        <v>8.7669999999999995</v>
      </c>
      <c r="J85" s="10">
        <v>-5.94</v>
      </c>
      <c r="K85" s="9" t="str">
        <f t="shared" si="17"/>
        <v>Yes</v>
      </c>
    </row>
    <row r="86" spans="1:11" ht="25" x14ac:dyDescent="0.25">
      <c r="A86" s="75" t="s">
        <v>909</v>
      </c>
      <c r="B86" s="35" t="s">
        <v>213</v>
      </c>
      <c r="C86" s="83" t="s">
        <v>213</v>
      </c>
      <c r="D86" s="9" t="str">
        <f t="shared" si="16"/>
        <v>N/A</v>
      </c>
      <c r="E86" s="83">
        <v>98.194616150000002</v>
      </c>
      <c r="F86" s="9" t="str">
        <f t="shared" si="15"/>
        <v>N/A</v>
      </c>
      <c r="G86" s="83">
        <v>92.353736870000006</v>
      </c>
      <c r="H86" s="9" t="str">
        <f t="shared" si="12"/>
        <v>N/A</v>
      </c>
      <c r="I86" s="10" t="s">
        <v>213</v>
      </c>
      <c r="J86" s="10">
        <v>-5.95</v>
      </c>
      <c r="K86" s="9" t="str">
        <f t="shared" si="17"/>
        <v>Yes</v>
      </c>
    </row>
    <row r="87" spans="1:11" x14ac:dyDescent="0.25">
      <c r="A87" s="75" t="s">
        <v>32</v>
      </c>
      <c r="B87" s="35" t="s">
        <v>266</v>
      </c>
      <c r="C87" s="74">
        <v>100</v>
      </c>
      <c r="D87" s="9" t="str">
        <f>IF($B87="N/A","N/A",IF(C87&gt;60,"Yes","No"))</f>
        <v>Yes</v>
      </c>
      <c r="E87" s="8">
        <v>100</v>
      </c>
      <c r="F87" s="9" t="str">
        <f>IF($B87="N/A","N/A",IF(E87&gt;60,"Yes","No"))</f>
        <v>Yes</v>
      </c>
      <c r="G87" s="8">
        <v>100</v>
      </c>
      <c r="H87" s="9" t="str">
        <f>IF($B87="N/A","N/A",IF(G87&gt;60,"Yes","No"))</f>
        <v>Yes</v>
      </c>
      <c r="I87" s="10">
        <v>0</v>
      </c>
      <c r="J87" s="10">
        <v>0</v>
      </c>
      <c r="K87" s="9" t="str">
        <f t="shared" ref="K87:K105" si="18">IF(J87="Div by 0", "N/A", IF(J87="N/A","N/A", IF(J87&gt;30, "No", IF(J87&lt;-30, "No", "Yes"))))</f>
        <v>Yes</v>
      </c>
    </row>
    <row r="88" spans="1:11" x14ac:dyDescent="0.25">
      <c r="A88" s="75" t="s">
        <v>39</v>
      </c>
      <c r="B88" s="35" t="s">
        <v>267</v>
      </c>
      <c r="C88" s="74">
        <v>100</v>
      </c>
      <c r="D88" s="9" t="str">
        <f>IF($B88="N/A","N/A",IF(C88&gt;100,"No",IF(C88&lt;85,"No","Yes")))</f>
        <v>Yes</v>
      </c>
      <c r="E88" s="8">
        <v>100</v>
      </c>
      <c r="F88" s="9" t="str">
        <f>IF($B88="N/A","N/A",IF(E88&gt;100,"No",IF(E88&lt;85,"No","Yes")))</f>
        <v>Yes</v>
      </c>
      <c r="G88" s="8">
        <v>100</v>
      </c>
      <c r="H88" s="9" t="str">
        <f>IF($B88="N/A","N/A",IF(G88&gt;100,"No",IF(G88&lt;85,"No","Yes")))</f>
        <v>Yes</v>
      </c>
      <c r="I88" s="10">
        <v>0</v>
      </c>
      <c r="J88" s="10">
        <v>0</v>
      </c>
      <c r="K88" s="9" t="str">
        <f t="shared" si="18"/>
        <v>Yes</v>
      </c>
    </row>
    <row r="89" spans="1:11" x14ac:dyDescent="0.25">
      <c r="A89" s="75" t="s">
        <v>910</v>
      </c>
      <c r="B89" s="35" t="s">
        <v>213</v>
      </c>
      <c r="C89" s="74">
        <v>21.509205260000002</v>
      </c>
      <c r="D89" s="9" t="str">
        <f>IF($B89="N/A","N/A",IF(C89&gt;15,"No",IF(C89&lt;-15,"No","Yes")))</f>
        <v>N/A</v>
      </c>
      <c r="E89" s="8">
        <v>21.203760284000001</v>
      </c>
      <c r="F89" s="9" t="str">
        <f>IF($B89="N/A","N/A",IF(E89&gt;15,"No",IF(E89&lt;-15,"No","Yes")))</f>
        <v>N/A</v>
      </c>
      <c r="G89" s="8">
        <v>21.512081114000001</v>
      </c>
      <c r="H89" s="9" t="str">
        <f>IF($B89="N/A","N/A",IF(G89&gt;15,"No",IF(G89&lt;-15,"No","Yes")))</f>
        <v>N/A</v>
      </c>
      <c r="I89" s="10">
        <v>-1.42</v>
      </c>
      <c r="J89" s="10">
        <v>1.454</v>
      </c>
      <c r="K89" s="9" t="str">
        <f t="shared" si="18"/>
        <v>Yes</v>
      </c>
    </row>
    <row r="90" spans="1:11" x14ac:dyDescent="0.25">
      <c r="A90" s="75" t="s">
        <v>851</v>
      </c>
      <c r="B90" s="35" t="s">
        <v>268</v>
      </c>
      <c r="C90" s="74">
        <v>7.0477832282000001</v>
      </c>
      <c r="D90" s="9" t="str">
        <f>IF($B90="N/A","N/A",IF(C90&gt;25,"No",IF(C90&lt;5,"No","Yes")))</f>
        <v>Yes</v>
      </c>
      <c r="E90" s="8">
        <v>6.6949226521999998</v>
      </c>
      <c r="F90" s="9" t="str">
        <f>IF($B90="N/A","N/A",IF(E90&gt;25,"No",IF(E90&lt;5,"No","Yes")))</f>
        <v>Yes</v>
      </c>
      <c r="G90" s="8">
        <v>6.7300894617999996</v>
      </c>
      <c r="H90" s="9" t="str">
        <f>IF($B90="N/A","N/A",IF(G90&gt;25,"No",IF(G90&lt;5,"No","Yes")))</f>
        <v>Yes</v>
      </c>
      <c r="I90" s="10">
        <v>-5.01</v>
      </c>
      <c r="J90" s="10">
        <v>0.52529999999999999</v>
      </c>
      <c r="K90" s="9" t="str">
        <f t="shared" si="18"/>
        <v>Yes</v>
      </c>
    </row>
    <row r="91" spans="1:11" x14ac:dyDescent="0.25">
      <c r="A91" s="75" t="s">
        <v>852</v>
      </c>
      <c r="B91" s="35" t="s">
        <v>269</v>
      </c>
      <c r="C91" s="74">
        <v>51.678522460000003</v>
      </c>
      <c r="D91" s="9" t="str">
        <f>IF($B91="N/A","N/A",IF(C91&gt;70,"No",IF(C91&lt;40,"No","Yes")))</f>
        <v>Yes</v>
      </c>
      <c r="E91" s="8">
        <v>51.779834784999998</v>
      </c>
      <c r="F91" s="9" t="str">
        <f>IF($B91="N/A","N/A",IF(E91&gt;70,"No",IF(E91&lt;40,"No","Yes")))</f>
        <v>Yes</v>
      </c>
      <c r="G91" s="8">
        <v>52.131896636999997</v>
      </c>
      <c r="H91" s="9" t="str">
        <f>IF($B91="N/A","N/A",IF(G91&gt;70,"No",IF(G91&lt;40,"No","Yes")))</f>
        <v>Yes</v>
      </c>
      <c r="I91" s="10">
        <v>0.19600000000000001</v>
      </c>
      <c r="J91" s="10">
        <v>0.67989999999999995</v>
      </c>
      <c r="K91" s="9" t="str">
        <f t="shared" si="18"/>
        <v>Yes</v>
      </c>
    </row>
    <row r="92" spans="1:11" x14ac:dyDescent="0.25">
      <c r="A92" s="75" t="s">
        <v>853</v>
      </c>
      <c r="B92" s="35" t="s">
        <v>270</v>
      </c>
      <c r="C92" s="74">
        <v>41.273539548999999</v>
      </c>
      <c r="D92" s="9" t="str">
        <f>IF($B92="N/A","N/A",IF(C92&gt;55,"No",IF(C92&lt;20,"No","Yes")))</f>
        <v>Yes</v>
      </c>
      <c r="E92" s="8">
        <v>41.525179362000003</v>
      </c>
      <c r="F92" s="9" t="str">
        <f>IF($B92="N/A","N/A",IF(E92&gt;55,"No",IF(E92&lt;20,"No","Yes")))</f>
        <v>Yes</v>
      </c>
      <c r="G92" s="8">
        <v>41.137906751999999</v>
      </c>
      <c r="H92" s="9" t="str">
        <f>IF($B92="N/A","N/A",IF(G92&gt;55,"No",IF(G92&lt;20,"No","Yes")))</f>
        <v>Yes</v>
      </c>
      <c r="I92" s="10">
        <v>0.60970000000000002</v>
      </c>
      <c r="J92" s="10">
        <v>-0.93300000000000005</v>
      </c>
      <c r="K92" s="9" t="str">
        <f t="shared" si="18"/>
        <v>Yes</v>
      </c>
    </row>
    <row r="93" spans="1:11" x14ac:dyDescent="0.25">
      <c r="A93" s="75" t="s">
        <v>163</v>
      </c>
      <c r="B93" s="35" t="s">
        <v>246</v>
      </c>
      <c r="C93" s="74">
        <v>96.987473730000005</v>
      </c>
      <c r="D93" s="9" t="str">
        <f>IF($B93="N/A","N/A",IF(C93&gt;95,"Yes","No"))</f>
        <v>Yes</v>
      </c>
      <c r="E93" s="8">
        <v>97.069615980999998</v>
      </c>
      <c r="F93" s="9" t="str">
        <f>IF($B93="N/A","N/A",IF(E93&gt;95,"Yes","No"))</f>
        <v>Yes</v>
      </c>
      <c r="G93" s="8">
        <v>97.143827396000006</v>
      </c>
      <c r="H93" s="9" t="str">
        <f>IF($B93="N/A","N/A",IF(G93&gt;95,"Yes","No"))</f>
        <v>Yes</v>
      </c>
      <c r="I93" s="10">
        <v>8.4699999999999998E-2</v>
      </c>
      <c r="J93" s="10">
        <v>7.6499999999999999E-2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98.949957858000005</v>
      </c>
      <c r="D98" s="9" t="str">
        <f>IF($B98="N/A","N/A",IF(C98&gt;100,"No",IF(C98&lt;98,"No","Yes")))</f>
        <v>Yes</v>
      </c>
      <c r="E98" s="8">
        <v>98.945727970999997</v>
      </c>
      <c r="F98" s="9" t="str">
        <f>IF($B98="N/A","N/A",IF(E98&gt;100,"No",IF(E98&lt;98,"No","Yes")))</f>
        <v>Yes</v>
      </c>
      <c r="G98" s="8">
        <v>99.021991330000006</v>
      </c>
      <c r="H98" s="9" t="str">
        <f>IF($B98="N/A","N/A",IF(G98&gt;100,"No",IF(G98&lt;98,"No","Yes")))</f>
        <v>Yes</v>
      </c>
      <c r="I98" s="10">
        <v>-4.0000000000000001E-3</v>
      </c>
      <c r="J98" s="10">
        <v>7.7100000000000002E-2</v>
      </c>
      <c r="K98" s="9" t="str">
        <f t="shared" si="18"/>
        <v>Yes</v>
      </c>
    </row>
    <row r="99" spans="1:11" x14ac:dyDescent="0.25">
      <c r="A99" s="75" t="s">
        <v>44</v>
      </c>
      <c r="B99" s="35" t="s">
        <v>213</v>
      </c>
      <c r="C99" s="74">
        <v>48.872402409000003</v>
      </c>
      <c r="D99" s="9" t="str">
        <f>IF($B99="N/A","N/A",IF(C99&gt;15,"No",IF(C99&lt;-15,"No","Yes")))</f>
        <v>N/A</v>
      </c>
      <c r="E99" s="8">
        <v>48.912748676</v>
      </c>
      <c r="F99" s="9" t="str">
        <f>IF($B99="N/A","N/A",IF(E99&gt;15,"No",IF(E99&lt;-15,"No","Yes")))</f>
        <v>N/A</v>
      </c>
      <c r="G99" s="8">
        <v>49.089987295999997</v>
      </c>
      <c r="H99" s="9" t="str">
        <f>IF($B99="N/A","N/A",IF(G99&gt;15,"No",IF(G99&lt;-15,"No","Yes")))</f>
        <v>N/A</v>
      </c>
      <c r="I99" s="10">
        <v>8.2600000000000007E-2</v>
      </c>
      <c r="J99" s="10">
        <v>0.3624</v>
      </c>
      <c r="K99" s="9" t="str">
        <f t="shared" si="18"/>
        <v>Yes</v>
      </c>
    </row>
    <row r="100" spans="1:11" x14ac:dyDescent="0.25">
      <c r="A100" s="75" t="s">
        <v>45</v>
      </c>
      <c r="B100" s="35" t="s">
        <v>213</v>
      </c>
      <c r="C100" s="74">
        <v>51.127597590999997</v>
      </c>
      <c r="D100" s="9" t="str">
        <f>IF($B100="N/A","N/A",IF(C100&gt;15,"No",IF(C100&lt;-15,"No","Yes")))</f>
        <v>N/A</v>
      </c>
      <c r="E100" s="8">
        <v>51.087251324</v>
      </c>
      <c r="F100" s="9" t="str">
        <f>IF($B100="N/A","N/A",IF(E100&gt;15,"No",IF(E100&lt;-15,"No","Yes")))</f>
        <v>N/A</v>
      </c>
      <c r="G100" s="8">
        <v>50.910012704000003</v>
      </c>
      <c r="H100" s="9" t="str">
        <f>IF($B100="N/A","N/A",IF(G100&gt;15,"No",IF(G100&lt;-15,"No","Yes")))</f>
        <v>N/A</v>
      </c>
      <c r="I100" s="10">
        <v>-7.9000000000000001E-2</v>
      </c>
      <c r="J100" s="10">
        <v>-0.34699999999999998</v>
      </c>
      <c r="K100" s="9" t="str">
        <f t="shared" si="18"/>
        <v>Yes</v>
      </c>
    </row>
    <row r="101" spans="1:11" x14ac:dyDescent="0.25">
      <c r="A101" s="75" t="s">
        <v>355</v>
      </c>
      <c r="B101" s="35" t="s">
        <v>213</v>
      </c>
      <c r="C101" s="74" t="s">
        <v>213</v>
      </c>
      <c r="D101" s="9" t="str">
        <f>IF($B101="N/A","N/A",IF(C101&gt;15,"No",IF(C101&lt;-15,"No","Yes")))</f>
        <v>N/A</v>
      </c>
      <c r="E101" s="8">
        <v>100</v>
      </c>
      <c r="F101" s="9" t="str">
        <f>IF($B101="N/A","N/A",IF(E101&gt;15,"No",IF(E101&lt;-15,"No","Yes")))</f>
        <v>N/A</v>
      </c>
      <c r="G101" s="8">
        <v>100</v>
      </c>
      <c r="H101" s="9" t="str">
        <f>IF($B101="N/A","N/A",IF(G101&gt;15,"No",IF(G101&lt;-15,"No","Yes")))</f>
        <v>N/A</v>
      </c>
      <c r="I101" s="10" t="s">
        <v>213</v>
      </c>
      <c r="J101" s="10">
        <v>0</v>
      </c>
      <c r="K101" s="9" t="str">
        <f t="shared" si="18"/>
        <v>Yes</v>
      </c>
    </row>
    <row r="102" spans="1:11" x14ac:dyDescent="0.25">
      <c r="A102" s="75" t="s">
        <v>46</v>
      </c>
      <c r="B102" s="35" t="s">
        <v>213</v>
      </c>
      <c r="C102" s="74">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99.999903704000005</v>
      </c>
      <c r="H104" s="9" t="str">
        <f>IF($B104="N/A","N/A",IF(G104&gt;100,"No",IF(G104&lt;98,"No","Yes")))</f>
        <v>Yes</v>
      </c>
      <c r="I104" s="10">
        <v>0</v>
      </c>
      <c r="J104" s="10">
        <v>0</v>
      </c>
      <c r="K104" s="9" t="str">
        <f t="shared" si="18"/>
        <v>Yes</v>
      </c>
    </row>
    <row r="105" spans="1:11" ht="25" x14ac:dyDescent="0.25">
      <c r="A105" s="75" t="s">
        <v>48</v>
      </c>
      <c r="B105" s="51" t="s">
        <v>223</v>
      </c>
      <c r="C105" s="74">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80.484345360000006</v>
      </c>
      <c r="D107" s="9" t="str">
        <f t="shared" ref="D107:D130" si="19">IF($B107="N/A","N/A",IF(C107&gt;15,"No",IF(C107&lt;-15,"No","Yes")))</f>
        <v>N/A</v>
      </c>
      <c r="E107" s="9">
        <v>80.472291029999994</v>
      </c>
      <c r="F107" s="9" t="str">
        <f t="shared" ref="F107:F130" si="20">IF($B107="N/A","N/A",IF(E107&gt;15,"No",IF(E107&lt;-15,"No","Yes")))</f>
        <v>N/A</v>
      </c>
      <c r="G107" s="8">
        <v>79.704533366999996</v>
      </c>
      <c r="H107" s="9" t="str">
        <f t="shared" ref="H107:H130" si="21">IF($B107="N/A","N/A",IF(G107&gt;15,"No",IF(G107&lt;-15,"No","Yes")))</f>
        <v>N/A</v>
      </c>
      <c r="I107" s="10">
        <v>-1.4999999999999999E-2</v>
      </c>
      <c r="J107" s="10">
        <v>-0.95399999999999996</v>
      </c>
      <c r="K107" s="9" t="str">
        <f t="shared" ref="K107:K130" si="22">IF(J107="Div by 0", "N/A", IF(J107="N/A","N/A", IF(J107&gt;30, "No", IF(J107&lt;-30, "No", "Yes"))))</f>
        <v>Yes</v>
      </c>
    </row>
    <row r="108" spans="1:11" x14ac:dyDescent="0.25">
      <c r="A108" s="75" t="s">
        <v>914</v>
      </c>
      <c r="B108" s="35" t="s">
        <v>213</v>
      </c>
      <c r="C108" s="84">
        <v>10.874472655</v>
      </c>
      <c r="D108" s="35" t="s">
        <v>213</v>
      </c>
      <c r="E108" s="9">
        <v>10.864044601</v>
      </c>
      <c r="F108" s="35" t="s">
        <v>213</v>
      </c>
      <c r="G108" s="8">
        <v>10.884038774</v>
      </c>
      <c r="H108" s="35" t="s">
        <v>213</v>
      </c>
      <c r="I108" s="10">
        <v>-9.6000000000000002E-2</v>
      </c>
      <c r="J108" s="10">
        <v>0.184</v>
      </c>
      <c r="K108" s="9" t="str">
        <f t="shared" si="22"/>
        <v>Yes</v>
      </c>
    </row>
    <row r="109" spans="1:11" x14ac:dyDescent="0.25">
      <c r="A109" s="75" t="s">
        <v>915</v>
      </c>
      <c r="B109" s="35" t="s">
        <v>213</v>
      </c>
      <c r="C109" s="84">
        <v>6.5650042327999998</v>
      </c>
      <c r="D109" s="9" t="str">
        <f t="shared" si="19"/>
        <v>N/A</v>
      </c>
      <c r="E109" s="9">
        <v>6.5596691758999999</v>
      </c>
      <c r="F109" s="9" t="str">
        <f t="shared" si="20"/>
        <v>N/A</v>
      </c>
      <c r="G109" s="8">
        <v>6.7349150343000002</v>
      </c>
      <c r="H109" s="9" t="str">
        <f t="shared" si="21"/>
        <v>N/A</v>
      </c>
      <c r="I109" s="10">
        <v>-8.1000000000000003E-2</v>
      </c>
      <c r="J109" s="10">
        <v>2.6720000000000002</v>
      </c>
      <c r="K109" s="9" t="str">
        <f t="shared" si="22"/>
        <v>Yes</v>
      </c>
    </row>
    <row r="110" spans="1:11" x14ac:dyDescent="0.25">
      <c r="A110" s="75" t="s">
        <v>916</v>
      </c>
      <c r="B110" s="35" t="s">
        <v>213</v>
      </c>
      <c r="C110" s="84">
        <v>8.9843974E-3</v>
      </c>
      <c r="D110" s="9" t="str">
        <f t="shared" si="19"/>
        <v>N/A</v>
      </c>
      <c r="E110" s="9">
        <v>8.6742979000000008E-3</v>
      </c>
      <c r="F110" s="9" t="str">
        <f t="shared" si="20"/>
        <v>N/A</v>
      </c>
      <c r="G110" s="8">
        <v>8.1472196999999996E-3</v>
      </c>
      <c r="H110" s="9" t="str">
        <f t="shared" si="21"/>
        <v>N/A</v>
      </c>
      <c r="I110" s="10">
        <v>-3.45</v>
      </c>
      <c r="J110" s="10">
        <v>-6.08</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0.49227248150000003</v>
      </c>
      <c r="D112" s="9" t="str">
        <f t="shared" si="19"/>
        <v>N/A</v>
      </c>
      <c r="E112" s="9">
        <v>0.41458877859999999</v>
      </c>
      <c r="F112" s="9" t="str">
        <f t="shared" si="20"/>
        <v>N/A</v>
      </c>
      <c r="G112" s="8">
        <v>0.465114784</v>
      </c>
      <c r="H112" s="9" t="str">
        <f t="shared" si="21"/>
        <v>N/A</v>
      </c>
      <c r="I112" s="10">
        <v>-15.8</v>
      </c>
      <c r="J112" s="10">
        <v>12.19</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2.7164973000000001E-3</v>
      </c>
      <c r="D114" s="9" t="str">
        <f t="shared" si="19"/>
        <v>N/A</v>
      </c>
      <c r="E114" s="9">
        <v>1.2679643E-3</v>
      </c>
      <c r="F114" s="9" t="str">
        <f t="shared" si="20"/>
        <v>N/A</v>
      </c>
      <c r="G114" s="8">
        <v>1.21309E-3</v>
      </c>
      <c r="H114" s="9" t="str">
        <f t="shared" si="21"/>
        <v>N/A</v>
      </c>
      <c r="I114" s="10">
        <v>-53.3</v>
      </c>
      <c r="J114" s="10">
        <v>-4.33</v>
      </c>
      <c r="K114" s="9" t="str">
        <f t="shared" si="22"/>
        <v>Yes</v>
      </c>
    </row>
    <row r="115" spans="1:11" x14ac:dyDescent="0.25">
      <c r="A115" s="75" t="s">
        <v>921</v>
      </c>
      <c r="B115" s="35" t="s">
        <v>213</v>
      </c>
      <c r="C115" s="84">
        <v>0.5544383208</v>
      </c>
      <c r="D115" s="9" t="str">
        <f t="shared" si="19"/>
        <v>N/A</v>
      </c>
      <c r="E115" s="9">
        <v>0.51622342560000001</v>
      </c>
      <c r="F115" s="9" t="str">
        <f t="shared" si="20"/>
        <v>N/A</v>
      </c>
      <c r="G115" s="8">
        <v>0.49661302969999999</v>
      </c>
      <c r="H115" s="9" t="str">
        <f t="shared" si="21"/>
        <v>N/A</v>
      </c>
      <c r="I115" s="10">
        <v>-6.89</v>
      </c>
      <c r="J115" s="10">
        <v>-3.8</v>
      </c>
      <c r="K115" s="9" t="str">
        <f t="shared" si="22"/>
        <v>Yes</v>
      </c>
    </row>
    <row r="116" spans="1:11" x14ac:dyDescent="0.25">
      <c r="A116" s="75" t="s">
        <v>922</v>
      </c>
      <c r="B116" s="35" t="s">
        <v>213</v>
      </c>
      <c r="C116" s="84">
        <v>0.81877753710000001</v>
      </c>
      <c r="D116" s="9" t="str">
        <f t="shared" si="19"/>
        <v>N/A</v>
      </c>
      <c r="E116" s="9">
        <v>0.79695704369999998</v>
      </c>
      <c r="F116" s="9" t="str">
        <f t="shared" si="20"/>
        <v>N/A</v>
      </c>
      <c r="G116" s="8">
        <v>0.69158759189999996</v>
      </c>
      <c r="H116" s="9" t="str">
        <f t="shared" si="21"/>
        <v>N/A</v>
      </c>
      <c r="I116" s="10">
        <v>-2.67</v>
      </c>
      <c r="J116" s="10">
        <v>-13.2</v>
      </c>
      <c r="K116" s="9" t="str">
        <f t="shared" si="22"/>
        <v>Yes</v>
      </c>
    </row>
    <row r="117" spans="1:11" x14ac:dyDescent="0.25">
      <c r="A117" s="75" t="s">
        <v>923</v>
      </c>
      <c r="B117" s="35" t="s">
        <v>213</v>
      </c>
      <c r="C117" s="84">
        <v>0.19244367379999999</v>
      </c>
      <c r="D117" s="9" t="str">
        <f t="shared" si="19"/>
        <v>N/A</v>
      </c>
      <c r="E117" s="9">
        <v>0.19220126900000001</v>
      </c>
      <c r="F117" s="9" t="str">
        <f t="shared" si="20"/>
        <v>N/A</v>
      </c>
      <c r="G117" s="8">
        <v>0.1505609259</v>
      </c>
      <c r="H117" s="9" t="str">
        <f t="shared" si="21"/>
        <v>N/A</v>
      </c>
      <c r="I117" s="10">
        <v>-0.126</v>
      </c>
      <c r="J117" s="10">
        <v>-21.7</v>
      </c>
      <c r="K117" s="9" t="str">
        <f t="shared" si="22"/>
        <v>Yes</v>
      </c>
    </row>
    <row r="118" spans="1:11" x14ac:dyDescent="0.25">
      <c r="A118" s="75" t="s">
        <v>924</v>
      </c>
      <c r="B118" s="35" t="s">
        <v>213</v>
      </c>
      <c r="C118" s="84">
        <v>2.2398355147000002</v>
      </c>
      <c r="D118" s="9" t="str">
        <f t="shared" si="19"/>
        <v>N/A</v>
      </c>
      <c r="E118" s="9">
        <v>2.3744626458</v>
      </c>
      <c r="F118" s="9" t="str">
        <f t="shared" si="20"/>
        <v>N/A</v>
      </c>
      <c r="G118" s="8">
        <v>2.3358870983000002</v>
      </c>
      <c r="H118" s="9" t="str">
        <f t="shared" si="21"/>
        <v>N/A</v>
      </c>
      <c r="I118" s="10">
        <v>6.0110000000000001</v>
      </c>
      <c r="J118" s="10">
        <v>-1.62</v>
      </c>
      <c r="K118" s="9" t="str">
        <f t="shared" si="22"/>
        <v>Yes</v>
      </c>
    </row>
    <row r="119" spans="1:11" x14ac:dyDescent="0.25">
      <c r="A119" s="75" t="s">
        <v>925</v>
      </c>
      <c r="B119" s="35" t="s">
        <v>213</v>
      </c>
      <c r="C119" s="84">
        <v>8.6411819849999993</v>
      </c>
      <c r="D119" s="9" t="str">
        <f t="shared" si="19"/>
        <v>N/A</v>
      </c>
      <c r="E119" s="9">
        <v>8.6636643694999993</v>
      </c>
      <c r="F119" s="9" t="str">
        <f t="shared" si="20"/>
        <v>N/A</v>
      </c>
      <c r="G119" s="8">
        <v>9.4114278589999998</v>
      </c>
      <c r="H119" s="9" t="str">
        <f t="shared" si="21"/>
        <v>N/A</v>
      </c>
      <c r="I119" s="10">
        <v>0.26019999999999999</v>
      </c>
      <c r="J119" s="10">
        <v>8.6310000000000002</v>
      </c>
      <c r="K119" s="9" t="str">
        <f t="shared" si="22"/>
        <v>Yes</v>
      </c>
    </row>
    <row r="120" spans="1:11" x14ac:dyDescent="0.25">
      <c r="A120" s="75" t="s">
        <v>926</v>
      </c>
      <c r="B120" s="35" t="s">
        <v>213</v>
      </c>
      <c r="C120" s="84">
        <v>7.4702046675</v>
      </c>
      <c r="D120" s="9" t="str">
        <f t="shared" si="19"/>
        <v>N/A</v>
      </c>
      <c r="E120" s="9">
        <v>7.4334664366999998</v>
      </c>
      <c r="F120" s="9" t="str">
        <f t="shared" si="20"/>
        <v>N/A</v>
      </c>
      <c r="G120" s="8">
        <v>7.7553609968000004</v>
      </c>
      <c r="H120" s="9" t="str">
        <f t="shared" si="21"/>
        <v>N/A</v>
      </c>
      <c r="I120" s="10">
        <v>-0.49199999999999999</v>
      </c>
      <c r="J120" s="10">
        <v>4.33</v>
      </c>
      <c r="K120" s="9" t="str">
        <f t="shared" si="22"/>
        <v>Yes</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0.17238150629999999</v>
      </c>
      <c r="D123" s="9" t="str">
        <f t="shared" si="19"/>
        <v>N/A</v>
      </c>
      <c r="E123" s="9">
        <v>0.1197337512</v>
      </c>
      <c r="F123" s="9" t="str">
        <f t="shared" si="20"/>
        <v>N/A</v>
      </c>
      <c r="G123" s="8">
        <v>9.8080432400000001E-2</v>
      </c>
      <c r="H123" s="9" t="str">
        <f t="shared" si="21"/>
        <v>N/A</v>
      </c>
      <c r="I123" s="10">
        <v>-30.5</v>
      </c>
      <c r="J123" s="10">
        <v>-18.100000000000001</v>
      </c>
      <c r="K123" s="9" t="str">
        <f t="shared" si="22"/>
        <v>Yes</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0</v>
      </c>
      <c r="D125" s="9" t="str">
        <f t="shared" si="19"/>
        <v>N/A</v>
      </c>
      <c r="E125" s="9">
        <v>0</v>
      </c>
      <c r="F125" s="9" t="str">
        <f t="shared" si="20"/>
        <v>N/A</v>
      </c>
      <c r="G125" s="8">
        <v>0</v>
      </c>
      <c r="H125" s="9" t="str">
        <f t="shared" si="21"/>
        <v>N/A</v>
      </c>
      <c r="I125" s="10" t="s">
        <v>1746</v>
      </c>
      <c r="J125" s="10" t="s">
        <v>1746</v>
      </c>
      <c r="K125" s="9" t="str">
        <f t="shared" si="22"/>
        <v>N/A</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0.99859581119999996</v>
      </c>
      <c r="D130" s="9" t="str">
        <f t="shared" si="19"/>
        <v>N/A</v>
      </c>
      <c r="E130" s="9">
        <v>1.1104641816</v>
      </c>
      <c r="F130" s="9" t="str">
        <f t="shared" si="20"/>
        <v>N/A</v>
      </c>
      <c r="G130" s="8">
        <v>1.5579864297999999</v>
      </c>
      <c r="H130" s="9" t="str">
        <f t="shared" si="21"/>
        <v>N/A</v>
      </c>
      <c r="I130" s="10">
        <v>11.2</v>
      </c>
      <c r="J130" s="10">
        <v>40.299999999999997</v>
      </c>
      <c r="K130" s="9" t="str">
        <f t="shared" si="22"/>
        <v>No</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4079460</v>
      </c>
      <c r="D6" s="9" t="str">
        <f>IF($B6="N/A","N/A",IF(C6&gt;15,"No",IF(C6&lt;-15,"No","Yes")))</f>
        <v>N/A</v>
      </c>
      <c r="E6" s="36">
        <v>4020967</v>
      </c>
      <c r="F6" s="9" t="str">
        <f>IF($B6="N/A","N/A",IF(E6&gt;15,"No",IF(E6&lt;-15,"No","Yes")))</f>
        <v>N/A</v>
      </c>
      <c r="G6" s="36">
        <v>2431874</v>
      </c>
      <c r="H6" s="9" t="str">
        <f>IF($B6="N/A","N/A",IF(G6&gt;15,"No",IF(G6&lt;-15,"No","Yes")))</f>
        <v>N/A</v>
      </c>
      <c r="I6" s="10">
        <v>-1.43</v>
      </c>
      <c r="J6" s="10">
        <v>-39.5</v>
      </c>
      <c r="K6" s="9" t="str">
        <f t="shared" ref="K6:K13" si="0">IF(J6="Div by 0", "N/A", IF(J6="N/A","N/A", IF(J6&gt;30, "No", IF(J6&lt;-30, "No", "Yes"))))</f>
        <v>No</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120.04152657</v>
      </c>
      <c r="D9" s="9" t="str">
        <f t="shared" ref="D9:D17" si="1">IF($B9="N/A","N/A",IF(C9&gt;15,"No",IF(C9&lt;-15,"No","Yes")))</f>
        <v>N/A</v>
      </c>
      <c r="E9" s="37">
        <v>116.14140255</v>
      </c>
      <c r="F9" s="9" t="str">
        <f>IF($B9="N/A","N/A",IF(E9&gt;15,"No",IF(E9&lt;-15,"No","Yes")))</f>
        <v>N/A</v>
      </c>
      <c r="G9" s="37">
        <v>64.607334507999994</v>
      </c>
      <c r="H9" s="9" t="str">
        <f>IF($B9="N/A","N/A",IF(G9&gt;15,"No",IF(G9&lt;-15,"No","Yes")))</f>
        <v>N/A</v>
      </c>
      <c r="I9" s="10">
        <v>-3.25</v>
      </c>
      <c r="J9" s="10">
        <v>-44.4</v>
      </c>
      <c r="K9" s="9" t="str">
        <f t="shared" si="0"/>
        <v>No</v>
      </c>
    </row>
    <row r="10" spans="1:11" x14ac:dyDescent="0.25">
      <c r="A10" s="75" t="s">
        <v>16</v>
      </c>
      <c r="B10" s="35" t="s">
        <v>213</v>
      </c>
      <c r="C10" s="74">
        <v>2.3431777734999999</v>
      </c>
      <c r="D10" s="9" t="str">
        <f t="shared" si="1"/>
        <v>N/A</v>
      </c>
      <c r="E10" s="8">
        <v>2.3126526529999998</v>
      </c>
      <c r="F10" s="9" t="str">
        <f>IF($B10="N/A","N/A",IF(E10&gt;15,"No",IF(E10&lt;-15,"No","Yes")))</f>
        <v>N/A</v>
      </c>
      <c r="G10" s="8">
        <v>2.3558786351999998</v>
      </c>
      <c r="H10" s="9" t="str">
        <f>IF($B10="N/A","N/A",IF(G10&gt;15,"No",IF(G10&lt;-15,"No","Yes")))</f>
        <v>N/A</v>
      </c>
      <c r="I10" s="10">
        <v>-1.3</v>
      </c>
      <c r="J10" s="10">
        <v>1.869</v>
      </c>
      <c r="K10" s="9" t="str">
        <f t="shared" si="0"/>
        <v>Yes</v>
      </c>
    </row>
    <row r="11" spans="1:11" x14ac:dyDescent="0.25">
      <c r="A11" s="75" t="s">
        <v>36</v>
      </c>
      <c r="B11" s="35" t="s">
        <v>213</v>
      </c>
      <c r="C11" s="74">
        <v>0.31232557379999998</v>
      </c>
      <c r="D11" s="9" t="str">
        <f t="shared" si="1"/>
        <v>N/A</v>
      </c>
      <c r="E11" s="8">
        <v>0.35786692879999998</v>
      </c>
      <c r="F11" s="9" t="str">
        <f>IF($B11="N/A","N/A",IF(E11&gt;15,"No",IF(E11&lt;-15,"No","Yes")))</f>
        <v>N/A</v>
      </c>
      <c r="G11" s="8">
        <v>0.64047336509999997</v>
      </c>
      <c r="H11" s="9" t="str">
        <f>IF($B11="N/A","N/A",IF(G11&gt;15,"No",IF(G11&lt;-15,"No","Yes")))</f>
        <v>N/A</v>
      </c>
      <c r="I11" s="10">
        <v>14.58</v>
      </c>
      <c r="J11" s="10">
        <v>78.97</v>
      </c>
      <c r="K11" s="9" t="str">
        <f t="shared" si="0"/>
        <v>No</v>
      </c>
    </row>
    <row r="12" spans="1:11" x14ac:dyDescent="0.25">
      <c r="A12" s="75" t="s">
        <v>37</v>
      </c>
      <c r="B12" s="35" t="s">
        <v>213</v>
      </c>
      <c r="C12" s="74">
        <v>0.59171597629999995</v>
      </c>
      <c r="D12" s="9" t="str">
        <f t="shared" si="1"/>
        <v>N/A</v>
      </c>
      <c r="E12" s="8">
        <v>0</v>
      </c>
      <c r="F12" s="9" t="str">
        <f>IF($B12="N/A","N/A",IF(E12&gt;15,"No",IF(E12&lt;-15,"No","Yes")))</f>
        <v>N/A</v>
      </c>
      <c r="G12" s="8">
        <v>0</v>
      </c>
      <c r="H12" s="9" t="str">
        <f>IF($B12="N/A","N/A",IF(G12&gt;15,"No",IF(G12&lt;-15,"No","Yes")))</f>
        <v>N/A</v>
      </c>
      <c r="I12" s="10">
        <v>-100</v>
      </c>
      <c r="J12" s="10" t="s">
        <v>1746</v>
      </c>
      <c r="K12" s="9" t="str">
        <f t="shared" si="0"/>
        <v>N/A</v>
      </c>
    </row>
    <row r="13" spans="1:11" x14ac:dyDescent="0.25">
      <c r="A13" s="75" t="s">
        <v>38</v>
      </c>
      <c r="B13" s="35" t="s">
        <v>213</v>
      </c>
      <c r="C13" s="74">
        <v>2.6187792300999999</v>
      </c>
      <c r="D13" s="9" t="str">
        <f t="shared" si="1"/>
        <v>N/A</v>
      </c>
      <c r="E13" s="8">
        <v>2.5627036299000001</v>
      </c>
      <c r="F13" s="9" t="str">
        <f>IF($B13="N/A","N/A",IF(E13&gt;15,"No",IF(E13&lt;-15,"No","Yes")))</f>
        <v>N/A</v>
      </c>
      <c r="G13" s="8">
        <v>2.4967561304000001</v>
      </c>
      <c r="H13" s="9" t="str">
        <f>IF($B13="N/A","N/A",IF(G13&gt;15,"No",IF(G13&lt;-15,"No","Yes")))</f>
        <v>N/A</v>
      </c>
      <c r="I13" s="10">
        <v>-2.14</v>
      </c>
      <c r="J13" s="10">
        <v>-2.57</v>
      </c>
      <c r="K13" s="9" t="str">
        <f t="shared" si="0"/>
        <v>Yes</v>
      </c>
    </row>
    <row r="14" spans="1:11" x14ac:dyDescent="0.25">
      <c r="A14" s="75" t="s">
        <v>676</v>
      </c>
      <c r="B14" s="35" t="s">
        <v>213</v>
      </c>
      <c r="C14" s="74">
        <v>32.960097660000002</v>
      </c>
      <c r="D14" s="9" t="str">
        <f t="shared" si="1"/>
        <v>N/A</v>
      </c>
      <c r="E14" s="8">
        <v>34.455667007000002</v>
      </c>
      <c r="F14" s="9" t="str">
        <f t="shared" ref="F14:F33" si="2">IF($B14="N/A","N/A",IF(E14&gt;15,"No",IF(E14&lt;-15,"No","Yes")))</f>
        <v>N/A</v>
      </c>
      <c r="G14" s="8">
        <v>42.539333864</v>
      </c>
      <c r="H14" s="9" t="str">
        <f t="shared" ref="H14:H33" si="3">IF($B14="N/A","N/A",IF(G14&gt;15,"No",IF(G14&lt;-15,"No","Yes")))</f>
        <v>N/A</v>
      </c>
      <c r="I14" s="10">
        <v>4.5380000000000003</v>
      </c>
      <c r="J14" s="10">
        <v>23.46</v>
      </c>
      <c r="K14" s="9" t="str">
        <f t="shared" ref="K14:K30" si="4">IF(J14="Div by 0", "N/A", IF(J14="N/A","N/A", IF(J14&gt;30, "No", IF(J14&lt;-30, "No", "Yes"))))</f>
        <v>Yes</v>
      </c>
    </row>
    <row r="15" spans="1:11" x14ac:dyDescent="0.25">
      <c r="A15" s="75" t="s">
        <v>677</v>
      </c>
      <c r="B15" s="35" t="s">
        <v>213</v>
      </c>
      <c r="C15" s="74">
        <v>2.5083221798999999</v>
      </c>
      <c r="D15" s="9" t="str">
        <f t="shared" si="1"/>
        <v>N/A</v>
      </c>
      <c r="E15" s="8">
        <v>2.4478191439999999</v>
      </c>
      <c r="F15" s="9" t="str">
        <f t="shared" si="2"/>
        <v>N/A</v>
      </c>
      <c r="G15" s="8">
        <v>2.7656038101</v>
      </c>
      <c r="H15" s="9" t="str">
        <f t="shared" si="3"/>
        <v>N/A</v>
      </c>
      <c r="I15" s="10">
        <v>-2.41</v>
      </c>
      <c r="J15" s="10">
        <v>12.98</v>
      </c>
      <c r="K15" s="9" t="str">
        <f t="shared" si="4"/>
        <v>Yes</v>
      </c>
    </row>
    <row r="16" spans="1:11" x14ac:dyDescent="0.25">
      <c r="A16" s="75" t="s">
        <v>381</v>
      </c>
      <c r="B16" s="35" t="s">
        <v>213</v>
      </c>
      <c r="C16" s="74">
        <v>11.945502591</v>
      </c>
      <c r="D16" s="9" t="str">
        <f t="shared" si="1"/>
        <v>N/A</v>
      </c>
      <c r="E16" s="8">
        <v>11.334487449999999</v>
      </c>
      <c r="F16" s="9" t="str">
        <f t="shared" si="2"/>
        <v>N/A</v>
      </c>
      <c r="G16" s="8">
        <v>7.5888388954000003</v>
      </c>
      <c r="H16" s="9" t="str">
        <f t="shared" si="3"/>
        <v>N/A</v>
      </c>
      <c r="I16" s="10">
        <v>-5.12</v>
      </c>
      <c r="J16" s="10">
        <v>-33</v>
      </c>
      <c r="K16" s="9" t="str">
        <f t="shared" si="4"/>
        <v>No</v>
      </c>
    </row>
    <row r="17" spans="1:11" x14ac:dyDescent="0.25">
      <c r="A17" s="75" t="s">
        <v>382</v>
      </c>
      <c r="B17" s="35" t="s">
        <v>213</v>
      </c>
      <c r="C17" s="74">
        <v>2.0969932294999998</v>
      </c>
      <c r="D17" s="9" t="str">
        <f t="shared" si="1"/>
        <v>N/A</v>
      </c>
      <c r="E17" s="8">
        <v>2.1731588446000001</v>
      </c>
      <c r="F17" s="9" t="str">
        <f t="shared" si="2"/>
        <v>N/A</v>
      </c>
      <c r="G17" s="8">
        <v>3.6941881035000002</v>
      </c>
      <c r="H17" s="9" t="str">
        <f t="shared" si="3"/>
        <v>N/A</v>
      </c>
      <c r="I17" s="10">
        <v>3.6320000000000001</v>
      </c>
      <c r="J17" s="10">
        <v>69.989999999999995</v>
      </c>
      <c r="K17" s="9" t="str">
        <f t="shared" si="4"/>
        <v>No</v>
      </c>
    </row>
    <row r="18" spans="1:11" x14ac:dyDescent="0.25">
      <c r="A18" s="75" t="s">
        <v>383</v>
      </c>
      <c r="B18" s="35" t="s">
        <v>213</v>
      </c>
      <c r="C18" s="74">
        <v>4.1427052000000001E-3</v>
      </c>
      <c r="D18" s="9" t="str">
        <f t="shared" ref="D18:D33" si="5">IF($B18="N/A","N/A",IF(C18&gt;15,"No",IF(C18&lt;-15,"No","Yes")))</f>
        <v>N/A</v>
      </c>
      <c r="E18" s="8">
        <v>5.6205385000000002E-3</v>
      </c>
      <c r="F18" s="9" t="str">
        <f t="shared" si="2"/>
        <v>N/A</v>
      </c>
      <c r="G18" s="8">
        <v>2.8784390000000001E-4</v>
      </c>
      <c r="H18" s="9" t="str">
        <f t="shared" si="3"/>
        <v>N/A</v>
      </c>
      <c r="I18" s="10">
        <v>35.67</v>
      </c>
      <c r="J18" s="10">
        <v>-94.9</v>
      </c>
      <c r="K18" s="9" t="str">
        <f t="shared" si="4"/>
        <v>No</v>
      </c>
    </row>
    <row r="19" spans="1:11" x14ac:dyDescent="0.25">
      <c r="A19" s="75" t="s">
        <v>384</v>
      </c>
      <c r="B19" s="35" t="s">
        <v>213</v>
      </c>
      <c r="C19" s="74">
        <v>24.495889162000001</v>
      </c>
      <c r="D19" s="9" t="str">
        <f t="shared" si="5"/>
        <v>N/A</v>
      </c>
      <c r="E19" s="8">
        <v>24.194180156000002</v>
      </c>
      <c r="F19" s="9" t="str">
        <f t="shared" si="2"/>
        <v>N/A</v>
      </c>
      <c r="G19" s="8">
        <v>18.562310383</v>
      </c>
      <c r="H19" s="9" t="str">
        <f t="shared" si="3"/>
        <v>N/A</v>
      </c>
      <c r="I19" s="10">
        <v>-1.23</v>
      </c>
      <c r="J19" s="10">
        <v>-23.3</v>
      </c>
      <c r="K19" s="9" t="str">
        <f t="shared" si="4"/>
        <v>Yes</v>
      </c>
    </row>
    <row r="20" spans="1:11" x14ac:dyDescent="0.25">
      <c r="A20" s="75" t="s">
        <v>386</v>
      </c>
      <c r="B20" s="35" t="s">
        <v>213</v>
      </c>
      <c r="C20" s="74">
        <v>19.668019786999999</v>
      </c>
      <c r="D20" s="9" t="str">
        <f t="shared" si="5"/>
        <v>N/A</v>
      </c>
      <c r="E20" s="8">
        <v>13.27615969</v>
      </c>
      <c r="F20" s="9" t="str">
        <f t="shared" si="2"/>
        <v>N/A</v>
      </c>
      <c r="G20" s="8">
        <v>8.9827022287999991</v>
      </c>
      <c r="H20" s="9" t="str">
        <f t="shared" si="3"/>
        <v>N/A</v>
      </c>
      <c r="I20" s="10">
        <v>-32.5</v>
      </c>
      <c r="J20" s="10">
        <v>-32.299999999999997</v>
      </c>
      <c r="K20" s="9" t="str">
        <f t="shared" si="4"/>
        <v>No</v>
      </c>
    </row>
    <row r="21" spans="1:11" x14ac:dyDescent="0.25">
      <c r="A21" s="75" t="s">
        <v>387</v>
      </c>
      <c r="B21" s="35" t="s">
        <v>213</v>
      </c>
      <c r="C21" s="74">
        <v>2.4603746574000001</v>
      </c>
      <c r="D21" s="9" t="str">
        <f t="shared" si="5"/>
        <v>N/A</v>
      </c>
      <c r="E21" s="8">
        <v>8.8996999975000008</v>
      </c>
      <c r="F21" s="9" t="str">
        <f t="shared" si="2"/>
        <v>N/A</v>
      </c>
      <c r="G21" s="8">
        <v>11.336236993</v>
      </c>
      <c r="H21" s="9" t="str">
        <f t="shared" si="3"/>
        <v>N/A</v>
      </c>
      <c r="I21" s="10">
        <v>261.7</v>
      </c>
      <c r="J21" s="10">
        <v>27.38</v>
      </c>
      <c r="K21" s="9" t="str">
        <f t="shared" si="4"/>
        <v>Yes</v>
      </c>
    </row>
    <row r="22" spans="1:11" x14ac:dyDescent="0.25">
      <c r="A22" s="75" t="s">
        <v>388</v>
      </c>
      <c r="B22" s="35" t="s">
        <v>213</v>
      </c>
      <c r="C22" s="74">
        <v>1.0810254300000001E-2</v>
      </c>
      <c r="D22" s="9" t="str">
        <f t="shared" si="5"/>
        <v>N/A</v>
      </c>
      <c r="E22" s="8">
        <v>2.4297637899999999E-2</v>
      </c>
      <c r="F22" s="9" t="str">
        <f t="shared" si="2"/>
        <v>N/A</v>
      </c>
      <c r="G22" s="8">
        <v>5.31688731E-2</v>
      </c>
      <c r="H22" s="9" t="str">
        <f t="shared" si="3"/>
        <v>N/A</v>
      </c>
      <c r="I22" s="10">
        <v>124.8</v>
      </c>
      <c r="J22" s="10">
        <v>118.8</v>
      </c>
      <c r="K22" s="9" t="str">
        <f t="shared" si="4"/>
        <v>No</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0.78806998969999997</v>
      </c>
      <c r="D26" s="9" t="str">
        <f t="shared" si="5"/>
        <v>N/A</v>
      </c>
      <c r="E26" s="8">
        <v>0.71990145650000004</v>
      </c>
      <c r="F26" s="9" t="str">
        <f t="shared" si="2"/>
        <v>N/A</v>
      </c>
      <c r="G26" s="8">
        <v>0.55541528880000002</v>
      </c>
      <c r="H26" s="9" t="str">
        <f t="shared" si="3"/>
        <v>N/A</v>
      </c>
      <c r="I26" s="10">
        <v>-8.65</v>
      </c>
      <c r="J26" s="10">
        <v>-22.8</v>
      </c>
      <c r="K26" s="9" t="str">
        <f t="shared" si="4"/>
        <v>Yes</v>
      </c>
    </row>
    <row r="27" spans="1:11" x14ac:dyDescent="0.25">
      <c r="A27" s="75" t="s">
        <v>395</v>
      </c>
      <c r="B27" s="35" t="s">
        <v>213</v>
      </c>
      <c r="C27" s="74">
        <v>9.8052200000000003E-5</v>
      </c>
      <c r="D27" s="9" t="str">
        <f t="shared" si="5"/>
        <v>N/A</v>
      </c>
      <c r="E27" s="8">
        <v>7.9582850000000001E-4</v>
      </c>
      <c r="F27" s="9" t="str">
        <f t="shared" si="2"/>
        <v>N/A</v>
      </c>
      <c r="G27" s="8">
        <v>4.1120600000000001E-5</v>
      </c>
      <c r="H27" s="9" t="str">
        <f t="shared" si="3"/>
        <v>N/A</v>
      </c>
      <c r="I27" s="10">
        <v>711.6</v>
      </c>
      <c r="J27" s="10">
        <v>-94.8</v>
      </c>
      <c r="K27" s="9" t="str">
        <f t="shared" si="4"/>
        <v>No</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2.8065479254999999</v>
      </c>
      <c r="D29" s="9" t="str">
        <f t="shared" si="5"/>
        <v>N/A</v>
      </c>
      <c r="E29" s="8">
        <v>2.1790280796000001</v>
      </c>
      <c r="F29" s="9" t="str">
        <f t="shared" si="2"/>
        <v>N/A</v>
      </c>
      <c r="G29" s="8">
        <v>3.4230803075999998</v>
      </c>
      <c r="H29" s="9" t="str">
        <f t="shared" si="3"/>
        <v>N/A</v>
      </c>
      <c r="I29" s="10">
        <v>-22.4</v>
      </c>
      <c r="J29" s="10">
        <v>57.09</v>
      </c>
      <c r="K29" s="9" t="str">
        <f t="shared" si="4"/>
        <v>No</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5" t="s">
        <v>39</v>
      </c>
      <c r="B32" s="35" t="s">
        <v>267</v>
      </c>
      <c r="C32" s="74">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5" t="s">
        <v>910</v>
      </c>
      <c r="B33" s="35" t="s">
        <v>213</v>
      </c>
      <c r="C33" s="74">
        <v>62.793139287999999</v>
      </c>
      <c r="D33" s="9" t="str">
        <f t="shared" si="5"/>
        <v>N/A</v>
      </c>
      <c r="E33" s="8">
        <v>62.764255464000001</v>
      </c>
      <c r="F33" s="9" t="str">
        <f t="shared" si="2"/>
        <v>N/A</v>
      </c>
      <c r="G33" s="8">
        <v>54.353103820000001</v>
      </c>
      <c r="H33" s="9" t="str">
        <f t="shared" si="3"/>
        <v>N/A</v>
      </c>
      <c r="I33" s="10">
        <v>-4.5999999999999999E-2</v>
      </c>
      <c r="J33" s="10">
        <v>-13.4</v>
      </c>
      <c r="K33" s="9" t="str">
        <f t="shared" si="6"/>
        <v>Yes</v>
      </c>
    </row>
    <row r="34" spans="1:11" x14ac:dyDescent="0.25">
      <c r="A34" s="75" t="s">
        <v>851</v>
      </c>
      <c r="B34" s="35" t="s">
        <v>268</v>
      </c>
      <c r="C34" s="74">
        <v>7.2108563388000002</v>
      </c>
      <c r="D34" s="9" t="str">
        <f>IF($B34="N/A","N/A",IF(C34&gt;25,"No",IF(C34&lt;5,"No","Yes")))</f>
        <v>Yes</v>
      </c>
      <c r="E34" s="8">
        <v>6.9747650254</v>
      </c>
      <c r="F34" s="9" t="str">
        <f>IF($B34="N/A","N/A",IF(E34&gt;25,"No",IF(E34&lt;5,"No","Yes")))</f>
        <v>Yes</v>
      </c>
      <c r="G34" s="8">
        <v>7.6323855594000003</v>
      </c>
      <c r="H34" s="9" t="str">
        <f>IF($B34="N/A","N/A",IF(G34&gt;25,"No",IF(G34&lt;5,"No","Yes")))</f>
        <v>Yes</v>
      </c>
      <c r="I34" s="10">
        <v>-3.27</v>
      </c>
      <c r="J34" s="10">
        <v>9.4290000000000003</v>
      </c>
      <c r="K34" s="9" t="str">
        <f t="shared" si="6"/>
        <v>Yes</v>
      </c>
    </row>
    <row r="35" spans="1:11" x14ac:dyDescent="0.25">
      <c r="A35" s="75" t="s">
        <v>852</v>
      </c>
      <c r="B35" s="35" t="s">
        <v>269</v>
      </c>
      <c r="C35" s="74">
        <v>46.395160144000002</v>
      </c>
      <c r="D35" s="9" t="str">
        <f>IF($B35="N/A","N/A",IF(C35&gt;70,"No",IF(C35&lt;40,"No","Yes")))</f>
        <v>Yes</v>
      </c>
      <c r="E35" s="8">
        <v>45.966529942000001</v>
      </c>
      <c r="F35" s="9" t="str">
        <f>IF($B35="N/A","N/A",IF(E35&gt;70,"No",IF(E35&lt;40,"No","Yes")))</f>
        <v>Yes</v>
      </c>
      <c r="G35" s="8">
        <v>45.439484118000003</v>
      </c>
      <c r="H35" s="9" t="str">
        <f>IF($B35="N/A","N/A",IF(G35&gt;70,"No",IF(G35&lt;40,"No","Yes")))</f>
        <v>Yes</v>
      </c>
      <c r="I35" s="10">
        <v>-0.92400000000000004</v>
      </c>
      <c r="J35" s="10">
        <v>-1.1499999999999999</v>
      </c>
      <c r="K35" s="9" t="str">
        <f t="shared" si="6"/>
        <v>Yes</v>
      </c>
    </row>
    <row r="36" spans="1:11" x14ac:dyDescent="0.25">
      <c r="A36" s="75" t="s">
        <v>853</v>
      </c>
      <c r="B36" s="35" t="s">
        <v>270</v>
      </c>
      <c r="C36" s="74">
        <v>46.387708177</v>
      </c>
      <c r="D36" s="9" t="str">
        <f>IF($B36="N/A","N/A",IF(C36&gt;55,"No",IF(C36&lt;20,"No","Yes")))</f>
        <v>Yes</v>
      </c>
      <c r="E36" s="8">
        <v>47.050323964</v>
      </c>
      <c r="F36" s="9" t="str">
        <f>IF($B36="N/A","N/A",IF(E36&gt;55,"No",IF(E36&lt;20,"No","Yes")))</f>
        <v>Yes</v>
      </c>
      <c r="G36" s="8">
        <v>46.918261389999998</v>
      </c>
      <c r="H36" s="9" t="str">
        <f>IF($B36="N/A","N/A",IF(G36&gt;55,"No",IF(G36&lt;20,"No","Yes")))</f>
        <v>Yes</v>
      </c>
      <c r="I36" s="10">
        <v>1.4279999999999999</v>
      </c>
      <c r="J36" s="10">
        <v>-0.28100000000000003</v>
      </c>
      <c r="K36" s="9" t="str">
        <f t="shared" si="6"/>
        <v>Yes</v>
      </c>
    </row>
    <row r="37" spans="1:11" x14ac:dyDescent="0.25">
      <c r="A37" s="75" t="s">
        <v>163</v>
      </c>
      <c r="B37" s="35" t="s">
        <v>246</v>
      </c>
      <c r="C37" s="74">
        <v>68.669064043000006</v>
      </c>
      <c r="D37" s="9" t="str">
        <f>IF($B37="N/A","N/A",IF(C37&gt;95,"Yes","No"))</f>
        <v>No</v>
      </c>
      <c r="E37" s="8">
        <v>83.192053056000006</v>
      </c>
      <c r="F37" s="9" t="str">
        <f>IF($B37="N/A","N/A",IF(E37&gt;95,"Yes","No"))</f>
        <v>No</v>
      </c>
      <c r="G37" s="8">
        <v>88.815621203999996</v>
      </c>
      <c r="H37" s="9" t="str">
        <f>IF($B37="N/A","N/A",IF(G37&gt;95,"Yes","No"))</f>
        <v>No</v>
      </c>
      <c r="I37" s="10">
        <v>21.15</v>
      </c>
      <c r="J37" s="10">
        <v>6.76</v>
      </c>
      <c r="K37" s="9" t="str">
        <f t="shared" si="6"/>
        <v>Yes</v>
      </c>
    </row>
    <row r="38" spans="1:11" x14ac:dyDescent="0.25">
      <c r="A38" s="75" t="s">
        <v>41</v>
      </c>
      <c r="B38" s="35" t="s">
        <v>213</v>
      </c>
      <c r="C38" s="74">
        <v>99.753545982999995</v>
      </c>
      <c r="D38" s="9" t="str">
        <f t="shared" ref="D38:D47" si="7">IF($B38="N/A","N/A",IF(C38&gt;15,"No",IF(C38&lt;-15,"No","Yes")))</f>
        <v>N/A</v>
      </c>
      <c r="E38" s="8">
        <v>98.083184861999996</v>
      </c>
      <c r="F38" s="9" t="str">
        <f>IF($B38="N/A","N/A",IF(E38&gt;15,"No",IF(E38&lt;-15,"No","Yes")))</f>
        <v>N/A</v>
      </c>
      <c r="G38" s="8">
        <v>95.835297560000001</v>
      </c>
      <c r="H38" s="9" t="str">
        <f>IF($B38="N/A","N/A",IF(G38&gt;15,"No",IF(G38&lt;-15,"No","Yes")))</f>
        <v>N/A</v>
      </c>
      <c r="I38" s="10">
        <v>-1.67</v>
      </c>
      <c r="J38" s="10">
        <v>-2.29</v>
      </c>
      <c r="K38" s="9" t="str">
        <f t="shared" si="6"/>
        <v>Yes</v>
      </c>
    </row>
    <row r="39" spans="1:11" x14ac:dyDescent="0.25">
      <c r="A39" s="75" t="s">
        <v>42</v>
      </c>
      <c r="B39" s="35" t="s">
        <v>213</v>
      </c>
      <c r="C39" s="74">
        <v>100</v>
      </c>
      <c r="D39" s="9" t="str">
        <f t="shared" si="7"/>
        <v>N/A</v>
      </c>
      <c r="E39" s="8">
        <v>99.557522124000002</v>
      </c>
      <c r="F39" s="9" t="str">
        <f>IF($B39="N/A","N/A",IF(E39&gt;15,"No",IF(E39&lt;-15,"No","Yes")))</f>
        <v>N/A</v>
      </c>
      <c r="G39" s="8">
        <v>100</v>
      </c>
      <c r="H39" s="9" t="str">
        <f>IF($B39="N/A","N/A",IF(G39&gt;15,"No",IF(G39&lt;-15,"No","Yes")))</f>
        <v>N/A</v>
      </c>
      <c r="I39" s="10">
        <v>-0.442</v>
      </c>
      <c r="J39" s="10">
        <v>0.44440000000000002</v>
      </c>
      <c r="K39" s="9" t="str">
        <f t="shared" si="6"/>
        <v>Yes</v>
      </c>
    </row>
    <row r="40" spans="1:11" x14ac:dyDescent="0.25">
      <c r="A40" s="75" t="s">
        <v>43</v>
      </c>
      <c r="B40" s="35" t="s">
        <v>223</v>
      </c>
      <c r="C40" s="74">
        <v>69.699627977000006</v>
      </c>
      <c r="D40" s="9" t="str">
        <f>IF($B40="N/A","N/A",IF(C40&gt;100,"No",IF(C40&lt;98,"No","Yes")))</f>
        <v>No</v>
      </c>
      <c r="E40" s="8">
        <v>84.416119562999995</v>
      </c>
      <c r="F40" s="9" t="str">
        <f>IF($B40="N/A","N/A",IF(E40&gt;100,"No",IF(E40&lt;98,"No","Yes")))</f>
        <v>No</v>
      </c>
      <c r="G40" s="8">
        <v>90.904438894999998</v>
      </c>
      <c r="H40" s="9" t="str">
        <f>IF($B40="N/A","N/A",IF(G40&gt;100,"No",IF(G40&lt;98,"No","Yes")))</f>
        <v>No</v>
      </c>
      <c r="I40" s="10">
        <v>21.11</v>
      </c>
      <c r="J40" s="10">
        <v>7.6859999999999999</v>
      </c>
      <c r="K40" s="9" t="str">
        <f t="shared" si="6"/>
        <v>Yes</v>
      </c>
    </row>
    <row r="41" spans="1:11" x14ac:dyDescent="0.25">
      <c r="A41" s="75" t="s">
        <v>44</v>
      </c>
      <c r="B41" s="35" t="s">
        <v>213</v>
      </c>
      <c r="C41" s="74">
        <v>99.695465756000004</v>
      </c>
      <c r="D41" s="9" t="str">
        <f t="shared" si="7"/>
        <v>N/A</v>
      </c>
      <c r="E41" s="8">
        <v>82.115257276999998</v>
      </c>
      <c r="F41" s="9" t="str">
        <f t="shared" ref="F41:F47" si="8">IF($B41="N/A","N/A",IF(E41&gt;15,"No",IF(E41&lt;-15,"No","Yes")))</f>
        <v>N/A</v>
      </c>
      <c r="G41" s="8">
        <v>79.061282921</v>
      </c>
      <c r="H41" s="9" t="str">
        <f t="shared" ref="H41:H47" si="9">IF($B41="N/A","N/A",IF(G41&gt;15,"No",IF(G41&lt;-15,"No","Yes")))</f>
        <v>N/A</v>
      </c>
      <c r="I41" s="10">
        <v>-17.600000000000001</v>
      </c>
      <c r="J41" s="10">
        <v>-3.72</v>
      </c>
      <c r="K41" s="9" t="str">
        <f t="shared" si="6"/>
        <v>Yes</v>
      </c>
    </row>
    <row r="42" spans="1:11" x14ac:dyDescent="0.25">
      <c r="A42" s="75" t="s">
        <v>45</v>
      </c>
      <c r="B42" s="35" t="s">
        <v>213</v>
      </c>
      <c r="C42" s="74">
        <v>0.3045342439</v>
      </c>
      <c r="D42" s="9" t="str">
        <f t="shared" si="7"/>
        <v>N/A</v>
      </c>
      <c r="E42" s="8">
        <v>17.884742722999999</v>
      </c>
      <c r="F42" s="9" t="str">
        <f t="shared" si="8"/>
        <v>N/A</v>
      </c>
      <c r="G42" s="8">
        <v>20.938717079</v>
      </c>
      <c r="H42" s="9" t="str">
        <f t="shared" si="9"/>
        <v>N/A</v>
      </c>
      <c r="I42" s="10">
        <v>5773</v>
      </c>
      <c r="J42" s="10">
        <v>17.079999999999998</v>
      </c>
      <c r="K42" s="9" t="str">
        <f t="shared" si="6"/>
        <v>Yes</v>
      </c>
    </row>
    <row r="43" spans="1:11" x14ac:dyDescent="0.25">
      <c r="A43" s="75" t="s">
        <v>50</v>
      </c>
      <c r="B43" s="35" t="s">
        <v>213</v>
      </c>
      <c r="C43" s="74">
        <v>0</v>
      </c>
      <c r="D43" s="9" t="str">
        <f t="shared" si="7"/>
        <v>N/A</v>
      </c>
      <c r="E43" s="8">
        <v>0</v>
      </c>
      <c r="F43" s="9" t="str">
        <f t="shared" si="8"/>
        <v>N/A</v>
      </c>
      <c r="G43" s="8">
        <v>0</v>
      </c>
      <c r="H43" s="9" t="str">
        <f t="shared" si="9"/>
        <v>N/A</v>
      </c>
      <c r="I43" s="10" t="s">
        <v>1746</v>
      </c>
      <c r="J43" s="10" t="s">
        <v>1746</v>
      </c>
      <c r="K43" s="9" t="str">
        <f t="shared" si="6"/>
        <v>N/A</v>
      </c>
    </row>
    <row r="44" spans="1:11" x14ac:dyDescent="0.25">
      <c r="A44" s="75" t="s">
        <v>913</v>
      </c>
      <c r="B44" s="35" t="s">
        <v>213</v>
      </c>
      <c r="C44" s="74">
        <v>97.533153897999995</v>
      </c>
      <c r="D44" s="9" t="str">
        <f t="shared" si="7"/>
        <v>N/A</v>
      </c>
      <c r="E44" s="8">
        <v>91.082841514999998</v>
      </c>
      <c r="F44" s="9" t="str">
        <f t="shared" si="8"/>
        <v>N/A</v>
      </c>
      <c r="G44" s="8">
        <v>88.631935701000003</v>
      </c>
      <c r="H44" s="9" t="str">
        <f t="shared" si="9"/>
        <v>N/A</v>
      </c>
      <c r="I44" s="10">
        <v>-6.61</v>
      </c>
      <c r="J44" s="10">
        <v>-2.69</v>
      </c>
      <c r="K44" s="9" t="str">
        <f>IF(J44="Div by 0", "N/A", IF(J44="N/A","N/A", IF(J44&gt;30, "No", IF(J44&lt;-30, "No", "Yes"))))</f>
        <v>Yes</v>
      </c>
    </row>
    <row r="45" spans="1:11" x14ac:dyDescent="0.25">
      <c r="A45" s="75" t="s">
        <v>914</v>
      </c>
      <c r="B45" s="35" t="s">
        <v>213</v>
      </c>
      <c r="C45" s="74">
        <v>2.4668461021999999</v>
      </c>
      <c r="D45" s="9" t="str">
        <f t="shared" si="7"/>
        <v>N/A</v>
      </c>
      <c r="E45" s="8">
        <v>8.9171584844999998</v>
      </c>
      <c r="F45" s="9" t="str">
        <f t="shared" si="8"/>
        <v>N/A</v>
      </c>
      <c r="G45" s="8">
        <v>11.368064299</v>
      </c>
      <c r="H45" s="9" t="str">
        <f t="shared" si="9"/>
        <v>N/A</v>
      </c>
      <c r="I45" s="10">
        <v>261.5</v>
      </c>
      <c r="J45" s="10">
        <v>27.49</v>
      </c>
      <c r="K45" s="9" t="str">
        <f>IF(J45="Div by 0", "N/A", IF(J45="N/A","N/A", IF(J45&gt;30, "No", IF(J45&lt;-30, "No", "Yes"))))</f>
        <v>Yes</v>
      </c>
    </row>
    <row r="46" spans="1:11" x14ac:dyDescent="0.25">
      <c r="A46" s="75" t="s">
        <v>937</v>
      </c>
      <c r="B46" s="35" t="s">
        <v>213</v>
      </c>
      <c r="C46" s="74">
        <v>4.1427052000000001E-3</v>
      </c>
      <c r="D46" s="9" t="str">
        <f t="shared" si="7"/>
        <v>N/A</v>
      </c>
      <c r="E46" s="8">
        <v>5.6205385000000002E-3</v>
      </c>
      <c r="F46" s="9" t="str">
        <f t="shared" si="8"/>
        <v>N/A</v>
      </c>
      <c r="G46" s="8">
        <v>2.8784390000000001E-4</v>
      </c>
      <c r="H46" s="9" t="str">
        <f t="shared" si="9"/>
        <v>N/A</v>
      </c>
      <c r="I46" s="10">
        <v>35.67</v>
      </c>
      <c r="J46" s="10">
        <v>-94.9</v>
      </c>
      <c r="K46" s="9" t="str">
        <f>IF(J46="Div by 0", "N/A", IF(J46="N/A","N/A", IF(J46&gt;30, "No", IF(J46&lt;-30, "No", "Yes"))))</f>
        <v>No</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56151</v>
      </c>
      <c r="F6" s="9" t="str">
        <f t="shared" ref="F6:F15" si="1">IF($B6="N/A","N/A",IF(E6&lt;0,"No","Yes"))</f>
        <v>N/A</v>
      </c>
      <c r="G6" s="73">
        <v>633646</v>
      </c>
      <c r="H6" s="9" t="str">
        <f t="shared" ref="H6:H15" si="2">IF($B6="N/A","N/A",IF(G6&lt;0,"No","Yes"))</f>
        <v>N/A</v>
      </c>
      <c r="I6" s="10" t="s">
        <v>1746</v>
      </c>
      <c r="J6" s="10">
        <v>1028</v>
      </c>
      <c r="K6" s="9" t="str">
        <f t="shared" ref="K6:K15" si="3">IF(J6="Div by 0", "N/A", IF(J6="N/A","N/A", IF(J6&gt;30, "No", IF(J6&lt;-30, "No", "Yes"))))</f>
        <v>No</v>
      </c>
    </row>
    <row r="7" spans="1:11" x14ac:dyDescent="0.25">
      <c r="A7" s="72" t="s">
        <v>445</v>
      </c>
      <c r="B7" s="5" t="s">
        <v>213</v>
      </c>
      <c r="C7" s="74" t="s">
        <v>1746</v>
      </c>
      <c r="D7" s="9" t="str">
        <f t="shared" si="0"/>
        <v>N/A</v>
      </c>
      <c r="E7" s="74">
        <v>11.486883582000001</v>
      </c>
      <c r="F7" s="9" t="str">
        <f t="shared" si="1"/>
        <v>N/A</v>
      </c>
      <c r="G7" s="74">
        <v>12.533338804</v>
      </c>
      <c r="H7" s="9" t="str">
        <f t="shared" si="2"/>
        <v>N/A</v>
      </c>
      <c r="I7" s="10" t="s">
        <v>1746</v>
      </c>
      <c r="J7" s="10">
        <v>9.11</v>
      </c>
      <c r="K7" s="9" t="str">
        <f t="shared" si="3"/>
        <v>Yes</v>
      </c>
    </row>
    <row r="8" spans="1:11" x14ac:dyDescent="0.25">
      <c r="A8" s="72" t="s">
        <v>446</v>
      </c>
      <c r="B8" s="5" t="s">
        <v>213</v>
      </c>
      <c r="C8" s="74" t="s">
        <v>1746</v>
      </c>
      <c r="D8" s="9" t="str">
        <f t="shared" si="0"/>
        <v>N/A</v>
      </c>
      <c r="E8" s="74">
        <v>61.144057986999997</v>
      </c>
      <c r="F8" s="9" t="str">
        <f t="shared" si="1"/>
        <v>N/A</v>
      </c>
      <c r="G8" s="74">
        <v>63.754998848</v>
      </c>
      <c r="H8" s="9" t="str">
        <f t="shared" si="2"/>
        <v>N/A</v>
      </c>
      <c r="I8" s="10" t="s">
        <v>1746</v>
      </c>
      <c r="J8" s="10">
        <v>4.2699999999999996</v>
      </c>
      <c r="K8" s="9" t="str">
        <f t="shared" si="3"/>
        <v>Yes</v>
      </c>
    </row>
    <row r="9" spans="1:11" x14ac:dyDescent="0.25">
      <c r="A9" s="72" t="s">
        <v>447</v>
      </c>
      <c r="B9" s="5" t="s">
        <v>213</v>
      </c>
      <c r="C9" s="74" t="s">
        <v>1746</v>
      </c>
      <c r="D9" s="9" t="str">
        <f t="shared" si="0"/>
        <v>N/A</v>
      </c>
      <c r="E9" s="74">
        <v>19.285498032</v>
      </c>
      <c r="F9" s="9" t="str">
        <f t="shared" si="1"/>
        <v>N/A</v>
      </c>
      <c r="G9" s="74">
        <v>21.803972564999999</v>
      </c>
      <c r="H9" s="9" t="str">
        <f t="shared" si="2"/>
        <v>N/A</v>
      </c>
      <c r="I9" s="10" t="s">
        <v>1746</v>
      </c>
      <c r="J9" s="10">
        <v>13.06</v>
      </c>
      <c r="K9" s="9" t="str">
        <f t="shared" si="3"/>
        <v>Yes</v>
      </c>
    </row>
    <row r="10" spans="1:11" x14ac:dyDescent="0.25">
      <c r="A10" s="72" t="s">
        <v>448</v>
      </c>
      <c r="B10" s="5" t="s">
        <v>213</v>
      </c>
      <c r="C10" s="74" t="s">
        <v>1746</v>
      </c>
      <c r="D10" s="9" t="str">
        <f t="shared" si="0"/>
        <v>N/A</v>
      </c>
      <c r="E10" s="74">
        <v>3.9340350126999999</v>
      </c>
      <c r="F10" s="9" t="str">
        <f t="shared" si="1"/>
        <v>N/A</v>
      </c>
      <c r="G10" s="74">
        <v>1.7399304975000001</v>
      </c>
      <c r="H10" s="9" t="str">
        <f t="shared" si="2"/>
        <v>N/A</v>
      </c>
      <c r="I10" s="10" t="s">
        <v>1746</v>
      </c>
      <c r="J10" s="10">
        <v>-55.8</v>
      </c>
      <c r="K10" s="9" t="str">
        <f t="shared" si="3"/>
        <v>No</v>
      </c>
    </row>
    <row r="11" spans="1:11" ht="13" x14ac:dyDescent="0.3">
      <c r="A11" s="72" t="s">
        <v>1641</v>
      </c>
      <c r="B11" s="5" t="s">
        <v>213</v>
      </c>
      <c r="C11" s="74" t="s">
        <v>1746</v>
      </c>
      <c r="D11" s="9" t="str">
        <f t="shared" si="0"/>
        <v>N/A</v>
      </c>
      <c r="E11" s="74">
        <v>91.237912058999996</v>
      </c>
      <c r="F11" s="9" t="str">
        <f t="shared" si="1"/>
        <v>N/A</v>
      </c>
      <c r="G11" s="74">
        <v>81.204805207000007</v>
      </c>
      <c r="H11" s="9" t="str">
        <f t="shared" si="2"/>
        <v>N/A</v>
      </c>
      <c r="I11" s="10" t="s">
        <v>1746</v>
      </c>
      <c r="J11" s="10">
        <v>-11</v>
      </c>
      <c r="K11" s="9" t="str">
        <f t="shared" si="3"/>
        <v>Yes</v>
      </c>
    </row>
    <row r="12" spans="1:11" x14ac:dyDescent="0.25">
      <c r="A12" s="72" t="s">
        <v>16</v>
      </c>
      <c r="B12" s="5" t="s">
        <v>213</v>
      </c>
      <c r="C12" s="74" t="s">
        <v>1746</v>
      </c>
      <c r="D12" s="9" t="str">
        <f t="shared" si="0"/>
        <v>N/A</v>
      </c>
      <c r="E12" s="74">
        <v>3.2002991931999998</v>
      </c>
      <c r="F12" s="9" t="str">
        <f t="shared" si="1"/>
        <v>N/A</v>
      </c>
      <c r="G12" s="74">
        <v>0.8444778315</v>
      </c>
      <c r="H12" s="9" t="str">
        <f t="shared" si="2"/>
        <v>N/A</v>
      </c>
      <c r="I12" s="10" t="s">
        <v>1746</v>
      </c>
      <c r="J12" s="10">
        <v>-73.599999999999994</v>
      </c>
      <c r="K12" s="9" t="str">
        <f t="shared" si="3"/>
        <v>No</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t="s">
        <v>1746</v>
      </c>
      <c r="D15" s="9" t="str">
        <f t="shared" si="0"/>
        <v>N/A</v>
      </c>
      <c r="E15" s="74">
        <v>3.2002991931999998</v>
      </c>
      <c r="F15" s="9" t="str">
        <f t="shared" si="1"/>
        <v>N/A</v>
      </c>
      <c r="G15" s="74">
        <v>0.8444778315</v>
      </c>
      <c r="H15" s="9" t="str">
        <f t="shared" si="2"/>
        <v>N/A</v>
      </c>
      <c r="I15" s="10" t="s">
        <v>1746</v>
      </c>
      <c r="J15" s="10">
        <v>-73.599999999999994</v>
      </c>
      <c r="K15" s="9" t="str">
        <f t="shared" si="3"/>
        <v>No</v>
      </c>
    </row>
    <row r="16" spans="1:11" x14ac:dyDescent="0.25">
      <c r="A16" s="72" t="s">
        <v>378</v>
      </c>
      <c r="B16" s="5" t="s">
        <v>213</v>
      </c>
      <c r="C16" s="8" t="s">
        <v>1746</v>
      </c>
      <c r="D16" s="9" t="str">
        <f t="shared" ref="D16:D41" si="4">IF($B16="N/A","N/A",IF(C16&lt;0,"No","Yes"))</f>
        <v>N/A</v>
      </c>
      <c r="E16" s="8">
        <v>0</v>
      </c>
      <c r="F16" s="9" t="str">
        <f t="shared" ref="F16:F41" si="5">IF($B16="N/A","N/A",IF(E16&lt;0,"No","Yes"))</f>
        <v>N/A</v>
      </c>
      <c r="G16" s="8">
        <v>0</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t="s">
        <v>1746</v>
      </c>
      <c r="D18" s="9" t="str">
        <f t="shared" si="4"/>
        <v>N/A</v>
      </c>
      <c r="E18" s="8">
        <v>0</v>
      </c>
      <c r="F18" s="9" t="str">
        <f t="shared" si="5"/>
        <v>N/A</v>
      </c>
      <c r="G18" s="8">
        <v>0</v>
      </c>
      <c r="H18" s="9" t="str">
        <f t="shared" si="6"/>
        <v>N/A</v>
      </c>
      <c r="I18" s="10" t="s">
        <v>1746</v>
      </c>
      <c r="J18" s="10" t="s">
        <v>1746</v>
      </c>
      <c r="K18" s="9" t="str">
        <f t="shared" si="7"/>
        <v>N/A</v>
      </c>
    </row>
    <row r="19" spans="1:11" x14ac:dyDescent="0.25">
      <c r="A19" s="72" t="s">
        <v>381</v>
      </c>
      <c r="B19" s="5" t="s">
        <v>213</v>
      </c>
      <c r="C19" s="8" t="s">
        <v>1746</v>
      </c>
      <c r="D19" s="9" t="str">
        <f t="shared" si="4"/>
        <v>N/A</v>
      </c>
      <c r="E19" s="8">
        <v>0</v>
      </c>
      <c r="F19" s="9" t="str">
        <f t="shared" si="5"/>
        <v>N/A</v>
      </c>
      <c r="G19" s="8">
        <v>0</v>
      </c>
      <c r="H19" s="9" t="str">
        <f t="shared" si="6"/>
        <v>N/A</v>
      </c>
      <c r="I19" s="10" t="s">
        <v>1746</v>
      </c>
      <c r="J19" s="10" t="s">
        <v>1746</v>
      </c>
      <c r="K19" s="9" t="str">
        <f t="shared" si="7"/>
        <v>N/A</v>
      </c>
    </row>
    <row r="20" spans="1:11" x14ac:dyDescent="0.25">
      <c r="A20" s="72" t="s">
        <v>382</v>
      </c>
      <c r="B20" s="5" t="s">
        <v>213</v>
      </c>
      <c r="C20" s="8" t="s">
        <v>1746</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t="s">
        <v>1746</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t="s">
        <v>1746</v>
      </c>
      <c r="D22" s="9" t="str">
        <f t="shared" si="4"/>
        <v>N/A</v>
      </c>
      <c r="E22" s="8">
        <v>1.7809122E-3</v>
      </c>
      <c r="F22" s="9" t="str">
        <f t="shared" si="5"/>
        <v>N/A</v>
      </c>
      <c r="G22" s="8">
        <v>0</v>
      </c>
      <c r="H22" s="9" t="str">
        <f t="shared" si="6"/>
        <v>N/A</v>
      </c>
      <c r="I22" s="10" t="s">
        <v>1746</v>
      </c>
      <c r="J22" s="10">
        <v>-100</v>
      </c>
      <c r="K22" s="9" t="str">
        <f t="shared" si="7"/>
        <v>No</v>
      </c>
    </row>
    <row r="23" spans="1:11" x14ac:dyDescent="0.25">
      <c r="A23" s="72" t="s">
        <v>385</v>
      </c>
      <c r="B23" s="5" t="s">
        <v>213</v>
      </c>
      <c r="C23" s="8" t="s">
        <v>1746</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t="s">
        <v>1746</v>
      </c>
      <c r="D24" s="9" t="str">
        <f t="shared" si="4"/>
        <v>N/A</v>
      </c>
      <c r="E24" s="8">
        <v>0</v>
      </c>
      <c r="F24" s="9" t="str">
        <f t="shared" si="5"/>
        <v>N/A</v>
      </c>
      <c r="G24" s="8">
        <v>0</v>
      </c>
      <c r="H24" s="9" t="str">
        <f t="shared" si="6"/>
        <v>N/A</v>
      </c>
      <c r="I24" s="10" t="s">
        <v>1746</v>
      </c>
      <c r="J24" s="10" t="s">
        <v>1746</v>
      </c>
      <c r="K24" s="9" t="str">
        <f t="shared" si="7"/>
        <v>N/A</v>
      </c>
    </row>
    <row r="25" spans="1:11" x14ac:dyDescent="0.25">
      <c r="A25" s="72" t="s">
        <v>387</v>
      </c>
      <c r="B25" s="5" t="s">
        <v>213</v>
      </c>
      <c r="C25" s="8" t="s">
        <v>1746</v>
      </c>
      <c r="D25" s="9" t="str">
        <f t="shared" si="4"/>
        <v>N/A</v>
      </c>
      <c r="E25" s="8">
        <v>0</v>
      </c>
      <c r="F25" s="9" t="str">
        <f t="shared" si="5"/>
        <v>N/A</v>
      </c>
      <c r="G25" s="8">
        <v>0</v>
      </c>
      <c r="H25" s="9" t="str">
        <f t="shared" si="6"/>
        <v>N/A</v>
      </c>
      <c r="I25" s="10" t="s">
        <v>1746</v>
      </c>
      <c r="J25" s="10" t="s">
        <v>1746</v>
      </c>
      <c r="K25" s="9" t="str">
        <f t="shared" si="7"/>
        <v>N/A</v>
      </c>
    </row>
    <row r="26" spans="1:11" x14ac:dyDescent="0.25">
      <c r="A26" s="72" t="s">
        <v>388</v>
      </c>
      <c r="B26" s="5" t="s">
        <v>213</v>
      </c>
      <c r="C26" s="8" t="s">
        <v>1746</v>
      </c>
      <c r="D26" s="9" t="str">
        <f t="shared" si="4"/>
        <v>N/A</v>
      </c>
      <c r="E26" s="8">
        <v>99.998219087999999</v>
      </c>
      <c r="F26" s="9" t="str">
        <f t="shared" si="5"/>
        <v>N/A</v>
      </c>
      <c r="G26" s="8">
        <v>100</v>
      </c>
      <c r="H26" s="9" t="str">
        <f t="shared" si="6"/>
        <v>N/A</v>
      </c>
      <c r="I26" s="10" t="s">
        <v>1746</v>
      </c>
      <c r="J26" s="10">
        <v>1.8E-3</v>
      </c>
      <c r="K26" s="9" t="str">
        <f t="shared" si="7"/>
        <v>Yes</v>
      </c>
    </row>
    <row r="27" spans="1:11" x14ac:dyDescent="0.25">
      <c r="A27" s="72" t="s">
        <v>389</v>
      </c>
      <c r="B27" s="5" t="s">
        <v>213</v>
      </c>
      <c r="C27" s="8" t="s">
        <v>1746</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t="s">
        <v>1746</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t="s">
        <v>1746</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t="s">
        <v>1746</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t="s">
        <v>1746</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t="s">
        <v>1746</v>
      </c>
      <c r="D32" s="9" t="str">
        <f t="shared" si="4"/>
        <v>N/A</v>
      </c>
      <c r="E32" s="8">
        <v>0</v>
      </c>
      <c r="F32" s="9" t="str">
        <f t="shared" si="5"/>
        <v>N/A</v>
      </c>
      <c r="G32" s="8">
        <v>0</v>
      </c>
      <c r="H32" s="9" t="str">
        <f t="shared" si="6"/>
        <v>N/A</v>
      </c>
      <c r="I32" s="10" t="s">
        <v>1746</v>
      </c>
      <c r="J32" s="10" t="s">
        <v>1746</v>
      </c>
      <c r="K32" s="9" t="str">
        <f t="shared" si="7"/>
        <v>N/A</v>
      </c>
    </row>
    <row r="33" spans="1:11" x14ac:dyDescent="0.25">
      <c r="A33" s="72" t="s">
        <v>395</v>
      </c>
      <c r="B33" s="5" t="s">
        <v>213</v>
      </c>
      <c r="C33" s="8" t="s">
        <v>1746</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t="s">
        <v>1746</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t="s">
        <v>1746</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t="s">
        <v>1746</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t="s">
        <v>1746</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t="s">
        <v>1746</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t="s">
        <v>1746</v>
      </c>
      <c r="D39" s="9" t="str">
        <f t="shared" si="4"/>
        <v>N/A</v>
      </c>
      <c r="E39" s="8">
        <v>0</v>
      </c>
      <c r="F39" s="9" t="str">
        <f t="shared" si="5"/>
        <v>N/A</v>
      </c>
      <c r="G39" s="8">
        <v>0</v>
      </c>
      <c r="H39" s="9" t="str">
        <f t="shared" si="6"/>
        <v>N/A</v>
      </c>
      <c r="I39" s="10" t="s">
        <v>1746</v>
      </c>
      <c r="J39" s="10" t="s">
        <v>1746</v>
      </c>
      <c r="K39" s="9" t="str">
        <f t="shared" si="7"/>
        <v>N/A</v>
      </c>
    </row>
    <row r="40" spans="1:11" x14ac:dyDescent="0.25">
      <c r="A40" s="72" t="s">
        <v>402</v>
      </c>
      <c r="B40" s="5" t="s">
        <v>213</v>
      </c>
      <c r="C40" s="8" t="s">
        <v>1746</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t="s">
        <v>1746</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v>100</v>
      </c>
      <c r="F42" s="9" t="str">
        <f t="shared" ref="F42:F51" si="9">IF($B42="N/A","N/A",IF(E42&lt;0,"No","Yes"))</f>
        <v>N/A</v>
      </c>
      <c r="G42" s="8">
        <v>100</v>
      </c>
      <c r="H42" s="9" t="str">
        <f t="shared" ref="H42:H51" si="10">IF($B42="N/A","N/A",IF(G42&lt;0,"No","Yes"))</f>
        <v>N/A</v>
      </c>
      <c r="I42" s="10" t="s">
        <v>1746</v>
      </c>
      <c r="J42" s="10">
        <v>0</v>
      </c>
      <c r="K42" s="9" t="str">
        <f t="shared" ref="K42:K51" si="11">IF(J42="Div by 0", "N/A", IF(J42="N/A","N/A", IF(J42&gt;30, "No", IF(J42&lt;-30, "No", "Yes"))))</f>
        <v>Yes</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t="s">
        <v>1746</v>
      </c>
      <c r="D44" s="9" t="str">
        <f t="shared" si="8"/>
        <v>N/A</v>
      </c>
      <c r="E44" s="8">
        <v>14.952538690000001</v>
      </c>
      <c r="F44" s="9" t="str">
        <f t="shared" si="9"/>
        <v>N/A</v>
      </c>
      <c r="G44" s="8">
        <v>1.5148837047999999</v>
      </c>
      <c r="H44" s="9" t="str">
        <f t="shared" si="10"/>
        <v>N/A</v>
      </c>
      <c r="I44" s="10" t="s">
        <v>1746</v>
      </c>
      <c r="J44" s="10">
        <v>-89.9</v>
      </c>
      <c r="K44" s="9" t="str">
        <f t="shared" si="11"/>
        <v>No</v>
      </c>
    </row>
    <row r="45" spans="1:11" x14ac:dyDescent="0.25">
      <c r="A45" s="72" t="s">
        <v>163</v>
      </c>
      <c r="B45" s="5" t="s">
        <v>213</v>
      </c>
      <c r="C45" s="8" t="s">
        <v>1746</v>
      </c>
      <c r="D45" s="9" t="str">
        <f t="shared" si="8"/>
        <v>N/A</v>
      </c>
      <c r="E45" s="8">
        <v>99.889583445</v>
      </c>
      <c r="F45" s="9" t="str">
        <f t="shared" si="9"/>
        <v>N/A</v>
      </c>
      <c r="G45" s="8">
        <v>99.996528029999993</v>
      </c>
      <c r="H45" s="9" t="str">
        <f t="shared" si="10"/>
        <v>N/A</v>
      </c>
      <c r="I45" s="10" t="s">
        <v>1746</v>
      </c>
      <c r="J45" s="10">
        <v>0.1071</v>
      </c>
      <c r="K45" s="9" t="str">
        <f t="shared" si="11"/>
        <v>Yes</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t="s">
        <v>1746</v>
      </c>
      <c r="D48" s="9" t="str">
        <f t="shared" si="8"/>
        <v>N/A</v>
      </c>
      <c r="E48" s="8">
        <v>99.889583445</v>
      </c>
      <c r="F48" s="9" t="str">
        <f t="shared" si="9"/>
        <v>N/A</v>
      </c>
      <c r="G48" s="8">
        <v>99.996528029999993</v>
      </c>
      <c r="H48" s="9" t="str">
        <f t="shared" si="10"/>
        <v>N/A</v>
      </c>
      <c r="I48" s="10" t="s">
        <v>1746</v>
      </c>
      <c r="J48" s="10">
        <v>0.1071</v>
      </c>
      <c r="K48" s="9" t="str">
        <f t="shared" si="11"/>
        <v>Yes</v>
      </c>
    </row>
    <row r="49" spans="1:12" x14ac:dyDescent="0.25">
      <c r="A49" s="72" t="s">
        <v>44</v>
      </c>
      <c r="B49" s="5" t="s">
        <v>213</v>
      </c>
      <c r="C49" s="8" t="s">
        <v>1746</v>
      </c>
      <c r="D49" s="9" t="str">
        <f t="shared" si="8"/>
        <v>N/A</v>
      </c>
      <c r="E49" s="8">
        <v>1.1802670755</v>
      </c>
      <c r="F49" s="9" t="str">
        <f t="shared" si="9"/>
        <v>N/A</v>
      </c>
      <c r="G49" s="8">
        <v>0.12767824450000001</v>
      </c>
      <c r="H49" s="9" t="str">
        <f t="shared" si="10"/>
        <v>N/A</v>
      </c>
      <c r="I49" s="10" t="s">
        <v>1746</v>
      </c>
      <c r="J49" s="10">
        <v>-89.2</v>
      </c>
      <c r="K49" s="9" t="str">
        <f t="shared" si="11"/>
        <v>No</v>
      </c>
    </row>
    <row r="50" spans="1:12" x14ac:dyDescent="0.25">
      <c r="A50" s="72" t="s">
        <v>45</v>
      </c>
      <c r="B50" s="5" t="s">
        <v>213</v>
      </c>
      <c r="C50" s="8" t="s">
        <v>1746</v>
      </c>
      <c r="D50" s="9" t="str">
        <f t="shared" si="8"/>
        <v>N/A</v>
      </c>
      <c r="E50" s="8">
        <v>98.819732923999993</v>
      </c>
      <c r="F50" s="9" t="str">
        <f t="shared" si="9"/>
        <v>N/A</v>
      </c>
      <c r="G50" s="8">
        <v>99.872321755000002</v>
      </c>
      <c r="H50" s="9" t="str">
        <f t="shared" si="10"/>
        <v>N/A</v>
      </c>
      <c r="I50" s="10" t="s">
        <v>1746</v>
      </c>
      <c r="J50" s="10">
        <v>1.0649999999999999</v>
      </c>
      <c r="K50" s="9" t="str">
        <f t="shared" si="11"/>
        <v>Yes</v>
      </c>
    </row>
    <row r="51" spans="1:12" x14ac:dyDescent="0.25">
      <c r="A51" s="72" t="s">
        <v>50</v>
      </c>
      <c r="B51" s="5" t="s">
        <v>213</v>
      </c>
      <c r="C51" s="8" t="s">
        <v>1746</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4880988</v>
      </c>
      <c r="D7" s="32" t="str">
        <f>IF($B7="N/A","N/A",IF(C7&gt;15,"No",IF(C7&lt;-15,"No","Yes")))</f>
        <v>N/A</v>
      </c>
      <c r="E7" s="31">
        <v>4826385</v>
      </c>
      <c r="F7" s="32" t="str">
        <f>IF($B7="N/A","N/A",IF(E7&gt;15,"No",IF(E7&lt;-15,"No","Yes")))</f>
        <v>N/A</v>
      </c>
      <c r="G7" s="31">
        <v>4813572</v>
      </c>
      <c r="H7" s="32" t="str">
        <f>IF($B7="N/A","N/A",IF(G7&gt;15,"No",IF(G7&lt;-15,"No","Yes")))</f>
        <v>N/A</v>
      </c>
      <c r="I7" s="33">
        <v>-1.1200000000000001</v>
      </c>
      <c r="J7" s="33">
        <v>-0.26500000000000001</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4880988</v>
      </c>
      <c r="D14" s="9" t="str">
        <f>IF($B14="N/A","N/A",IF(C14&gt;15,"No",IF(C14&lt;-15,"No","Yes")))</f>
        <v>N/A</v>
      </c>
      <c r="E14" s="36">
        <v>4826385</v>
      </c>
      <c r="F14" s="9" t="str">
        <f>IF($B14="N/A","N/A",IF(E14&gt;15,"No",IF(E14&lt;-15,"No","Yes")))</f>
        <v>N/A</v>
      </c>
      <c r="G14" s="36">
        <v>4813572</v>
      </c>
      <c r="H14" s="9" t="str">
        <f>IF($B14="N/A","N/A",IF(G14&gt;15,"No",IF(G14&lt;-15,"No","Yes")))</f>
        <v>N/A</v>
      </c>
      <c r="I14" s="10">
        <v>-1.1200000000000001</v>
      </c>
      <c r="J14" s="10">
        <v>-0.26500000000000001</v>
      </c>
      <c r="K14" s="9" t="str">
        <f t="shared" si="0"/>
        <v>Yes</v>
      </c>
    </row>
    <row r="15" spans="1:11" ht="14.25" customHeight="1" x14ac:dyDescent="0.25">
      <c r="A15" s="3" t="s">
        <v>444</v>
      </c>
      <c r="B15" s="35" t="s">
        <v>213</v>
      </c>
      <c r="C15" s="9">
        <v>0</v>
      </c>
      <c r="D15" s="9" t="str">
        <f>IF($B15="N/A","N/A",IF(C15&gt;15,"No",IF(C15&lt;-15,"No","Yes")))</f>
        <v>N/A</v>
      </c>
      <c r="E15" s="9">
        <v>0</v>
      </c>
      <c r="F15" s="9" t="str">
        <f>IF($B15="N/A","N/A",IF(E15&gt;15,"No",IF(E15&lt;-15,"No","Yes")))</f>
        <v>N/A</v>
      </c>
      <c r="G15" s="9">
        <v>2.0774599999999999E-5</v>
      </c>
      <c r="H15" s="9" t="str">
        <f>IF($B15="N/A","N/A",IF(G15&gt;15,"No",IF(G15&lt;-15,"No","Yes")))</f>
        <v>N/A</v>
      </c>
      <c r="I15" s="10" t="s">
        <v>1746</v>
      </c>
      <c r="J15" s="10" t="s">
        <v>1746</v>
      </c>
      <c r="K15" s="9" t="str">
        <f t="shared" si="0"/>
        <v>N/A</v>
      </c>
    </row>
    <row r="16" spans="1:11" ht="12.75" customHeight="1" x14ac:dyDescent="0.25">
      <c r="A16" s="3" t="s">
        <v>862</v>
      </c>
      <c r="B16" s="35" t="s">
        <v>213</v>
      </c>
      <c r="C16" s="37" t="s">
        <v>1746</v>
      </c>
      <c r="D16" s="9" t="str">
        <f>IF($B16="N/A","N/A",IF(C16&gt;15,"No",IF(C16&lt;-15,"No","Yes")))</f>
        <v>N/A</v>
      </c>
      <c r="E16" s="37" t="s">
        <v>1746</v>
      </c>
      <c r="F16" s="9" t="str">
        <f>IF($B16="N/A","N/A",IF(E16&gt;15,"No",IF(E16&lt;-15,"No","Yes")))</f>
        <v>N/A</v>
      </c>
      <c r="G16" s="37">
        <v>5</v>
      </c>
      <c r="H16" s="9" t="str">
        <f>IF($B16="N/A","N/A",IF(G16&gt;15,"No",IF(G16&lt;-15,"No","Yes")))</f>
        <v>N/A</v>
      </c>
      <c r="I16" s="10" t="s">
        <v>1746</v>
      </c>
      <c r="J16" s="10" t="s">
        <v>1746</v>
      </c>
      <c r="K16" s="9" t="str">
        <f t="shared" si="0"/>
        <v>N/A</v>
      </c>
    </row>
    <row r="17" spans="1:11" x14ac:dyDescent="0.25">
      <c r="A17" s="3" t="s">
        <v>131</v>
      </c>
      <c r="B17" s="35" t="s">
        <v>213</v>
      </c>
      <c r="C17" s="36">
        <v>5274</v>
      </c>
      <c r="D17" s="9" t="str">
        <f>IF($B17="N/A","N/A",IF(C17&gt;15,"No",IF(C17&lt;-15,"No","Yes")))</f>
        <v>N/A</v>
      </c>
      <c r="E17" s="36">
        <v>5624</v>
      </c>
      <c r="F17" s="9" t="str">
        <f>IF($B17="N/A","N/A",IF(E17&gt;15,"No",IF(E17&lt;-15,"No","Yes")))</f>
        <v>N/A</v>
      </c>
      <c r="G17" s="36">
        <v>9192</v>
      </c>
      <c r="H17" s="9" t="str">
        <f>IF($B17="N/A","N/A",IF(G17&gt;15,"No",IF(G17&lt;-15,"No","Yes")))</f>
        <v>N/A</v>
      </c>
      <c r="I17" s="10">
        <v>6.6360000000000001</v>
      </c>
      <c r="J17" s="10">
        <v>63.44</v>
      </c>
      <c r="K17" s="9" t="str">
        <f t="shared" si="0"/>
        <v>No</v>
      </c>
    </row>
    <row r="18" spans="1:11" x14ac:dyDescent="0.25">
      <c r="A18" s="3" t="s">
        <v>346</v>
      </c>
      <c r="B18" s="35" t="s">
        <v>213</v>
      </c>
      <c r="C18" s="8" t="s">
        <v>213</v>
      </c>
      <c r="D18" s="9" t="str">
        <f>IF($B18="N/A","N/A",IF(C18&gt;15,"No",IF(C18&lt;-15,"No","Yes")))</f>
        <v>N/A</v>
      </c>
      <c r="E18" s="8">
        <v>0.1165261371</v>
      </c>
      <c r="F18" s="9" t="str">
        <f>IF($B18="N/A","N/A",IF(E18&gt;15,"No",IF(E18&lt;-15,"No","Yes")))</f>
        <v>N/A</v>
      </c>
      <c r="G18" s="8">
        <v>0.19096006039999999</v>
      </c>
      <c r="H18" s="9" t="str">
        <f>IF($B18="N/A","N/A",IF(G18&gt;15,"No",IF(G18&lt;-15,"No","Yes")))</f>
        <v>N/A</v>
      </c>
      <c r="I18" s="10" t="s">
        <v>213</v>
      </c>
      <c r="J18" s="10">
        <v>63.88</v>
      </c>
      <c r="K18" s="9" t="str">
        <f t="shared" si="0"/>
        <v>No</v>
      </c>
    </row>
    <row r="19" spans="1:11" ht="27.75" customHeight="1" x14ac:dyDescent="0.25">
      <c r="A19" s="3" t="s">
        <v>841</v>
      </c>
      <c r="B19" s="35" t="s">
        <v>213</v>
      </c>
      <c r="C19" s="37">
        <v>59.511566174000002</v>
      </c>
      <c r="D19" s="9" t="str">
        <f>IF($B19="N/A","N/A",IF(C19&gt;60,"No",IF(C19&lt;15,"No","Yes")))</f>
        <v>N/A</v>
      </c>
      <c r="E19" s="37">
        <v>54.018669985999999</v>
      </c>
      <c r="F19" s="9" t="str">
        <f>IF($B19="N/A","N/A",IF(E19&gt;60,"No",IF(E19&lt;15,"No","Yes")))</f>
        <v>N/A</v>
      </c>
      <c r="G19" s="37">
        <v>55.960944298999998</v>
      </c>
      <c r="H19" s="9" t="str">
        <f>IF($B19="N/A","N/A",IF(G19&gt;60,"No",IF(G19&lt;15,"No","Yes")))</f>
        <v>N/A</v>
      </c>
      <c r="I19" s="10">
        <v>-9.23</v>
      </c>
      <c r="J19" s="10">
        <v>3.5960000000000001</v>
      </c>
      <c r="K19" s="9" t="str">
        <f t="shared" si="0"/>
        <v>Yes</v>
      </c>
    </row>
    <row r="20" spans="1:11" x14ac:dyDescent="0.25">
      <c r="A20" s="3" t="s">
        <v>27</v>
      </c>
      <c r="B20" s="35" t="s">
        <v>217</v>
      </c>
      <c r="C20" s="36">
        <v>11</v>
      </c>
      <c r="D20" s="9" t="str">
        <f>IF($B20="N/A","N/A",IF(C20="N/A","N/A",IF(C20=0,"Yes","No")))</f>
        <v>No</v>
      </c>
      <c r="E20" s="36">
        <v>0</v>
      </c>
      <c r="F20" s="9" t="str">
        <f>IF($B20="N/A","N/A",IF(E20="N/A","N/A",IF(E20=0,"Yes","No")))</f>
        <v>Yes</v>
      </c>
      <c r="G20" s="36">
        <v>0</v>
      </c>
      <c r="H20" s="9" t="str">
        <f>IF($B20="N/A","N/A",IF(G20=0,"Yes","No"))</f>
        <v>Yes</v>
      </c>
      <c r="I20" s="10">
        <v>-100</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4880988</v>
      </c>
      <c r="D6" s="9" t="str">
        <f>IF($B6="N/A","N/A",IF(C6&gt;15,"No",IF(C6&lt;-15,"No","Yes")))</f>
        <v>N/A</v>
      </c>
      <c r="E6" s="36">
        <v>4826385</v>
      </c>
      <c r="F6" s="9" t="str">
        <f>IF($B6="N/A","N/A",IF(E6&gt;15,"No",IF(E6&lt;-15,"No","Yes")))</f>
        <v>N/A</v>
      </c>
      <c r="G6" s="36">
        <v>4813572</v>
      </c>
      <c r="H6" s="9" t="str">
        <f>IF($B6="N/A","N/A",IF(G6&gt;15,"No",IF(G6&lt;-15,"No","Yes")))</f>
        <v>N/A</v>
      </c>
      <c r="I6" s="10">
        <v>-1.1200000000000001</v>
      </c>
      <c r="J6" s="10">
        <v>-0.26500000000000001</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68.237108552999999</v>
      </c>
      <c r="D9" s="9" t="str">
        <f>IF($B9="N/A","N/A",IF(C9&gt;60,"No",IF(C9&lt;15,"No","Yes")))</f>
        <v>No</v>
      </c>
      <c r="E9" s="37">
        <v>65.636465802000004</v>
      </c>
      <c r="F9" s="9" t="str">
        <f>IF($B9="N/A","N/A",IF(E9&gt;60,"No",IF(E9&lt;15,"No","Yes")))</f>
        <v>No</v>
      </c>
      <c r="G9" s="37">
        <v>65.528649618000003</v>
      </c>
      <c r="H9" s="9" t="str">
        <f>IF($B9="N/A","N/A",IF(G9&gt;60,"No",IF(G9&lt;15,"No","Yes")))</f>
        <v>No</v>
      </c>
      <c r="I9" s="10">
        <v>-3.81</v>
      </c>
      <c r="J9" s="10">
        <v>-0.16400000000000001</v>
      </c>
      <c r="K9" s="9" t="str">
        <f t="shared" si="0"/>
        <v>Yes</v>
      </c>
    </row>
    <row r="10" spans="1:11" x14ac:dyDescent="0.25">
      <c r="A10" s="3" t="s">
        <v>14</v>
      </c>
      <c r="B10" s="35" t="s">
        <v>272</v>
      </c>
      <c r="C10" s="9">
        <v>2.0603205743999999</v>
      </c>
      <c r="D10" s="9" t="str">
        <f>IF($B10="N/A","N/A",IF(C10&gt;15,"No",IF(C10&lt;=0,"No","Yes")))</f>
        <v>Yes</v>
      </c>
      <c r="E10" s="9">
        <v>2.0041501040999998</v>
      </c>
      <c r="F10" s="9" t="str">
        <f>IF($B10="N/A","N/A",IF(E10&gt;15,"No",IF(E10&lt;=0,"No","Yes")))</f>
        <v>Yes</v>
      </c>
      <c r="G10" s="9">
        <v>2.0815311373999998</v>
      </c>
      <c r="H10" s="9" t="str">
        <f>IF($B10="N/A","N/A",IF(G10&gt;15,"No",IF(G10&lt;=0,"No","Yes")))</f>
        <v>Yes</v>
      </c>
      <c r="I10" s="10">
        <v>-2.73</v>
      </c>
      <c r="J10" s="10">
        <v>3.8610000000000002</v>
      </c>
      <c r="K10" s="9" t="str">
        <f t="shared" si="0"/>
        <v>Yes</v>
      </c>
    </row>
    <row r="11" spans="1:11" x14ac:dyDescent="0.25">
      <c r="A11" s="3" t="s">
        <v>877</v>
      </c>
      <c r="B11" s="35" t="s">
        <v>213</v>
      </c>
      <c r="C11" s="37">
        <v>86.672288293999998</v>
      </c>
      <c r="D11" s="9" t="str">
        <f>IF($B11="N/A","N/A",IF(C11&gt;15,"No",IF(C11&lt;-15,"No","Yes")))</f>
        <v>N/A</v>
      </c>
      <c r="E11" s="37">
        <v>83.114010421000003</v>
      </c>
      <c r="F11" s="9" t="str">
        <f>IF($B11="N/A","N/A",IF(E11&gt;15,"No",IF(E11&lt;-15,"No","Yes")))</f>
        <v>N/A</v>
      </c>
      <c r="G11" s="37">
        <v>89.588037447000005</v>
      </c>
      <c r="H11" s="9" t="str">
        <f>IF($B11="N/A","N/A",IF(G11&gt;15,"No",IF(G11&lt;-15,"No","Yes")))</f>
        <v>N/A</v>
      </c>
      <c r="I11" s="10">
        <v>-4.1100000000000003</v>
      </c>
      <c r="J11" s="10">
        <v>7.7889999999999997</v>
      </c>
      <c r="K11" s="9" t="str">
        <f t="shared" si="0"/>
        <v>Yes</v>
      </c>
    </row>
    <row r="12" spans="1:11" x14ac:dyDescent="0.25">
      <c r="A12" s="3" t="s">
        <v>939</v>
      </c>
      <c r="B12" s="35" t="s">
        <v>213</v>
      </c>
      <c r="C12" s="9">
        <v>2.8317422620000001</v>
      </c>
      <c r="D12" s="9" t="str">
        <f>IF($B12="N/A","N/A",IF(C12&gt;15,"No",IF(C12&lt;-15,"No","Yes")))</f>
        <v>N/A</v>
      </c>
      <c r="E12" s="9">
        <v>2.8245156572000001</v>
      </c>
      <c r="F12" s="9" t="str">
        <f>IF($B12="N/A","N/A",IF(E12&gt;15,"No",IF(E12&lt;-15,"No","Yes")))</f>
        <v>N/A</v>
      </c>
      <c r="G12" s="9">
        <v>2.6505680189</v>
      </c>
      <c r="H12" s="9" t="str">
        <f>IF($B12="N/A","N/A",IF(G12&gt;15,"No",IF(G12&lt;-15,"No","Yes")))</f>
        <v>N/A</v>
      </c>
      <c r="I12" s="10">
        <v>-0.255</v>
      </c>
      <c r="J12" s="10">
        <v>-6.16</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5" t="s">
        <v>213</v>
      </c>
      <c r="C15" s="9">
        <v>96.234082115999996</v>
      </c>
      <c r="D15" s="9" t="str">
        <f>IF($B15="N/A","N/A",IF(C15&gt;15,"No",IF(C15&lt;-15,"No","Yes")))</f>
        <v>N/A</v>
      </c>
      <c r="E15" s="9">
        <v>96.651096007000007</v>
      </c>
      <c r="F15" s="9" t="str">
        <f>IF($B15="N/A","N/A",IF(E15&gt;15,"No",IF(E15&lt;-15,"No","Yes")))</f>
        <v>N/A</v>
      </c>
      <c r="G15" s="9">
        <v>96.918899311999994</v>
      </c>
      <c r="H15" s="9" t="str">
        <f>IF($B15="N/A","N/A",IF(G15&gt;15,"No",IF(G15&lt;-15,"No","Yes")))</f>
        <v>N/A</v>
      </c>
      <c r="I15" s="10">
        <v>0.43330000000000002</v>
      </c>
      <c r="J15" s="10">
        <v>0.27710000000000001</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99.335523873</v>
      </c>
      <c r="D17" s="9" t="str">
        <f>IF($B17="N/A","N/A",IF(C17&gt;98,"Yes","No"))</f>
        <v>Yes</v>
      </c>
      <c r="E17" s="9">
        <v>99.509156438999995</v>
      </c>
      <c r="F17" s="9" t="str">
        <f>IF($B17="N/A","N/A",IF(E17&gt;98,"Yes","No"))</f>
        <v>Yes</v>
      </c>
      <c r="G17" s="9">
        <v>99.514040717</v>
      </c>
      <c r="H17" s="9" t="str">
        <f>IF($B17="N/A","N/A",IF(G17&gt;98,"Yes","No"))</f>
        <v>Yes</v>
      </c>
      <c r="I17" s="10">
        <v>0.17480000000000001</v>
      </c>
      <c r="J17" s="10">
        <v>4.8999999999999998E-3</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99.637491425999997</v>
      </c>
      <c r="D19" s="9" t="str">
        <f>IF($B19="N/A","N/A",IF(C19&gt;100,"No",IF(C19&lt;98,"No","Yes")))</f>
        <v>Yes</v>
      </c>
      <c r="E19" s="9">
        <v>99.749874906000002</v>
      </c>
      <c r="F19" s="9" t="str">
        <f>IF($B19="N/A","N/A",IF(E19&gt;100,"No",IF(E19&lt;98,"No","Yes")))</f>
        <v>Yes</v>
      </c>
      <c r="G19" s="9">
        <v>99.762089359000001</v>
      </c>
      <c r="H19" s="9" t="str">
        <f>IF($B19="N/A","N/A",IF(G19&gt;100,"No",IF(G19&lt;98,"No","Yes")))</f>
        <v>Yes</v>
      </c>
      <c r="I19" s="10">
        <v>0.1128</v>
      </c>
      <c r="J19" s="10">
        <v>1.2200000000000001E-2</v>
      </c>
      <c r="K19" s="9" t="str">
        <f>IF(J19="Div by 0", "N/A", IF(J19="N/A","N/A", IF(J19&gt;30, "No", IF(J19&lt;-30, "No", "Yes"))))</f>
        <v>Yes</v>
      </c>
    </row>
    <row r="20" spans="1:11" x14ac:dyDescent="0.25">
      <c r="A20" s="3" t="s">
        <v>679</v>
      </c>
      <c r="B20" s="35" t="s">
        <v>223</v>
      </c>
      <c r="C20" s="9">
        <v>99.803359483999998</v>
      </c>
      <c r="D20" s="9" t="str">
        <f>IF($B20="N/A","N/A",IF(C20&gt;100,"No",IF(C20&lt;98,"No","Yes")))</f>
        <v>Yes</v>
      </c>
      <c r="E20" s="9">
        <v>99.944720531000002</v>
      </c>
      <c r="F20" s="9" t="str">
        <f>IF($B20="N/A","N/A",IF(E20&gt;100,"No",IF(E20&lt;98,"No","Yes")))</f>
        <v>Yes</v>
      </c>
      <c r="G20" s="9">
        <v>99.902837227999996</v>
      </c>
      <c r="H20" s="9" t="str">
        <f>IF($B20="N/A","N/A",IF(G20&gt;100,"No",IF(G20&lt;98,"No","Yes")))</f>
        <v>Yes</v>
      </c>
      <c r="I20" s="10">
        <v>0.1416</v>
      </c>
      <c r="J20" s="10">
        <v>-4.2000000000000003E-2</v>
      </c>
      <c r="K20" s="9" t="str">
        <f>IF(J20="Div by 0", "N/A", IF(J20="N/A","N/A", IF(J20&gt;30, "No", IF(J20&lt;-30, "No", "Yes"))))</f>
        <v>Yes</v>
      </c>
    </row>
    <row r="21" spans="1:11" x14ac:dyDescent="0.25">
      <c r="A21" s="3" t="s">
        <v>680</v>
      </c>
      <c r="B21" s="35" t="s">
        <v>223</v>
      </c>
      <c r="C21" s="9">
        <v>99.803359483999998</v>
      </c>
      <c r="D21" s="9" t="str">
        <f>IF($B21="N/A","N/A",IF(C21&gt;100,"No",IF(C21&lt;98,"No","Yes")))</f>
        <v>Yes</v>
      </c>
      <c r="E21" s="9">
        <v>99.944720531000002</v>
      </c>
      <c r="F21" s="9" t="str">
        <f>IF($B21="N/A","N/A",IF(E21&gt;100,"No",IF(E21&lt;98,"No","Yes")))</f>
        <v>Yes</v>
      </c>
      <c r="G21" s="9">
        <v>99.902837227999996</v>
      </c>
      <c r="H21" s="9" t="str">
        <f>IF($B21="N/A","N/A",IF(G21&gt;100,"No",IF(G21&lt;98,"No","Yes")))</f>
        <v>Yes</v>
      </c>
      <c r="I21" s="10">
        <v>0.1416</v>
      </c>
      <c r="J21" s="10">
        <v>-4.2000000000000003E-2</v>
      </c>
      <c r="K21" s="9" t="str">
        <f>IF(J21="Div by 0", "N/A", IF(J21="N/A","N/A", IF(J21&gt;30, "No", IF(J21&lt;-30, "No", "Yes"))))</f>
        <v>Yes</v>
      </c>
    </row>
    <row r="22" spans="1:11" ht="15" customHeight="1" x14ac:dyDescent="0.25">
      <c r="A22" s="3" t="s">
        <v>1713</v>
      </c>
      <c r="B22" s="35" t="s">
        <v>213</v>
      </c>
      <c r="C22" s="9">
        <v>60.509327210000002</v>
      </c>
      <c r="D22" s="9" t="str">
        <f>IF($B22="N/A","N/A",IF(C22&gt;15,"No",IF(C22&lt;-15,"No","Yes")))</f>
        <v>N/A</v>
      </c>
      <c r="E22" s="9">
        <v>60.774844940999998</v>
      </c>
      <c r="F22" s="9" t="str">
        <f>IF($B22="N/A","N/A",IF(E22&gt;15,"No",IF(E22&lt;-15,"No","Yes")))</f>
        <v>N/A</v>
      </c>
      <c r="G22" s="9">
        <v>59.876677860000001</v>
      </c>
      <c r="H22" s="9" t="str">
        <f>IF($B22="N/A","N/A",IF(G22&gt;15,"No",IF(G22&lt;-15,"No","Yes")))</f>
        <v>N/A</v>
      </c>
      <c r="I22" s="10">
        <v>0.43880000000000002</v>
      </c>
      <c r="J22" s="10">
        <v>-1.48</v>
      </c>
      <c r="K22" s="9" t="str">
        <f t="shared" ref="K22:K31" si="1">IF(J22="Div by 0", "N/A", IF(J22="N/A","N/A", IF(J22&gt;30, "No", IF(J22&lt;-30, "No", "Yes"))))</f>
        <v>Yes</v>
      </c>
    </row>
    <row r="23" spans="1:11" x14ac:dyDescent="0.25">
      <c r="A23" s="3" t="s">
        <v>940</v>
      </c>
      <c r="B23" s="35" t="s">
        <v>213</v>
      </c>
      <c r="C23" s="9">
        <v>39.276863618999997</v>
      </c>
      <c r="D23" s="9" t="str">
        <f>IF($B23="N/A","N/A",IF(C23&gt;15,"No",IF(C23&lt;-15,"No","Yes")))</f>
        <v>N/A</v>
      </c>
      <c r="E23" s="9">
        <v>39.152678453999997</v>
      </c>
      <c r="F23" s="9" t="str">
        <f>IF($B23="N/A","N/A",IF(E23&gt;15,"No",IF(E23&lt;-15,"No","Yes")))</f>
        <v>N/A</v>
      </c>
      <c r="G23" s="9">
        <v>40.009290397999997</v>
      </c>
      <c r="H23" s="9" t="str">
        <f>IF($B23="N/A","N/A",IF(G23&gt;15,"No",IF(G23&lt;-15,"No","Yes")))</f>
        <v>N/A</v>
      </c>
      <c r="I23" s="10">
        <v>-0.316</v>
      </c>
      <c r="J23" s="10">
        <v>2.1880000000000002</v>
      </c>
      <c r="K23" s="9" t="str">
        <f t="shared" si="1"/>
        <v>Yes</v>
      </c>
    </row>
    <row r="24" spans="1:11" ht="25" x14ac:dyDescent="0.25">
      <c r="A24" s="3" t="s">
        <v>941</v>
      </c>
      <c r="B24" s="35" t="s">
        <v>213</v>
      </c>
      <c r="C24" s="9">
        <v>2.9297347E-3</v>
      </c>
      <c r="D24" s="9" t="str">
        <f>IF($B24="N/A","N/A",IF(C24&gt;15,"No",IF(C24&lt;-15,"No","Yes")))</f>
        <v>N/A</v>
      </c>
      <c r="E24" s="9">
        <v>4.5997158999999998E-3</v>
      </c>
      <c r="F24" s="9" t="str">
        <f>IF($B24="N/A","N/A",IF(E24&gt;15,"No",IF(E24&lt;-15,"No","Yes")))</f>
        <v>N/A</v>
      </c>
      <c r="G24" s="9">
        <v>4.985902E-4</v>
      </c>
      <c r="H24" s="9" t="str">
        <f>IF($B24="N/A","N/A",IF(G24&gt;15,"No",IF(G24&lt;-15,"No","Yes")))</f>
        <v>N/A</v>
      </c>
      <c r="I24" s="10">
        <v>57</v>
      </c>
      <c r="J24" s="10">
        <v>-89.2</v>
      </c>
      <c r="K24" s="9" t="str">
        <f t="shared" si="1"/>
        <v>No</v>
      </c>
    </row>
    <row r="25" spans="1:11" x14ac:dyDescent="0.25">
      <c r="A25" s="3" t="s">
        <v>166</v>
      </c>
      <c r="B25" s="35" t="s">
        <v>213</v>
      </c>
      <c r="C25" s="9">
        <v>99.803359483999998</v>
      </c>
      <c r="D25" s="9" t="str">
        <f t="shared" ref="D25:D27" si="2">IF($B25="N/A","N/A",IF(C25&gt;15,"No",IF(C25&lt;-15,"No","Yes")))</f>
        <v>N/A</v>
      </c>
      <c r="E25" s="9">
        <v>99.944720531000002</v>
      </c>
      <c r="F25" s="9" t="str">
        <f t="shared" ref="F25:F27" si="3">IF($B25="N/A","N/A",IF(E25&gt;15,"No",IF(E25&lt;-15,"No","Yes")))</f>
        <v>N/A</v>
      </c>
      <c r="G25" s="9">
        <v>99.902837227999996</v>
      </c>
      <c r="H25" s="9" t="str">
        <f t="shared" ref="H25:H27" si="4">IF($B25="N/A","N/A",IF(G25&gt;15,"No",IF(G25&lt;-15,"No","Yes")))</f>
        <v>N/A</v>
      </c>
      <c r="I25" s="10">
        <v>0.1416</v>
      </c>
      <c r="J25" s="10">
        <v>-4.2000000000000003E-2</v>
      </c>
      <c r="K25" s="9" t="str">
        <f t="shared" si="1"/>
        <v>Yes</v>
      </c>
    </row>
    <row r="26" spans="1:11" x14ac:dyDescent="0.25">
      <c r="A26" s="3" t="s">
        <v>167</v>
      </c>
      <c r="B26" s="35" t="s">
        <v>213</v>
      </c>
      <c r="C26" s="9">
        <v>99.803359483999998</v>
      </c>
      <c r="D26" s="9" t="str">
        <f t="shared" si="2"/>
        <v>N/A</v>
      </c>
      <c r="E26" s="9">
        <v>99.944720531000002</v>
      </c>
      <c r="F26" s="9" t="str">
        <f t="shared" si="3"/>
        <v>N/A</v>
      </c>
      <c r="G26" s="9">
        <v>99.902837227999996</v>
      </c>
      <c r="H26" s="9" t="str">
        <f t="shared" si="4"/>
        <v>N/A</v>
      </c>
      <c r="I26" s="10">
        <v>0.1416</v>
      </c>
      <c r="J26" s="10">
        <v>-4.2000000000000003E-2</v>
      </c>
      <c r="K26" s="9" t="str">
        <f t="shared" si="1"/>
        <v>Yes</v>
      </c>
    </row>
    <row r="27" spans="1:11" x14ac:dyDescent="0.25">
      <c r="A27" s="3" t="s">
        <v>168</v>
      </c>
      <c r="B27" s="35" t="s">
        <v>213</v>
      </c>
      <c r="C27" s="9">
        <v>99.803359483999998</v>
      </c>
      <c r="D27" s="9" t="str">
        <f t="shared" si="2"/>
        <v>N/A</v>
      </c>
      <c r="E27" s="9">
        <v>99.944720531000002</v>
      </c>
      <c r="F27" s="9" t="str">
        <f t="shared" si="3"/>
        <v>N/A</v>
      </c>
      <c r="G27" s="9">
        <v>99.902837227999996</v>
      </c>
      <c r="H27" s="9" t="str">
        <f t="shared" si="4"/>
        <v>N/A</v>
      </c>
      <c r="I27" s="10">
        <v>0.1416</v>
      </c>
      <c r="J27" s="10">
        <v>-4.2000000000000003E-2</v>
      </c>
      <c r="K27" s="9" t="str">
        <f t="shared" si="1"/>
        <v>Yes</v>
      </c>
    </row>
    <row r="28" spans="1:11" x14ac:dyDescent="0.25">
      <c r="A28" s="3" t="s">
        <v>54</v>
      </c>
      <c r="B28" s="35" t="s">
        <v>213</v>
      </c>
      <c r="C28" s="9">
        <v>4.8727020020999996</v>
      </c>
      <c r="D28" s="9" t="str">
        <f>IF($B28="N/A","N/A",IF(C28&gt;15,"No",IF(C28&lt;-15,"No","Yes")))</f>
        <v>N/A</v>
      </c>
      <c r="E28" s="9">
        <v>5.7728714140999999</v>
      </c>
      <c r="F28" s="9" t="str">
        <f>IF($B28="N/A","N/A",IF(E28&gt;15,"No",IF(E28&lt;-15,"No","Yes")))</f>
        <v>N/A</v>
      </c>
      <c r="G28" s="9">
        <v>6.2113332884999997</v>
      </c>
      <c r="H28" s="9" t="str">
        <f>IF($B28="N/A","N/A",IF(G28&gt;15,"No",IF(G28&lt;-15,"No","Yes")))</f>
        <v>N/A</v>
      </c>
      <c r="I28" s="10">
        <v>18.47</v>
      </c>
      <c r="J28" s="10">
        <v>7.5949999999999998</v>
      </c>
      <c r="K28" s="9" t="str">
        <f t="shared" si="1"/>
        <v>Yes</v>
      </c>
    </row>
    <row r="29" spans="1:11" x14ac:dyDescent="0.25">
      <c r="A29" s="3" t="s">
        <v>55</v>
      </c>
      <c r="B29" s="35" t="s">
        <v>213</v>
      </c>
      <c r="C29" s="9">
        <v>94.930657482000001</v>
      </c>
      <c r="D29" s="9" t="str">
        <f>IF($B29="N/A","N/A",IF(C29&gt;15,"No",IF(C29&lt;-15,"No","Yes")))</f>
        <v>N/A</v>
      </c>
      <c r="E29" s="9">
        <v>94.171849116999994</v>
      </c>
      <c r="F29" s="9" t="str">
        <f>IF($B29="N/A","N/A",IF(E29&gt;15,"No",IF(E29&lt;-15,"No","Yes")))</f>
        <v>N/A</v>
      </c>
      <c r="G29" s="9">
        <v>93.691503939</v>
      </c>
      <c r="H29" s="9" t="str">
        <f>IF($B29="N/A","N/A",IF(G29&gt;15,"No",IF(G29&lt;-15,"No","Yes")))</f>
        <v>N/A</v>
      </c>
      <c r="I29" s="10">
        <v>-0.79900000000000004</v>
      </c>
      <c r="J29" s="10">
        <v>-0.51</v>
      </c>
      <c r="K29" s="9" t="str">
        <f t="shared" si="1"/>
        <v>Yes</v>
      </c>
    </row>
    <row r="30" spans="1:11" x14ac:dyDescent="0.25">
      <c r="A30" s="3" t="s">
        <v>56</v>
      </c>
      <c r="B30" s="35" t="s">
        <v>213</v>
      </c>
      <c r="C30" s="9">
        <v>69.040878609000004</v>
      </c>
      <c r="D30" s="9" t="str">
        <f>IF($B30="N/A","N/A",IF(C30&gt;15,"No",IF(C30&lt;-15,"No","Yes")))</f>
        <v>N/A</v>
      </c>
      <c r="E30" s="9">
        <v>72.052643955999997</v>
      </c>
      <c r="F30" s="9" t="str">
        <f>IF($B30="N/A","N/A",IF(E30&gt;15,"No",IF(E30&lt;-15,"No","Yes")))</f>
        <v>N/A</v>
      </c>
      <c r="G30" s="9">
        <v>76.240866449999999</v>
      </c>
      <c r="H30" s="9" t="str">
        <f>IF($B30="N/A","N/A",IF(G30&gt;15,"No",IF(G30&lt;-15,"No","Yes")))</f>
        <v>N/A</v>
      </c>
      <c r="I30" s="10">
        <v>4.3620000000000001</v>
      </c>
      <c r="J30" s="10">
        <v>5.8129999999999997</v>
      </c>
      <c r="K30" s="9" t="str">
        <f t="shared" si="1"/>
        <v>Yes</v>
      </c>
    </row>
    <row r="31" spans="1:11" x14ac:dyDescent="0.25">
      <c r="A31" s="3" t="s">
        <v>57</v>
      </c>
      <c r="B31" s="35" t="s">
        <v>213</v>
      </c>
      <c r="C31" s="9">
        <v>26.806642426</v>
      </c>
      <c r="D31" s="9" t="str">
        <f>IF($B31="N/A","N/A",IF(C31&gt;15,"No",IF(C31&lt;-15,"No","Yes")))</f>
        <v>N/A</v>
      </c>
      <c r="E31" s="9">
        <v>22.271866003</v>
      </c>
      <c r="F31" s="9" t="str">
        <f>IF($B31="N/A","N/A",IF(E31&gt;15,"No",IF(E31&lt;-15,"No","Yes")))</f>
        <v>N/A</v>
      </c>
      <c r="G31" s="9">
        <v>17.224963083999999</v>
      </c>
      <c r="H31" s="9" t="str">
        <f>IF($B31="N/A","N/A",IF(G31&gt;15,"No",IF(G31&lt;-15,"No","Yes")))</f>
        <v>N/A</v>
      </c>
      <c r="I31" s="10">
        <v>-16.899999999999999</v>
      </c>
      <c r="J31" s="10">
        <v>-22.7</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778940</v>
      </c>
      <c r="D7" s="68" t="str">
        <f>IF($B7="N/A","N/A",IF(C7&gt;10,"No",IF(C7&lt;-10,"No","Yes")))</f>
        <v>N/A</v>
      </c>
      <c r="E7" s="31">
        <v>797982</v>
      </c>
      <c r="F7" s="68" t="str">
        <f>IF($B7="N/A","N/A",IF(E7&gt;10,"No",IF(E7&lt;-10,"No","Yes")))</f>
        <v>N/A</v>
      </c>
      <c r="G7" s="31">
        <v>806050</v>
      </c>
      <c r="H7" s="68" t="str">
        <f>IF($B7="N/A","N/A",IF(G7&gt;10,"No",IF(G7&lt;-10,"No","Yes")))</f>
        <v>N/A</v>
      </c>
      <c r="I7" s="69">
        <v>2.4449999999999998</v>
      </c>
      <c r="J7" s="69">
        <v>1.0109999999999999</v>
      </c>
      <c r="K7" s="70" t="s">
        <v>739</v>
      </c>
      <c r="L7" s="32" t="str">
        <f>IF(J7="Div by 0", "N/A", IF(K7="N/A","N/A", IF(J7&gt;VALUE(MID(K7,1,2)), "No", IF(J7&lt;-1*VALUE(MID(K7,1,2)), "No", "Yes"))))</f>
        <v>Yes</v>
      </c>
    </row>
    <row r="8" spans="1:12" x14ac:dyDescent="0.25">
      <c r="A8" s="3" t="s">
        <v>58</v>
      </c>
      <c r="B8" s="35" t="s">
        <v>213</v>
      </c>
      <c r="C8" s="45">
        <v>3670924566</v>
      </c>
      <c r="D8" s="11" t="str">
        <f>IF($B8="N/A","N/A",IF(C8&gt;10,"No",IF(C8&lt;-10,"No","Yes")))</f>
        <v>N/A</v>
      </c>
      <c r="E8" s="45">
        <v>3777708336</v>
      </c>
      <c r="F8" s="11" t="str">
        <f>IF($B8="N/A","N/A",IF(E8&gt;10,"No",IF(E8&lt;-10,"No","Yes")))</f>
        <v>N/A</v>
      </c>
      <c r="G8" s="45">
        <v>3522854721</v>
      </c>
      <c r="H8" s="11" t="str">
        <f>IF($B8="N/A","N/A",IF(G8&gt;10,"No",IF(G8&lt;-10,"No","Yes")))</f>
        <v>N/A</v>
      </c>
      <c r="I8" s="12">
        <v>2.9089999999999998</v>
      </c>
      <c r="J8" s="12">
        <v>-6.75</v>
      </c>
      <c r="K8" s="43" t="s">
        <v>739</v>
      </c>
      <c r="L8" s="9" t="str">
        <f>IF(J8="Div by 0", "N/A", IF(K8="N/A","N/A", IF(J8&gt;VALUE(MID(K8,1,2)), "No", IF(J8&lt;-1*VALUE(MID(K8,1,2)), "No", "Yes"))))</f>
        <v>Yes</v>
      </c>
    </row>
    <row r="9" spans="1:12" x14ac:dyDescent="0.25">
      <c r="A9" s="4" t="s">
        <v>944</v>
      </c>
      <c r="B9" s="9" t="s">
        <v>213</v>
      </c>
      <c r="C9" s="8">
        <v>7.8985544458000003</v>
      </c>
      <c r="D9" s="11" t="str">
        <f>IF($B9="N/A","N/A",IF(C9&gt;10,"No",IF(C9&lt;-10,"No","Yes")))</f>
        <v>N/A</v>
      </c>
      <c r="E9" s="8">
        <v>8.0655954645999994</v>
      </c>
      <c r="F9" s="11" t="str">
        <f>IF($B9="N/A","N/A",IF(E9&gt;10,"No",IF(E9&lt;-10,"No","Yes")))</f>
        <v>N/A</v>
      </c>
      <c r="G9" s="8">
        <v>8.4035729792999998</v>
      </c>
      <c r="H9" s="11" t="str">
        <f>IF($B9="N/A","N/A",IF(G9&gt;10,"No",IF(G9&lt;-10,"No","Yes")))</f>
        <v>N/A</v>
      </c>
      <c r="I9" s="12">
        <v>2.1150000000000002</v>
      </c>
      <c r="J9" s="12">
        <v>4.1900000000000004</v>
      </c>
      <c r="K9" s="9" t="s">
        <v>213</v>
      </c>
      <c r="L9" s="9" t="str">
        <f>IF(J9="Div by 0", "N/A", IF(K9="N/A","N/A", IF(J9&gt;VALUE(MID(K9,1,2)), "No", IF(J9&lt;-1*VALUE(MID(K9,1,2)), "No", "Yes"))))</f>
        <v>N/A</v>
      </c>
    </row>
    <row r="10" spans="1:12" x14ac:dyDescent="0.25">
      <c r="A10" s="4" t="s">
        <v>945</v>
      </c>
      <c r="B10" s="9" t="s">
        <v>213</v>
      </c>
      <c r="C10" s="8">
        <v>10.357665545</v>
      </c>
      <c r="D10" s="11" t="str">
        <f t="shared" ref="D10:D19" si="0">IF($B10="N/A","N/A",IF(C10&gt;10,"No",IF(C10&lt;-10,"No","Yes")))</f>
        <v>N/A</v>
      </c>
      <c r="E10" s="8">
        <v>10.266647619</v>
      </c>
      <c r="F10" s="11" t="str">
        <f t="shared" ref="F10:F19" si="1">IF($B10="N/A","N/A",IF(E10&gt;10,"No",IF(E10&lt;-10,"No","Yes")))</f>
        <v>N/A</v>
      </c>
      <c r="G10" s="8">
        <v>10.370448483000001</v>
      </c>
      <c r="H10" s="11" t="str">
        <f t="shared" ref="H10:H19" si="2">IF($B10="N/A","N/A",IF(G10&gt;10,"No",IF(G10&lt;-10,"No","Yes")))</f>
        <v>N/A</v>
      </c>
      <c r="I10" s="12">
        <v>-0.879</v>
      </c>
      <c r="J10" s="12">
        <v>1.0109999999999999</v>
      </c>
      <c r="K10" s="9" t="s">
        <v>213</v>
      </c>
      <c r="L10" s="9" t="str">
        <f t="shared" ref="L10:L26" si="3">IF(J10="Div by 0", "N/A", IF(K10="N/A","N/A", IF(J10&gt;VALUE(MID(K10,1,2)), "No", IF(J10&lt;-1*VALUE(MID(K10,1,2)), "No", "Yes"))))</f>
        <v>N/A</v>
      </c>
    </row>
    <row r="11" spans="1:12" x14ac:dyDescent="0.25">
      <c r="A11" s="4" t="s">
        <v>946</v>
      </c>
      <c r="B11" s="9" t="s">
        <v>213</v>
      </c>
      <c r="C11" s="8">
        <v>7.4533340179999996</v>
      </c>
      <c r="D11" s="11" t="str">
        <f t="shared" si="0"/>
        <v>N/A</v>
      </c>
      <c r="E11" s="8">
        <v>7.4881388301999996</v>
      </c>
      <c r="F11" s="11" t="str">
        <f t="shared" si="1"/>
        <v>N/A</v>
      </c>
      <c r="G11" s="8">
        <v>7.2339184913999999</v>
      </c>
      <c r="H11" s="11" t="str">
        <f t="shared" si="2"/>
        <v>N/A</v>
      </c>
      <c r="I11" s="12">
        <v>0.46700000000000003</v>
      </c>
      <c r="J11" s="12">
        <v>-3.39</v>
      </c>
      <c r="K11" s="9" t="s">
        <v>213</v>
      </c>
      <c r="L11" s="9" t="str">
        <f t="shared" si="3"/>
        <v>N/A</v>
      </c>
    </row>
    <row r="12" spans="1:12" x14ac:dyDescent="0.25">
      <c r="A12" s="4" t="s">
        <v>947</v>
      </c>
      <c r="B12" s="9" t="s">
        <v>213</v>
      </c>
      <c r="C12" s="8">
        <v>0</v>
      </c>
      <c r="D12" s="11" t="str">
        <f t="shared" si="0"/>
        <v>N/A</v>
      </c>
      <c r="E12" s="8">
        <v>2.506322E-4</v>
      </c>
      <c r="F12" s="11" t="str">
        <f t="shared" si="1"/>
        <v>N/A</v>
      </c>
      <c r="G12" s="8">
        <v>2.4812359999999998E-4</v>
      </c>
      <c r="H12" s="11" t="str">
        <f t="shared" si="2"/>
        <v>N/A</v>
      </c>
      <c r="I12" s="12" t="s">
        <v>1746</v>
      </c>
      <c r="J12" s="12">
        <v>-1</v>
      </c>
      <c r="K12" s="9" t="s">
        <v>213</v>
      </c>
      <c r="L12" s="9" t="str">
        <f t="shared" si="3"/>
        <v>N/A</v>
      </c>
    </row>
    <row r="13" spans="1:12" x14ac:dyDescent="0.25">
      <c r="A13" s="4" t="s">
        <v>948</v>
      </c>
      <c r="B13" s="11" t="s">
        <v>213</v>
      </c>
      <c r="C13" s="8">
        <v>74.290445990999999</v>
      </c>
      <c r="D13" s="11" t="str">
        <f t="shared" si="0"/>
        <v>N/A</v>
      </c>
      <c r="E13" s="8">
        <v>72.389853404999997</v>
      </c>
      <c r="F13" s="11" t="str">
        <f t="shared" si="1"/>
        <v>N/A</v>
      </c>
      <c r="G13" s="8">
        <v>69.294460641000001</v>
      </c>
      <c r="H13" s="11" t="str">
        <f t="shared" si="2"/>
        <v>N/A</v>
      </c>
      <c r="I13" s="12">
        <v>-2.56</v>
      </c>
      <c r="J13" s="12">
        <v>-4.28</v>
      </c>
      <c r="K13" s="9" t="s">
        <v>213</v>
      </c>
      <c r="L13" s="9" t="str">
        <f t="shared" si="3"/>
        <v>N/A</v>
      </c>
    </row>
    <row r="14" spans="1:12" ht="12.75" customHeight="1" x14ac:dyDescent="0.25">
      <c r="A14" s="4" t="s">
        <v>949</v>
      </c>
      <c r="B14" s="11" t="s">
        <v>213</v>
      </c>
      <c r="C14" s="8">
        <v>0</v>
      </c>
      <c r="D14" s="11" t="str">
        <f t="shared" si="0"/>
        <v>N/A</v>
      </c>
      <c r="E14" s="8">
        <v>4.0101154999999996E-3</v>
      </c>
      <c r="F14" s="11" t="str">
        <f t="shared" si="1"/>
        <v>N/A</v>
      </c>
      <c r="G14" s="8">
        <v>6.4512127000000002E-3</v>
      </c>
      <c r="H14" s="11" t="str">
        <f t="shared" si="2"/>
        <v>N/A</v>
      </c>
      <c r="I14" s="12" t="s">
        <v>1746</v>
      </c>
      <c r="J14" s="12">
        <v>60.87</v>
      </c>
      <c r="K14" s="9" t="s">
        <v>213</v>
      </c>
      <c r="L14" s="9" t="str">
        <f t="shared" si="3"/>
        <v>N/A</v>
      </c>
    </row>
    <row r="15" spans="1:12" x14ac:dyDescent="0.25">
      <c r="A15" s="4" t="s">
        <v>950</v>
      </c>
      <c r="B15" s="11" t="s">
        <v>213</v>
      </c>
      <c r="C15" s="8">
        <v>0</v>
      </c>
      <c r="D15" s="11" t="str">
        <f t="shared" si="0"/>
        <v>N/A</v>
      </c>
      <c r="E15" s="8">
        <v>3.9098626300000001E-2</v>
      </c>
      <c r="F15" s="11" t="str">
        <f t="shared" si="1"/>
        <v>N/A</v>
      </c>
      <c r="G15" s="8">
        <v>3.2132001700000003E-2</v>
      </c>
      <c r="H15" s="11" t="str">
        <f t="shared" si="2"/>
        <v>N/A</v>
      </c>
      <c r="I15" s="12" t="s">
        <v>1746</v>
      </c>
      <c r="J15" s="12">
        <v>-17.8</v>
      </c>
      <c r="K15" s="9" t="s">
        <v>213</v>
      </c>
      <c r="L15" s="9" t="str">
        <f t="shared" si="3"/>
        <v>N/A</v>
      </c>
    </row>
    <row r="16" spans="1:12" ht="12.75" customHeight="1" x14ac:dyDescent="0.25">
      <c r="A16" s="4" t="s">
        <v>951</v>
      </c>
      <c r="B16" s="11" t="s">
        <v>213</v>
      </c>
      <c r="C16" s="8">
        <v>0</v>
      </c>
      <c r="D16" s="11" t="str">
        <f t="shared" si="0"/>
        <v>N/A</v>
      </c>
      <c r="E16" s="8">
        <v>1.7464053074000001</v>
      </c>
      <c r="F16" s="11" t="str">
        <f t="shared" si="1"/>
        <v>N/A</v>
      </c>
      <c r="G16" s="8">
        <v>4.6587680665000004</v>
      </c>
      <c r="H16" s="11" t="str">
        <f t="shared" si="2"/>
        <v>N/A</v>
      </c>
      <c r="I16" s="12" t="s">
        <v>1746</v>
      </c>
      <c r="J16" s="12">
        <v>166.8</v>
      </c>
      <c r="K16" s="9" t="s">
        <v>213</v>
      </c>
      <c r="L16" s="9" t="str">
        <f t="shared" si="3"/>
        <v>N/A</v>
      </c>
    </row>
    <row r="17" spans="1:12" ht="12.75" customHeight="1" x14ac:dyDescent="0.25">
      <c r="A17" s="4" t="s">
        <v>952</v>
      </c>
      <c r="B17" s="11" t="s">
        <v>213</v>
      </c>
      <c r="C17" s="8" t="s">
        <v>213</v>
      </c>
      <c r="D17" s="11" t="str">
        <f t="shared" si="0"/>
        <v>N/A</v>
      </c>
      <c r="E17" s="8">
        <v>84.442004957999998</v>
      </c>
      <c r="F17" s="11" t="str">
        <f t="shared" si="1"/>
        <v>N/A</v>
      </c>
      <c r="G17" s="8">
        <v>84.355809192999999</v>
      </c>
      <c r="H17" s="11" t="str">
        <f t="shared" si="2"/>
        <v>N/A</v>
      </c>
      <c r="I17" s="12" t="s">
        <v>213</v>
      </c>
      <c r="J17" s="12">
        <v>-0.10199999999999999</v>
      </c>
      <c r="K17" s="9" t="s">
        <v>213</v>
      </c>
      <c r="L17" s="9" t="str">
        <f t="shared" si="3"/>
        <v>N/A</v>
      </c>
    </row>
    <row r="18" spans="1:12" ht="12.75" customHeight="1" x14ac:dyDescent="0.25">
      <c r="A18" s="4" t="s">
        <v>953</v>
      </c>
      <c r="B18" s="11" t="s">
        <v>213</v>
      </c>
      <c r="C18" s="8" t="s">
        <v>213</v>
      </c>
      <c r="D18" s="11" t="str">
        <f t="shared" si="0"/>
        <v>N/A</v>
      </c>
      <c r="E18" s="8">
        <v>7.4923995778999997</v>
      </c>
      <c r="F18" s="11" t="str">
        <f t="shared" si="1"/>
        <v>N/A</v>
      </c>
      <c r="G18" s="8">
        <v>7.2406178277000004</v>
      </c>
      <c r="H18" s="11" t="str">
        <f t="shared" si="2"/>
        <v>N/A</v>
      </c>
      <c r="I18" s="12" t="s">
        <v>213</v>
      </c>
      <c r="J18" s="12">
        <v>-3.36</v>
      </c>
      <c r="K18" s="9" t="s">
        <v>213</v>
      </c>
      <c r="L18" s="9" t="str">
        <f t="shared" si="3"/>
        <v>N/A</v>
      </c>
    </row>
    <row r="19" spans="1:12" ht="12.75" customHeight="1" x14ac:dyDescent="0.25">
      <c r="A19" s="18" t="s">
        <v>132</v>
      </c>
      <c r="B19" s="1" t="s">
        <v>213</v>
      </c>
      <c r="C19" s="36">
        <v>14836</v>
      </c>
      <c r="D19" s="11" t="str">
        <f t="shared" si="0"/>
        <v>N/A</v>
      </c>
      <c r="E19" s="36">
        <v>14964</v>
      </c>
      <c r="F19" s="11" t="str">
        <f t="shared" si="1"/>
        <v>N/A</v>
      </c>
      <c r="G19" s="36">
        <v>23068</v>
      </c>
      <c r="H19" s="11" t="str">
        <f t="shared" si="2"/>
        <v>N/A</v>
      </c>
      <c r="I19" s="12">
        <v>0.86280000000000001</v>
      </c>
      <c r="J19" s="12">
        <v>54.16</v>
      </c>
      <c r="K19" s="36" t="s">
        <v>213</v>
      </c>
      <c r="L19" s="9" t="str">
        <f t="shared" si="3"/>
        <v>N/A</v>
      </c>
    </row>
    <row r="20" spans="1:12" ht="12.75" customHeight="1" x14ac:dyDescent="0.25">
      <c r="A20" s="18" t="s">
        <v>133</v>
      </c>
      <c r="B20" s="43" t="s">
        <v>276</v>
      </c>
      <c r="C20" s="8">
        <v>1.9046396385</v>
      </c>
      <c r="D20" s="11" t="str">
        <f>IF($B20="N/A","N/A",IF(C20&gt;=2,"No",IF(C20&lt;0,"No","Yes")))</f>
        <v>Yes</v>
      </c>
      <c r="E20" s="8">
        <v>1.8752302684</v>
      </c>
      <c r="F20" s="11" t="str">
        <f>IF($B20="N/A","N/A",IF(E20&gt;=2,"No",IF(E20&lt;0,"No","Yes")))</f>
        <v>Yes</v>
      </c>
      <c r="G20" s="8">
        <v>2.8618572049000002</v>
      </c>
      <c r="H20" s="11" t="str">
        <f>IF($B20="N/A","N/A",IF(G20&gt;=2,"No",IF(G20&lt;0,"No","Yes")))</f>
        <v>No</v>
      </c>
      <c r="I20" s="12">
        <v>-1.54</v>
      </c>
      <c r="J20" s="12">
        <v>52.61</v>
      </c>
      <c r="K20" s="9" t="s">
        <v>213</v>
      </c>
      <c r="L20" s="9" t="str">
        <f t="shared" si="3"/>
        <v>N/A</v>
      </c>
    </row>
    <row r="21" spans="1:12" x14ac:dyDescent="0.25">
      <c r="A21" s="2" t="s">
        <v>134</v>
      </c>
      <c r="B21" s="43" t="s">
        <v>213</v>
      </c>
      <c r="C21" s="45">
        <v>33175005</v>
      </c>
      <c r="D21" s="11" t="str">
        <f t="shared" ref="D21:D26" si="4">IF($B21="N/A","N/A",IF(C21&gt;10,"No",IF(C21&lt;-10,"No","Yes")))</f>
        <v>N/A</v>
      </c>
      <c r="E21" s="45">
        <v>32797706</v>
      </c>
      <c r="F21" s="11" t="str">
        <f t="shared" ref="F21:F26" si="5">IF($B21="N/A","N/A",IF(E21&gt;10,"No",IF(E21&lt;-10,"No","Yes")))</f>
        <v>N/A</v>
      </c>
      <c r="G21" s="45">
        <v>49382289</v>
      </c>
      <c r="H21" s="11" t="str">
        <f t="shared" ref="H21:H26" si="6">IF($B21="N/A","N/A",IF(G21&gt;10,"No",IF(G21&lt;-10,"No","Yes")))</f>
        <v>N/A</v>
      </c>
      <c r="I21" s="12">
        <v>-1.1399999999999999</v>
      </c>
      <c r="J21" s="12">
        <v>50.57</v>
      </c>
      <c r="K21" s="9" t="s">
        <v>213</v>
      </c>
      <c r="L21" s="9" t="str">
        <f t="shared" si="3"/>
        <v>N/A</v>
      </c>
    </row>
    <row r="22" spans="1:12" x14ac:dyDescent="0.25">
      <c r="A22" s="2" t="s">
        <v>1707</v>
      </c>
      <c r="B22" s="43" t="s">
        <v>213</v>
      </c>
      <c r="C22" s="45">
        <v>2236.1151927999999</v>
      </c>
      <c r="D22" s="11" t="str">
        <f t="shared" si="4"/>
        <v>N/A</v>
      </c>
      <c r="E22" s="45">
        <v>2191.7739909000002</v>
      </c>
      <c r="F22" s="11" t="str">
        <f t="shared" si="5"/>
        <v>N/A</v>
      </c>
      <c r="G22" s="45">
        <v>2140.7269376999998</v>
      </c>
      <c r="H22" s="11" t="str">
        <f t="shared" si="6"/>
        <v>N/A</v>
      </c>
      <c r="I22" s="12">
        <v>-1.98</v>
      </c>
      <c r="J22" s="12">
        <v>-2.33</v>
      </c>
      <c r="K22" s="9" t="s">
        <v>213</v>
      </c>
      <c r="L22" s="9" t="str">
        <f t="shared" si="3"/>
        <v>N/A</v>
      </c>
    </row>
    <row r="23" spans="1:12" ht="12.75" customHeight="1" x14ac:dyDescent="0.25">
      <c r="A23" s="18" t="s">
        <v>135</v>
      </c>
      <c r="B23" s="35" t="s">
        <v>213</v>
      </c>
      <c r="C23" s="1">
        <v>9157</v>
      </c>
      <c r="D23" s="11" t="str">
        <f t="shared" si="4"/>
        <v>N/A</v>
      </c>
      <c r="E23" s="1">
        <v>9348</v>
      </c>
      <c r="F23" s="11" t="str">
        <f t="shared" si="5"/>
        <v>N/A</v>
      </c>
      <c r="G23" s="1">
        <v>15392</v>
      </c>
      <c r="H23" s="11" t="str">
        <f t="shared" si="6"/>
        <v>N/A</v>
      </c>
      <c r="I23" s="12">
        <v>2.0859999999999999</v>
      </c>
      <c r="J23" s="12">
        <v>64.66</v>
      </c>
      <c r="K23" s="36" t="s">
        <v>213</v>
      </c>
      <c r="L23" s="9" t="str">
        <f t="shared" si="3"/>
        <v>N/A</v>
      </c>
    </row>
    <row r="24" spans="1:12" ht="12.75" customHeight="1" x14ac:dyDescent="0.25">
      <c r="A24" s="18" t="s">
        <v>136</v>
      </c>
      <c r="B24" s="35" t="s">
        <v>213</v>
      </c>
      <c r="C24" s="13">
        <v>1.1755719310999999</v>
      </c>
      <c r="D24" s="11" t="str">
        <f t="shared" si="4"/>
        <v>N/A</v>
      </c>
      <c r="E24" s="13">
        <v>1.1714549952</v>
      </c>
      <c r="F24" s="11" t="str">
        <f t="shared" si="5"/>
        <v>N/A</v>
      </c>
      <c r="G24" s="13">
        <v>1.9095589604000001</v>
      </c>
      <c r="H24" s="11" t="str">
        <f t="shared" si="6"/>
        <v>N/A</v>
      </c>
      <c r="I24" s="12">
        <v>-0.35</v>
      </c>
      <c r="J24" s="12">
        <v>63.01</v>
      </c>
      <c r="K24" s="9" t="s">
        <v>213</v>
      </c>
      <c r="L24" s="9" t="str">
        <f t="shared" si="3"/>
        <v>N/A</v>
      </c>
    </row>
    <row r="25" spans="1:12" ht="25" x14ac:dyDescent="0.25">
      <c r="A25" s="2" t="s">
        <v>137</v>
      </c>
      <c r="B25" s="35" t="s">
        <v>213</v>
      </c>
      <c r="C25" s="14">
        <v>33072445</v>
      </c>
      <c r="D25" s="11" t="str">
        <f t="shared" si="4"/>
        <v>N/A</v>
      </c>
      <c r="E25" s="14">
        <v>32671674</v>
      </c>
      <c r="F25" s="11" t="str">
        <f t="shared" si="5"/>
        <v>N/A</v>
      </c>
      <c r="G25" s="14">
        <v>49229766</v>
      </c>
      <c r="H25" s="11" t="str">
        <f t="shared" si="6"/>
        <v>N/A</v>
      </c>
      <c r="I25" s="12">
        <v>-1.21</v>
      </c>
      <c r="J25" s="12">
        <v>50.68</v>
      </c>
      <c r="K25" s="9" t="s">
        <v>213</v>
      </c>
      <c r="L25" s="9" t="str">
        <f t="shared" si="3"/>
        <v>N/A</v>
      </c>
    </row>
    <row r="26" spans="1:12" ht="25" x14ac:dyDescent="0.25">
      <c r="A26" s="2" t="s">
        <v>954</v>
      </c>
      <c r="B26" s="35" t="s">
        <v>213</v>
      </c>
      <c r="C26" s="14">
        <v>3611.7118052000001</v>
      </c>
      <c r="D26" s="11" t="str">
        <f t="shared" si="4"/>
        <v>N/A</v>
      </c>
      <c r="E26" s="14">
        <v>3495.0442874999999</v>
      </c>
      <c r="F26" s="11" t="str">
        <f t="shared" si="5"/>
        <v>N/A</v>
      </c>
      <c r="G26" s="14">
        <v>3198.3995581999998</v>
      </c>
      <c r="H26" s="11" t="str">
        <f t="shared" si="6"/>
        <v>N/A</v>
      </c>
      <c r="I26" s="12">
        <v>-3.23</v>
      </c>
      <c r="J26" s="12">
        <v>-8.49</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2854</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0.35407232799999999</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2913</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0.36139197319999999</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1278.6666667</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764104</v>
      </c>
      <c r="D6" s="11" t="str">
        <f>IF($B6="N/A","N/A",IF(C6&gt;10,"No",IF(C6&lt;-10,"No","Yes")))</f>
        <v>N/A</v>
      </c>
      <c r="E6" s="36">
        <v>783018</v>
      </c>
      <c r="F6" s="11" t="str">
        <f>IF($B6="N/A","N/A",IF(E6&gt;10,"No",IF(E6&lt;-10,"No","Yes")))</f>
        <v>N/A</v>
      </c>
      <c r="G6" s="36">
        <v>780128</v>
      </c>
      <c r="H6" s="11" t="str">
        <f>IF($B6="N/A","N/A",IF(G6&gt;10,"No",IF(G6&lt;-10,"No","Yes")))</f>
        <v>N/A</v>
      </c>
      <c r="I6" s="12">
        <v>2.4750000000000001</v>
      </c>
      <c r="J6" s="12">
        <v>-0.36899999999999999</v>
      </c>
      <c r="K6" s="1" t="s">
        <v>739</v>
      </c>
      <c r="L6" s="9" t="str">
        <f>IF(J6="Div by 0", "N/A", IF(K6="N/A","N/A", IF(J6&gt;VALUE(MID(K6,1,2)), "No", IF(J6&lt;-1*VALUE(MID(K6,1,2)), "No", "Yes"))))</f>
        <v>Yes</v>
      </c>
    </row>
    <row r="7" spans="1:12" x14ac:dyDescent="0.25">
      <c r="A7" s="18" t="s">
        <v>59</v>
      </c>
      <c r="B7" s="36" t="s">
        <v>213</v>
      </c>
      <c r="C7" s="36">
        <v>643451.74</v>
      </c>
      <c r="D7" s="11" t="str">
        <f>IF($B7="N/A","N/A",IF(C7&gt;10,"No",IF(C7&lt;-10,"No","Yes")))</f>
        <v>N/A</v>
      </c>
      <c r="E7" s="36">
        <v>660885.49</v>
      </c>
      <c r="F7" s="11" t="str">
        <f>IF($B7="N/A","N/A",IF(E7&gt;10,"No",IF(E7&lt;-10,"No","Yes")))</f>
        <v>N/A</v>
      </c>
      <c r="G7" s="36">
        <v>668876.12</v>
      </c>
      <c r="H7" s="11" t="str">
        <f>IF($B7="N/A","N/A",IF(G7&gt;10,"No",IF(G7&lt;-10,"No","Yes")))</f>
        <v>N/A</v>
      </c>
      <c r="I7" s="12">
        <v>2.7090000000000001</v>
      </c>
      <c r="J7" s="12">
        <v>1.2090000000000001</v>
      </c>
      <c r="K7" s="1" t="s">
        <v>740</v>
      </c>
      <c r="L7" s="9" t="str">
        <f>IF(J7="Div by 0", "N/A", IF(K7="N/A","N/A", IF(J7&gt;VALUE(MID(K7,1,2)), "No", IF(J7&lt;-1*VALUE(MID(K7,1,2)), "No", "Yes"))))</f>
        <v>Yes</v>
      </c>
    </row>
    <row r="8" spans="1:12" x14ac:dyDescent="0.25">
      <c r="A8" s="59" t="s">
        <v>143</v>
      </c>
      <c r="B8" s="36" t="s">
        <v>213</v>
      </c>
      <c r="C8" s="36">
        <v>99554</v>
      </c>
      <c r="D8" s="11" t="str">
        <f>IF($B8="N/A","N/A",IF(C8&gt;10,"No",IF(C8&lt;-10,"No","Yes")))</f>
        <v>N/A</v>
      </c>
      <c r="E8" s="36">
        <v>100852</v>
      </c>
      <c r="F8" s="11" t="str">
        <f>IF($B8="N/A","N/A",IF(E8&gt;10,"No",IF(E8&lt;-10,"No","Yes")))</f>
        <v>N/A</v>
      </c>
      <c r="G8" s="36">
        <v>102529</v>
      </c>
      <c r="H8" s="11" t="str">
        <f>IF($B8="N/A","N/A",IF(G8&gt;10,"No",IF(G8&lt;-10,"No","Yes")))</f>
        <v>N/A</v>
      </c>
      <c r="I8" s="12">
        <v>1.304</v>
      </c>
      <c r="J8" s="12">
        <v>1.663</v>
      </c>
      <c r="K8" s="36" t="s">
        <v>213</v>
      </c>
      <c r="L8" s="9" t="str">
        <f>IF(J8="Div by 0", "N/A", IF(K8="N/A","N/A", IF(J8&gt;VALUE(MID(K8,1,2)), "No", IF(J8&lt;-1*VALUE(MID(K8,1,2)), "No", "Yes"))))</f>
        <v>N/A</v>
      </c>
    </row>
    <row r="9" spans="1:12" x14ac:dyDescent="0.25">
      <c r="A9" s="18" t="s">
        <v>681</v>
      </c>
      <c r="B9" s="36" t="s">
        <v>213</v>
      </c>
      <c r="C9" s="36">
        <v>95858</v>
      </c>
      <c r="D9" s="11" t="str">
        <f t="shared" ref="D9:D11" si="0">IF($B9="N/A","N/A",IF(C9&gt;10,"No",IF(C9&lt;-10,"No","Yes")))</f>
        <v>N/A</v>
      </c>
      <c r="E9" s="36">
        <v>96966</v>
      </c>
      <c r="F9" s="11" t="str">
        <f t="shared" ref="F9:F11" si="1">IF($B9="N/A","N/A",IF(E9&gt;10,"No",IF(E9&lt;-10,"No","Yes")))</f>
        <v>N/A</v>
      </c>
      <c r="G9" s="36">
        <v>98581</v>
      </c>
      <c r="H9" s="11" t="str">
        <f t="shared" ref="H9:H11" si="2">IF($B9="N/A","N/A",IF(G9&gt;10,"No",IF(G9&lt;-10,"No","Yes")))</f>
        <v>N/A</v>
      </c>
      <c r="I9" s="12">
        <v>1.1559999999999999</v>
      </c>
      <c r="J9" s="12">
        <v>1.6659999999999999</v>
      </c>
      <c r="K9" s="36" t="s">
        <v>213</v>
      </c>
      <c r="L9" s="9" t="str">
        <f t="shared" ref="L9:L11" si="3">IF(J9="Div by 0", "N/A", IF(K9="N/A","N/A", IF(J9&gt;VALUE(MID(K9,1,2)), "No", IF(J9&lt;-1*VALUE(MID(K9,1,2)), "No", "Yes"))))</f>
        <v>N/A</v>
      </c>
    </row>
    <row r="10" spans="1:12" x14ac:dyDescent="0.25">
      <c r="A10" s="18" t="s">
        <v>425</v>
      </c>
      <c r="B10" s="36" t="s">
        <v>213</v>
      </c>
      <c r="C10" s="36">
        <v>3696</v>
      </c>
      <c r="D10" s="11" t="str">
        <f t="shared" si="0"/>
        <v>N/A</v>
      </c>
      <c r="E10" s="36">
        <v>3886</v>
      </c>
      <c r="F10" s="11" t="str">
        <f t="shared" si="1"/>
        <v>N/A</v>
      </c>
      <c r="G10" s="36">
        <v>3948</v>
      </c>
      <c r="H10" s="11" t="str">
        <f t="shared" si="2"/>
        <v>N/A</v>
      </c>
      <c r="I10" s="12">
        <v>5.141</v>
      </c>
      <c r="J10" s="12">
        <v>1.595</v>
      </c>
      <c r="K10" s="36" t="s">
        <v>213</v>
      </c>
      <c r="L10" s="9" t="str">
        <f t="shared" si="3"/>
        <v>N/A</v>
      </c>
    </row>
    <row r="11" spans="1:12" x14ac:dyDescent="0.25">
      <c r="A11" s="18" t="s">
        <v>169</v>
      </c>
      <c r="B11" s="36" t="s">
        <v>213</v>
      </c>
      <c r="C11" s="8">
        <v>13.028854710999999</v>
      </c>
      <c r="D11" s="11" t="str">
        <f t="shared" si="0"/>
        <v>N/A</v>
      </c>
      <c r="E11" s="8">
        <v>12.879908252</v>
      </c>
      <c r="F11" s="11" t="str">
        <f t="shared" si="1"/>
        <v>N/A</v>
      </c>
      <c r="G11" s="8">
        <v>13.142586858</v>
      </c>
      <c r="H11" s="11" t="str">
        <f t="shared" si="2"/>
        <v>N/A</v>
      </c>
      <c r="I11" s="12">
        <v>-1.1399999999999999</v>
      </c>
      <c r="J11" s="12">
        <v>2.0390000000000001</v>
      </c>
      <c r="K11" s="36" t="s">
        <v>213</v>
      </c>
      <c r="L11" s="9" t="str">
        <f t="shared" si="3"/>
        <v>N/A</v>
      </c>
    </row>
    <row r="12" spans="1:12" x14ac:dyDescent="0.25">
      <c r="A12" s="18" t="s">
        <v>144</v>
      </c>
      <c r="B12" s="36" t="s">
        <v>213</v>
      </c>
      <c r="C12" s="36">
        <v>64380.25</v>
      </c>
      <c r="D12" s="11" t="str">
        <f>IF($B12="N/A","N/A",IF(C12&gt;10,"No",IF(C12&lt;-10,"No","Yes")))</f>
        <v>N/A</v>
      </c>
      <c r="E12" s="36">
        <v>67376.166666999998</v>
      </c>
      <c r="F12" s="11" t="str">
        <f>IF($B12="N/A","N/A",IF(E12&gt;10,"No",IF(E12&lt;-10,"No","Yes")))</f>
        <v>N/A</v>
      </c>
      <c r="G12" s="36">
        <v>69168.166666999998</v>
      </c>
      <c r="H12" s="11" t="str">
        <f>IF($B12="N/A","N/A",IF(G12&gt;10,"No",IF(G12&lt;-10,"No","Yes")))</f>
        <v>N/A</v>
      </c>
      <c r="I12" s="12">
        <v>4.6529999999999996</v>
      </c>
      <c r="J12" s="12">
        <v>2.66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98.658809836000003</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1.3410619796000001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1.281841E-4</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10463</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1.3411901637000001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83.733154927000001</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49.106374844999998</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0</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0.28672464879999998</v>
      </c>
      <c r="H21" s="64" t="str">
        <f t="shared" si="7"/>
        <v>N/A</v>
      </c>
      <c r="I21" s="12" t="s">
        <v>213</v>
      </c>
      <c r="J21" s="12" t="s">
        <v>213</v>
      </c>
      <c r="K21" s="63" t="s">
        <v>213</v>
      </c>
      <c r="L21" s="9" t="str">
        <f t="shared" si="4"/>
        <v>N/A</v>
      </c>
    </row>
    <row r="22" spans="1:12" x14ac:dyDescent="0.25">
      <c r="A22" s="2" t="s">
        <v>1714</v>
      </c>
      <c r="B22" s="43" t="s">
        <v>217</v>
      </c>
      <c r="C22" s="1">
        <v>3507</v>
      </c>
      <c r="D22" s="11" t="str">
        <f>IF($B22="N/A","N/A",IF(C22&gt;0,"No",IF(C22&lt;0,"No","Yes")))</f>
        <v>No</v>
      </c>
      <c r="E22" s="1">
        <v>3152</v>
      </c>
      <c r="F22" s="11" t="str">
        <f>IF($B22="N/A","N/A",IF(E22&gt;0,"No",IF(E22&lt;0,"No","Yes")))</f>
        <v>No</v>
      </c>
      <c r="G22" s="1">
        <v>2521</v>
      </c>
      <c r="H22" s="11" t="str">
        <f>IF($B22="N/A","N/A",IF(G22&gt;0,"No",IF(G22&lt;0,"No","Yes")))</f>
        <v>No</v>
      </c>
      <c r="I22" s="12">
        <v>-10.1</v>
      </c>
      <c r="J22" s="12">
        <v>-20</v>
      </c>
      <c r="K22" s="43" t="s">
        <v>213</v>
      </c>
      <c r="L22" s="9" t="str">
        <f t="shared" si="4"/>
        <v>N/A</v>
      </c>
    </row>
    <row r="23" spans="1:12" x14ac:dyDescent="0.25">
      <c r="A23" s="6" t="s">
        <v>145</v>
      </c>
      <c r="B23" s="43" t="s">
        <v>279</v>
      </c>
      <c r="C23" s="8">
        <v>0.9221257839</v>
      </c>
      <c r="D23" s="11" t="str">
        <f>IF($B23="N/A","N/A",IF(C23&gt;=10,"No",IF(C23&lt;0,"No","Yes")))</f>
        <v>Yes</v>
      </c>
      <c r="E23" s="8">
        <v>0.8073888467</v>
      </c>
      <c r="F23" s="11" t="str">
        <f>IF($B23="N/A","N/A",IF(E23&gt;=10,"No",IF(E23&lt;0,"No","Yes")))</f>
        <v>Yes</v>
      </c>
      <c r="G23" s="8">
        <v>0.64873969399999998</v>
      </c>
      <c r="H23" s="11" t="str">
        <f>IF($B23="N/A","N/A",IF(G23&gt;=10,"No",IF(G23&lt;0,"No","Yes")))</f>
        <v>Yes</v>
      </c>
      <c r="I23" s="12">
        <v>-12.4</v>
      </c>
      <c r="J23" s="12">
        <v>-19.600000000000001</v>
      </c>
      <c r="K23" s="43" t="s">
        <v>213</v>
      </c>
      <c r="L23" s="9" t="str">
        <f t="shared" si="4"/>
        <v>N/A</v>
      </c>
    </row>
    <row r="24" spans="1:12" x14ac:dyDescent="0.25">
      <c r="A24" s="2" t="s">
        <v>426</v>
      </c>
      <c r="B24" s="35" t="s">
        <v>213</v>
      </c>
      <c r="C24" s="13">
        <v>64.348566563000006</v>
      </c>
      <c r="D24" s="64" t="str">
        <f t="shared" ref="D24:D27" si="8">IF($B24="N/A","N/A",IF(C24&gt;10,"No",IF(C24&lt;-10,"No","Yes")))</f>
        <v>N/A</v>
      </c>
      <c r="E24" s="13">
        <v>64.394179057000002</v>
      </c>
      <c r="F24" s="11" t="str">
        <f t="shared" ref="F24:F27" si="9">IF($B24="N/A","N/A",IF(E24&gt;10,"No",IF(E24&lt;-10,"No","Yes")))</f>
        <v>N/A</v>
      </c>
      <c r="G24" s="13">
        <v>61.983797668000001</v>
      </c>
      <c r="H24" s="11" t="str">
        <f t="shared" ref="H24:H27" si="10">IF($B24="N/A","N/A",IF(G24&gt;10,"No",IF(G24&lt;-10,"No","Yes")))</f>
        <v>N/A</v>
      </c>
      <c r="I24" s="12">
        <v>7.0900000000000005E-2</v>
      </c>
      <c r="J24" s="12">
        <v>-3.74</v>
      </c>
      <c r="K24" s="43" t="s">
        <v>213</v>
      </c>
      <c r="L24" s="9" t="str">
        <f t="shared" si="4"/>
        <v>N/A</v>
      </c>
    </row>
    <row r="25" spans="1:12" x14ac:dyDescent="0.25">
      <c r="A25" s="2" t="s">
        <v>427</v>
      </c>
      <c r="B25" s="35" t="s">
        <v>213</v>
      </c>
      <c r="C25" s="13">
        <v>0.78058472889999997</v>
      </c>
      <c r="D25" s="64" t="str">
        <f t="shared" si="8"/>
        <v>N/A</v>
      </c>
      <c r="E25" s="13">
        <v>1.4394179057000001</v>
      </c>
      <c r="F25" s="11" t="str">
        <f t="shared" si="9"/>
        <v>N/A</v>
      </c>
      <c r="G25" s="13">
        <v>0.81011657780000002</v>
      </c>
      <c r="H25" s="11" t="str">
        <f t="shared" si="10"/>
        <v>N/A</v>
      </c>
      <c r="I25" s="12">
        <v>84.4</v>
      </c>
      <c r="J25" s="12">
        <v>-43.7</v>
      </c>
      <c r="K25" s="43" t="s">
        <v>213</v>
      </c>
      <c r="L25" s="9" t="str">
        <f t="shared" si="4"/>
        <v>N/A</v>
      </c>
    </row>
    <row r="26" spans="1:12" x14ac:dyDescent="0.25">
      <c r="A26" s="2" t="s">
        <v>423</v>
      </c>
      <c r="B26" s="35" t="s">
        <v>213</v>
      </c>
      <c r="C26" s="13">
        <v>0</v>
      </c>
      <c r="D26" s="64" t="str">
        <f t="shared" si="8"/>
        <v>N/A</v>
      </c>
      <c r="E26" s="13">
        <v>1.58177792E-2</v>
      </c>
      <c r="F26" s="11" t="str">
        <f t="shared" si="9"/>
        <v>N/A</v>
      </c>
      <c r="G26" s="13">
        <v>0</v>
      </c>
      <c r="H26" s="11" t="str">
        <f t="shared" si="10"/>
        <v>N/A</v>
      </c>
      <c r="I26" s="12" t="s">
        <v>1746</v>
      </c>
      <c r="J26" s="12">
        <v>-100</v>
      </c>
      <c r="K26" s="43" t="s">
        <v>213</v>
      </c>
      <c r="L26" s="9" t="str">
        <f t="shared" si="4"/>
        <v>N/A</v>
      </c>
    </row>
    <row r="27" spans="1:12" x14ac:dyDescent="0.25">
      <c r="A27" s="2" t="s">
        <v>424</v>
      </c>
      <c r="B27" s="35" t="s">
        <v>213</v>
      </c>
      <c r="C27" s="13">
        <v>14.518875958000001</v>
      </c>
      <c r="D27" s="64" t="str">
        <f t="shared" si="8"/>
        <v>N/A</v>
      </c>
      <c r="E27" s="13">
        <v>15.185068016000001</v>
      </c>
      <c r="F27" s="11" t="str">
        <f t="shared" si="9"/>
        <v>N/A</v>
      </c>
      <c r="G27" s="13">
        <v>14.759928867999999</v>
      </c>
      <c r="H27" s="11" t="str">
        <f t="shared" si="10"/>
        <v>N/A</v>
      </c>
      <c r="I27" s="12">
        <v>4.5880000000000001</v>
      </c>
      <c r="J27" s="12">
        <v>-2.8</v>
      </c>
      <c r="K27" s="43" t="s">
        <v>213</v>
      </c>
      <c r="L27" s="9" t="str">
        <f t="shared" si="4"/>
        <v>N/A</v>
      </c>
    </row>
    <row r="28" spans="1:12" x14ac:dyDescent="0.25">
      <c r="A28" s="2" t="s">
        <v>955</v>
      </c>
      <c r="B28" s="35" t="s">
        <v>213</v>
      </c>
      <c r="C28" s="61">
        <v>17.755829048999999</v>
      </c>
      <c r="D28" s="64" t="str">
        <f>IF($B28="N/A","N/A",IF(C28&gt;10,"No",IF(C28&lt;-10,"No","Yes")))</f>
        <v>N/A</v>
      </c>
      <c r="E28" s="61">
        <v>17.81197878</v>
      </c>
      <c r="F28" s="64" t="str">
        <f>IF($B28="N/A","N/A",IF(E28&gt;10,"No",IF(E28&lt;-10,"No","Yes")))</f>
        <v>N/A</v>
      </c>
      <c r="G28" s="61">
        <v>18.412619467999999</v>
      </c>
      <c r="H28" s="64" t="str">
        <f>IF($B28="N/A","N/A",IF(G28&gt;10,"No",IF(G28&lt;-10,"No","Yes")))</f>
        <v>N/A</v>
      </c>
      <c r="I28" s="12">
        <v>0.31619999999999998</v>
      </c>
      <c r="J28" s="12">
        <v>3.3719999999999999</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100</v>
      </c>
      <c r="D30" s="11" t="str">
        <f>IF($B30="N/A","N/A",IF(C30&gt;=98,"Yes","No"))</f>
        <v>Yes</v>
      </c>
      <c r="E30" s="13">
        <v>100</v>
      </c>
      <c r="F30" s="11" t="str">
        <f>IF($B30="N/A","N/A",IF(E30&gt;=98,"Yes","No"))</f>
        <v>Yes</v>
      </c>
      <c r="G30" s="13">
        <v>100</v>
      </c>
      <c r="H30" s="11" t="str">
        <f>IF($B30="N/A","N/A",IF(G30&gt;=98,"Yes","No"))</f>
        <v>Yes</v>
      </c>
      <c r="I30" s="12">
        <v>0</v>
      </c>
      <c r="J30" s="12">
        <v>0</v>
      </c>
      <c r="K30" s="43" t="s">
        <v>740</v>
      </c>
      <c r="L30" s="9" t="str">
        <f t="shared" si="4"/>
        <v>Yes</v>
      </c>
    </row>
    <row r="31" spans="1:12" x14ac:dyDescent="0.25">
      <c r="A31" s="2" t="s">
        <v>18</v>
      </c>
      <c r="B31" s="43" t="s">
        <v>277</v>
      </c>
      <c r="C31" s="13">
        <v>99.974479914</v>
      </c>
      <c r="D31" s="11" t="str">
        <f>IF($B31="N/A","N/A",IF(C31&gt;=95,"Yes","No"))</f>
        <v>Yes</v>
      </c>
      <c r="E31" s="13">
        <v>99.987101190999994</v>
      </c>
      <c r="F31" s="11" t="str">
        <f>IF($B31="N/A","N/A",IF(E31&gt;=95,"Yes","No"))</f>
        <v>Yes</v>
      </c>
      <c r="G31" s="13">
        <v>99.988463432000003</v>
      </c>
      <c r="H31" s="11" t="str">
        <f>IF($B31="N/A","N/A",IF(G31&gt;=95,"Yes","No"))</f>
        <v>Yes</v>
      </c>
      <c r="I31" s="12">
        <v>1.26E-2</v>
      </c>
      <c r="J31" s="12">
        <v>1.4E-3</v>
      </c>
      <c r="K31" s="43" t="s">
        <v>740</v>
      </c>
      <c r="L31" s="9" t="str">
        <f t="shared" si="4"/>
        <v>Yes</v>
      </c>
    </row>
    <row r="32" spans="1:12" x14ac:dyDescent="0.25">
      <c r="A32" s="2" t="s">
        <v>23</v>
      </c>
      <c r="B32" s="35" t="s">
        <v>213</v>
      </c>
      <c r="C32" s="13">
        <v>44.381785725999997</v>
      </c>
      <c r="D32" s="11" t="str">
        <f t="shared" ref="D32:D37" si="11">IF($B32="N/A","N/A",IF(C32&gt;10,"No",IF(C32&lt;-10,"No","Yes")))</f>
        <v>N/A</v>
      </c>
      <c r="E32" s="13">
        <v>56.490144543</v>
      </c>
      <c r="F32" s="11" t="str">
        <f t="shared" ref="F32:F37" si="12">IF($B32="N/A","N/A",IF(E32&gt;10,"No",IF(E32&lt;-10,"No","Yes")))</f>
        <v>N/A</v>
      </c>
      <c r="G32" s="13">
        <v>58.927252963999997</v>
      </c>
      <c r="H32" s="11" t="str">
        <f t="shared" ref="H32:H37" si="13">IF($B32="N/A","N/A",IF(G32&gt;10,"No",IF(G32&lt;-10,"No","Yes")))</f>
        <v>N/A</v>
      </c>
      <c r="I32" s="12">
        <v>27.28</v>
      </c>
      <c r="J32" s="12">
        <v>4.3140000000000001</v>
      </c>
      <c r="K32" s="43" t="s">
        <v>740</v>
      </c>
      <c r="L32" s="9" t="str">
        <f t="shared" si="4"/>
        <v>Yes</v>
      </c>
    </row>
    <row r="33" spans="1:12" x14ac:dyDescent="0.25">
      <c r="A33" s="2" t="s">
        <v>24</v>
      </c>
      <c r="B33" s="35" t="s">
        <v>213</v>
      </c>
      <c r="C33" s="13">
        <v>22.519840231</v>
      </c>
      <c r="D33" s="11" t="str">
        <f t="shared" si="11"/>
        <v>N/A</v>
      </c>
      <c r="E33" s="13">
        <v>26.273470086</v>
      </c>
      <c r="F33" s="11" t="str">
        <f t="shared" si="12"/>
        <v>N/A</v>
      </c>
      <c r="G33" s="13">
        <v>26.482064481999998</v>
      </c>
      <c r="H33" s="11" t="str">
        <f t="shared" si="13"/>
        <v>N/A</v>
      </c>
      <c r="I33" s="12">
        <v>16.670000000000002</v>
      </c>
      <c r="J33" s="12">
        <v>0.79390000000000005</v>
      </c>
      <c r="K33" s="43" t="s">
        <v>740</v>
      </c>
      <c r="L33" s="9" t="str">
        <f t="shared" si="4"/>
        <v>Yes</v>
      </c>
    </row>
    <row r="34" spans="1:12" x14ac:dyDescent="0.25">
      <c r="A34" s="2" t="s">
        <v>25</v>
      </c>
      <c r="B34" s="35" t="s">
        <v>213</v>
      </c>
      <c r="C34" s="13">
        <v>0.18636206590000001</v>
      </c>
      <c r="D34" s="11" t="str">
        <f t="shared" si="11"/>
        <v>N/A</v>
      </c>
      <c r="E34" s="13">
        <v>0.4361330135</v>
      </c>
      <c r="F34" s="11" t="str">
        <f t="shared" si="12"/>
        <v>N/A</v>
      </c>
      <c r="G34" s="13">
        <v>0.54785881290000005</v>
      </c>
      <c r="H34" s="11" t="str">
        <f t="shared" si="13"/>
        <v>N/A</v>
      </c>
      <c r="I34" s="12">
        <v>134</v>
      </c>
      <c r="J34" s="12">
        <v>25.62</v>
      </c>
      <c r="K34" s="43" t="s">
        <v>740</v>
      </c>
      <c r="L34" s="9" t="str">
        <f t="shared" si="4"/>
        <v>No</v>
      </c>
    </row>
    <row r="35" spans="1:12" x14ac:dyDescent="0.25">
      <c r="A35" s="2" t="s">
        <v>26</v>
      </c>
      <c r="B35" s="43" t="s">
        <v>213</v>
      </c>
      <c r="C35" s="13">
        <v>0.31736517539999998</v>
      </c>
      <c r="D35" s="11" t="str">
        <f t="shared" si="11"/>
        <v>N/A</v>
      </c>
      <c r="E35" s="13">
        <v>0.54992350109999999</v>
      </c>
      <c r="F35" s="11" t="str">
        <f t="shared" si="12"/>
        <v>N/A</v>
      </c>
      <c r="G35" s="13">
        <v>0.62156466629999996</v>
      </c>
      <c r="H35" s="11" t="str">
        <f t="shared" si="13"/>
        <v>N/A</v>
      </c>
      <c r="I35" s="12">
        <v>73.28</v>
      </c>
      <c r="J35" s="12">
        <v>13.03</v>
      </c>
      <c r="K35" s="43" t="s">
        <v>213</v>
      </c>
      <c r="L35" s="9" t="str">
        <f t="shared" si="4"/>
        <v>N/A</v>
      </c>
    </row>
    <row r="36" spans="1:12" x14ac:dyDescent="0.25">
      <c r="A36" s="2" t="s">
        <v>60</v>
      </c>
      <c r="B36" s="43" t="s">
        <v>213</v>
      </c>
      <c r="C36" s="13">
        <v>0.8082669375</v>
      </c>
      <c r="D36" s="11" t="str">
        <f t="shared" si="11"/>
        <v>N/A</v>
      </c>
      <c r="E36" s="13">
        <v>0.40944141769999998</v>
      </c>
      <c r="F36" s="11" t="str">
        <f t="shared" si="12"/>
        <v>N/A</v>
      </c>
      <c r="G36" s="13">
        <v>0.34250789609999999</v>
      </c>
      <c r="H36" s="11" t="str">
        <f t="shared" si="13"/>
        <v>N/A</v>
      </c>
      <c r="I36" s="12">
        <v>-49.3</v>
      </c>
      <c r="J36" s="12">
        <v>-16.3</v>
      </c>
      <c r="K36" s="43" t="s">
        <v>213</v>
      </c>
      <c r="L36" s="9" t="str">
        <f t="shared" si="4"/>
        <v>N/A</v>
      </c>
    </row>
    <row r="37" spans="1:12" x14ac:dyDescent="0.25">
      <c r="A37" s="2" t="s">
        <v>61</v>
      </c>
      <c r="B37" s="43" t="s">
        <v>213</v>
      </c>
      <c r="C37" s="13">
        <v>0</v>
      </c>
      <c r="D37" s="11" t="str">
        <f t="shared" si="11"/>
        <v>N/A</v>
      </c>
      <c r="E37" s="13">
        <v>0.36946787939999998</v>
      </c>
      <c r="F37" s="11" t="str">
        <f t="shared" si="12"/>
        <v>N/A</v>
      </c>
      <c r="G37" s="13">
        <v>0.57234197470000003</v>
      </c>
      <c r="H37" s="11" t="str">
        <f t="shared" si="13"/>
        <v>N/A</v>
      </c>
      <c r="I37" s="12" t="s">
        <v>1746</v>
      </c>
      <c r="J37" s="12">
        <v>54.91</v>
      </c>
      <c r="K37" s="43" t="s">
        <v>213</v>
      </c>
      <c r="L37" s="9" t="str">
        <f t="shared" si="4"/>
        <v>N/A</v>
      </c>
    </row>
    <row r="38" spans="1:12" x14ac:dyDescent="0.25">
      <c r="A38" s="2" t="s">
        <v>62</v>
      </c>
      <c r="B38" s="43" t="s">
        <v>278</v>
      </c>
      <c r="C38" s="13">
        <v>31.786379865000001</v>
      </c>
      <c r="D38" s="11" t="str">
        <f>IF($B38="N/A","N/A",IF(C38&gt;=5,"No",IF(C38&lt;0,"No","Yes")))</f>
        <v>No</v>
      </c>
      <c r="E38" s="13">
        <v>16.210355318000001</v>
      </c>
      <c r="F38" s="11" t="str">
        <f>IF($B38="N/A","N/A",IF(E38&gt;=5,"No",IF(E38&lt;0,"No","Yes")))</f>
        <v>No</v>
      </c>
      <c r="G38" s="13">
        <v>13.651093154</v>
      </c>
      <c r="H38" s="11" t="str">
        <f>IF($B38="N/A","N/A",IF(G38&gt;=5,"No",IF(G38&lt;0,"No","Yes")))</f>
        <v>No</v>
      </c>
      <c r="I38" s="12">
        <v>-49</v>
      </c>
      <c r="J38" s="12">
        <v>-15.8</v>
      </c>
      <c r="K38" s="43" t="s">
        <v>740</v>
      </c>
      <c r="L38" s="9" t="str">
        <f t="shared" si="4"/>
        <v>No</v>
      </c>
    </row>
    <row r="39" spans="1:12" x14ac:dyDescent="0.25">
      <c r="A39" s="2" t="s">
        <v>63</v>
      </c>
      <c r="B39" s="43" t="s">
        <v>213</v>
      </c>
      <c r="C39" s="13">
        <v>4.5433605896999998</v>
      </c>
      <c r="D39" s="11" t="str">
        <f>IF($B39="N/A","N/A",IF(C39&gt;10,"No",IF(C39&lt;-10,"No","Yes")))</f>
        <v>N/A</v>
      </c>
      <c r="E39" s="13">
        <v>7.5765818921000001</v>
      </c>
      <c r="F39" s="11" t="str">
        <f>IF($B39="N/A","N/A",IF(E39&gt;10,"No",IF(E39&lt;-10,"No","Yes")))</f>
        <v>N/A</v>
      </c>
      <c r="G39" s="13">
        <v>8.0717523278000005</v>
      </c>
      <c r="H39" s="11" t="str">
        <f>IF($B39="N/A","N/A",IF(G39&gt;10,"No",IF(G39&lt;-10,"No","Yes")))</f>
        <v>N/A</v>
      </c>
      <c r="I39" s="12">
        <v>66.760000000000005</v>
      </c>
      <c r="J39" s="12">
        <v>6.5359999999999996</v>
      </c>
      <c r="K39" s="43" t="s">
        <v>740</v>
      </c>
      <c r="L39" s="9" t="str">
        <f t="shared" si="4"/>
        <v>Yes</v>
      </c>
    </row>
    <row r="40" spans="1:12" x14ac:dyDescent="0.25">
      <c r="A40" s="2" t="s">
        <v>64</v>
      </c>
      <c r="B40" s="43" t="s">
        <v>213</v>
      </c>
      <c r="C40" s="13">
        <v>100</v>
      </c>
      <c r="D40" s="11" t="str">
        <f>IF($B40="N/A","N/A",IF(C40&gt;10,"No",IF(C40&lt;-10,"No","Yes")))</f>
        <v>N/A</v>
      </c>
      <c r="E40" s="13">
        <v>91.966422816000005</v>
      </c>
      <c r="F40" s="11" t="str">
        <f>IF($B40="N/A","N/A",IF(E40&gt;10,"No",IF(E40&lt;-10,"No","Yes")))</f>
        <v>N/A</v>
      </c>
      <c r="G40" s="13">
        <v>90.597109735000004</v>
      </c>
      <c r="H40" s="11" t="str">
        <f>IF($B40="N/A","N/A",IF(G40&gt;10,"No",IF(G40&lt;-10,"No","Yes")))</f>
        <v>N/A</v>
      </c>
      <c r="I40" s="12">
        <v>-8.0299999999999994</v>
      </c>
      <c r="J40" s="12">
        <v>-1.49</v>
      </c>
      <c r="K40" s="43" t="s">
        <v>740</v>
      </c>
      <c r="L40" s="9" t="str">
        <f t="shared" si="4"/>
        <v>Yes</v>
      </c>
    </row>
    <row r="41" spans="1:12" x14ac:dyDescent="0.25">
      <c r="A41" s="3" t="s">
        <v>19</v>
      </c>
      <c r="B41" s="35" t="s">
        <v>281</v>
      </c>
      <c r="C41" s="8">
        <v>3.4170741156000002</v>
      </c>
      <c r="D41" s="11" t="str">
        <f>IF($B41="N/A","N/A",IF(C41&gt;8,"No",IF(C41&lt;2,"No","Yes")))</f>
        <v>Yes</v>
      </c>
      <c r="E41" s="8">
        <v>3.1660830275</v>
      </c>
      <c r="F41" s="11" t="str">
        <f>IF($B41="N/A","N/A",IF(E41&gt;8,"No",IF(E41&lt;2,"No","Yes")))</f>
        <v>Yes</v>
      </c>
      <c r="G41" s="8">
        <v>2.8611971369</v>
      </c>
      <c r="H41" s="11" t="str">
        <f>IF($B41="N/A","N/A",IF(G41&gt;8,"No",IF(G41&lt;2,"No","Yes")))</f>
        <v>Yes</v>
      </c>
      <c r="I41" s="12">
        <v>-7.35</v>
      </c>
      <c r="J41" s="12">
        <v>-9.6300000000000008</v>
      </c>
      <c r="K41" s="43" t="s">
        <v>740</v>
      </c>
      <c r="L41" s="9" t="str">
        <f t="shared" si="4"/>
        <v>Yes</v>
      </c>
    </row>
    <row r="42" spans="1:12" x14ac:dyDescent="0.25">
      <c r="A42" s="3" t="s">
        <v>170</v>
      </c>
      <c r="B42" s="35" t="s">
        <v>213</v>
      </c>
      <c r="C42" s="8">
        <v>18.473008910000001</v>
      </c>
      <c r="D42" s="11" t="str">
        <f t="shared" ref="D42:D49" si="14">IF($B42="N/A","N/A",IF(C42&gt;10,"No",IF(C42&lt;-10,"No","Yes")))</f>
        <v>N/A</v>
      </c>
      <c r="E42" s="8">
        <v>18.505704850000001</v>
      </c>
      <c r="F42" s="11" t="str">
        <f t="shared" ref="F42:F49" si="15">IF($B42="N/A","N/A",IF(E42&gt;10,"No",IF(E42&lt;-10,"No","Yes")))</f>
        <v>N/A</v>
      </c>
      <c r="G42" s="8">
        <v>18.412106731000002</v>
      </c>
      <c r="H42" s="11" t="str">
        <f t="shared" ref="H42:H49" si="16">IF($B42="N/A","N/A",IF(G42&gt;10,"No",IF(G42&lt;-10,"No","Yes")))</f>
        <v>N/A</v>
      </c>
      <c r="I42" s="12">
        <v>0.17699999999999999</v>
      </c>
      <c r="J42" s="12">
        <v>-0.50600000000000001</v>
      </c>
      <c r="K42" s="43" t="s">
        <v>740</v>
      </c>
      <c r="L42" s="9" t="str">
        <f>IF(J42="Div by 0", "N/A", IF(OR(J42="N/A",K42="N/A"),"N/A", IF(J42&gt;VALUE(MID(K42,1,2)), "No", IF(J42&lt;-1*VALUE(MID(K42,1,2)), "No", "Yes"))))</f>
        <v>Yes</v>
      </c>
    </row>
    <row r="43" spans="1:12" x14ac:dyDescent="0.25">
      <c r="A43" s="3" t="s">
        <v>171</v>
      </c>
      <c r="B43" s="35" t="s">
        <v>213</v>
      </c>
      <c r="C43" s="8">
        <v>37.062886726999999</v>
      </c>
      <c r="D43" s="11" t="str">
        <f t="shared" si="14"/>
        <v>N/A</v>
      </c>
      <c r="E43" s="8">
        <v>37.281773854000001</v>
      </c>
      <c r="F43" s="11" t="str">
        <f t="shared" si="15"/>
        <v>N/A</v>
      </c>
      <c r="G43" s="8">
        <v>37.576654087999998</v>
      </c>
      <c r="H43" s="11" t="str">
        <f t="shared" si="16"/>
        <v>N/A</v>
      </c>
      <c r="I43" s="12">
        <v>0.59060000000000001</v>
      </c>
      <c r="J43" s="12">
        <v>0.79100000000000004</v>
      </c>
      <c r="K43" s="43" t="s">
        <v>740</v>
      </c>
      <c r="L43" s="9" t="str">
        <f>IF(J43="Div by 0", "N/A", IF(OR(J43="N/A",K43="N/A"),"N/A", IF(J43&gt;VALUE(MID(K43,1,2)), "No", IF(J43&lt;-1*VALUE(MID(K43,1,2)), "No", "Yes"))))</f>
        <v>Yes</v>
      </c>
    </row>
    <row r="44" spans="1:12" x14ac:dyDescent="0.25">
      <c r="A44" s="3" t="s">
        <v>172</v>
      </c>
      <c r="B44" s="35" t="s">
        <v>213</v>
      </c>
      <c r="C44" s="8">
        <v>3.7462177923</v>
      </c>
      <c r="D44" s="11" t="str">
        <f t="shared" si="14"/>
        <v>N/A</v>
      </c>
      <c r="E44" s="8">
        <v>3.7831825066999998</v>
      </c>
      <c r="F44" s="11" t="str">
        <f t="shared" si="15"/>
        <v>N/A</v>
      </c>
      <c r="G44" s="8">
        <v>3.6119713687999999</v>
      </c>
      <c r="H44" s="11" t="str">
        <f t="shared" si="16"/>
        <v>N/A</v>
      </c>
      <c r="I44" s="12">
        <v>0.98670000000000002</v>
      </c>
      <c r="J44" s="12">
        <v>-4.53</v>
      </c>
      <c r="K44" s="43" t="s">
        <v>740</v>
      </c>
      <c r="L44" s="9" t="str">
        <f t="shared" ref="L44:L53" si="17">IF(J44="Div by 0", "N/A", IF(OR(J44="N/A",K44="N/A"),"N/A", IF(J44&gt;VALUE(MID(K44,1,2)), "No", IF(J44&lt;-1*VALUE(MID(K44,1,2)), "No", "Yes"))))</f>
        <v>Yes</v>
      </c>
    </row>
    <row r="45" spans="1:12" x14ac:dyDescent="0.25">
      <c r="A45" s="3" t="s">
        <v>173</v>
      </c>
      <c r="B45" s="35" t="s">
        <v>213</v>
      </c>
      <c r="C45" s="8">
        <v>19.119386890000001</v>
      </c>
      <c r="D45" s="11" t="str">
        <f t="shared" si="14"/>
        <v>N/A</v>
      </c>
      <c r="E45" s="8">
        <v>19.122548906999999</v>
      </c>
      <c r="F45" s="11" t="str">
        <f t="shared" si="15"/>
        <v>N/A</v>
      </c>
      <c r="G45" s="8">
        <v>18.847932647</v>
      </c>
      <c r="H45" s="11" t="str">
        <f t="shared" si="16"/>
        <v>N/A</v>
      </c>
      <c r="I45" s="12">
        <v>1.6500000000000001E-2</v>
      </c>
      <c r="J45" s="12">
        <v>-1.44</v>
      </c>
      <c r="K45" s="43" t="s">
        <v>740</v>
      </c>
      <c r="L45" s="9" t="str">
        <f t="shared" si="17"/>
        <v>Yes</v>
      </c>
    </row>
    <row r="46" spans="1:12" x14ac:dyDescent="0.25">
      <c r="A46" s="3" t="s">
        <v>174</v>
      </c>
      <c r="B46" s="35" t="s">
        <v>213</v>
      </c>
      <c r="C46" s="8">
        <v>9.0701004051999998</v>
      </c>
      <c r="D46" s="11" t="str">
        <f t="shared" si="14"/>
        <v>N/A</v>
      </c>
      <c r="E46" s="8">
        <v>9.2213716670999997</v>
      </c>
      <c r="F46" s="11" t="str">
        <f t="shared" si="15"/>
        <v>N/A</v>
      </c>
      <c r="G46" s="8">
        <v>9.5715062143999994</v>
      </c>
      <c r="H46" s="11" t="str">
        <f t="shared" si="16"/>
        <v>N/A</v>
      </c>
      <c r="I46" s="12">
        <v>1.6679999999999999</v>
      </c>
      <c r="J46" s="12">
        <v>3.7970000000000002</v>
      </c>
      <c r="K46" s="43" t="s">
        <v>740</v>
      </c>
      <c r="L46" s="9" t="str">
        <f t="shared" si="17"/>
        <v>Yes</v>
      </c>
    </row>
    <row r="47" spans="1:12" x14ac:dyDescent="0.25">
      <c r="A47" s="3" t="s">
        <v>175</v>
      </c>
      <c r="B47" s="35" t="s">
        <v>213</v>
      </c>
      <c r="C47" s="8">
        <v>3.9039188383000001</v>
      </c>
      <c r="D47" s="11" t="str">
        <f t="shared" si="14"/>
        <v>N/A</v>
      </c>
      <c r="E47" s="8">
        <v>3.8799874332000002</v>
      </c>
      <c r="F47" s="11" t="str">
        <f t="shared" si="15"/>
        <v>N/A</v>
      </c>
      <c r="G47" s="8">
        <v>4.0529246483000003</v>
      </c>
      <c r="H47" s="11" t="str">
        <f t="shared" si="16"/>
        <v>N/A</v>
      </c>
      <c r="I47" s="12">
        <v>-0.61299999999999999</v>
      </c>
      <c r="J47" s="12">
        <v>4.4569999999999999</v>
      </c>
      <c r="K47" s="43" t="s">
        <v>740</v>
      </c>
      <c r="L47" s="9" t="str">
        <f t="shared" si="17"/>
        <v>Yes</v>
      </c>
    </row>
    <row r="48" spans="1:12" x14ac:dyDescent="0.25">
      <c r="A48" s="3" t="s">
        <v>176</v>
      </c>
      <c r="B48" s="35" t="s">
        <v>213</v>
      </c>
      <c r="C48" s="8">
        <v>3.085836483</v>
      </c>
      <c r="D48" s="11" t="str">
        <f t="shared" si="14"/>
        <v>N/A</v>
      </c>
      <c r="E48" s="8">
        <v>3.0038900765999998</v>
      </c>
      <c r="F48" s="11" t="str">
        <f t="shared" si="15"/>
        <v>N/A</v>
      </c>
      <c r="G48" s="8">
        <v>3.0137362074</v>
      </c>
      <c r="H48" s="11" t="str">
        <f t="shared" si="16"/>
        <v>N/A</v>
      </c>
      <c r="I48" s="12">
        <v>-2.66</v>
      </c>
      <c r="J48" s="12">
        <v>0.32779999999999998</v>
      </c>
      <c r="K48" s="43" t="s">
        <v>740</v>
      </c>
      <c r="L48" s="9" t="str">
        <f t="shared" si="17"/>
        <v>Yes</v>
      </c>
    </row>
    <row r="49" spans="1:12" x14ac:dyDescent="0.25">
      <c r="A49" s="3" t="s">
        <v>957</v>
      </c>
      <c r="B49" s="35" t="s">
        <v>213</v>
      </c>
      <c r="C49" s="8">
        <v>2.1215698387000002</v>
      </c>
      <c r="D49" s="11" t="str">
        <f t="shared" si="14"/>
        <v>N/A</v>
      </c>
      <c r="E49" s="8">
        <v>2.0354576779000002</v>
      </c>
      <c r="F49" s="11" t="str">
        <f t="shared" si="15"/>
        <v>N/A</v>
      </c>
      <c r="G49" s="8">
        <v>2.0519709586000001</v>
      </c>
      <c r="H49" s="11" t="str">
        <f t="shared" si="16"/>
        <v>N/A</v>
      </c>
      <c r="I49" s="12">
        <v>-4.0599999999999996</v>
      </c>
      <c r="J49" s="12">
        <v>0.81130000000000002</v>
      </c>
      <c r="K49" s="43" t="s">
        <v>740</v>
      </c>
      <c r="L49" s="9" t="str">
        <f t="shared" si="17"/>
        <v>Yes</v>
      </c>
    </row>
    <row r="50" spans="1:12" x14ac:dyDescent="0.25">
      <c r="A50" s="2" t="s">
        <v>208</v>
      </c>
      <c r="B50" s="35" t="s">
        <v>213</v>
      </c>
      <c r="C50" s="36">
        <v>445119</v>
      </c>
      <c r="D50" s="9" t="str">
        <f t="shared" ref="D50:D53" si="18">IF($B50="N/A","N/A",IF(C50&lt;0,"No","Yes"))</f>
        <v>N/A</v>
      </c>
      <c r="E50" s="36">
        <v>456049</v>
      </c>
      <c r="F50" s="9" t="str">
        <f t="shared" ref="F50:F53" si="19">IF($B50="N/A","N/A",IF(E50&lt;0,"No","Yes"))</f>
        <v>N/A</v>
      </c>
      <c r="G50" s="36">
        <v>453163</v>
      </c>
      <c r="H50" s="9" t="str">
        <f t="shared" ref="H50:H53" si="20">IF($B50="N/A","N/A",IF(G50&lt;0,"No","Yes"))</f>
        <v>N/A</v>
      </c>
      <c r="I50" s="12">
        <v>2.456</v>
      </c>
      <c r="J50" s="12">
        <v>-0.63300000000000001</v>
      </c>
      <c r="K50" s="43" t="s">
        <v>740</v>
      </c>
      <c r="L50" s="9" t="str">
        <f t="shared" si="17"/>
        <v>Yes</v>
      </c>
    </row>
    <row r="51" spans="1:12" x14ac:dyDescent="0.25">
      <c r="A51" s="2" t="s">
        <v>209</v>
      </c>
      <c r="B51" s="35" t="s">
        <v>213</v>
      </c>
      <c r="C51" s="36">
        <v>28454</v>
      </c>
      <c r="D51" s="9" t="str">
        <f t="shared" si="18"/>
        <v>N/A</v>
      </c>
      <c r="E51" s="36">
        <v>29456</v>
      </c>
      <c r="F51" s="9" t="str">
        <f t="shared" si="19"/>
        <v>N/A</v>
      </c>
      <c r="G51" s="36">
        <v>28004</v>
      </c>
      <c r="H51" s="9" t="str">
        <f t="shared" si="20"/>
        <v>N/A</v>
      </c>
      <c r="I51" s="12">
        <v>3.5209999999999999</v>
      </c>
      <c r="J51" s="12">
        <v>-4.93</v>
      </c>
      <c r="K51" s="43" t="s">
        <v>740</v>
      </c>
      <c r="L51" s="9" t="str">
        <f t="shared" si="17"/>
        <v>Yes</v>
      </c>
    </row>
    <row r="52" spans="1:12" x14ac:dyDescent="0.25">
      <c r="A52" s="2" t="s">
        <v>210</v>
      </c>
      <c r="B52" s="35" t="s">
        <v>213</v>
      </c>
      <c r="C52" s="36">
        <v>210729</v>
      </c>
      <c r="D52" s="9" t="str">
        <f t="shared" si="18"/>
        <v>N/A</v>
      </c>
      <c r="E52" s="36">
        <v>217087</v>
      </c>
      <c r="F52" s="9" t="str">
        <f t="shared" si="19"/>
        <v>N/A</v>
      </c>
      <c r="G52" s="36">
        <v>216750</v>
      </c>
      <c r="H52" s="9" t="str">
        <f t="shared" si="20"/>
        <v>N/A</v>
      </c>
      <c r="I52" s="12">
        <v>3.0169999999999999</v>
      </c>
      <c r="J52" s="12">
        <v>-0.155</v>
      </c>
      <c r="K52" s="43" t="s">
        <v>740</v>
      </c>
      <c r="L52" s="9" t="str">
        <f t="shared" si="17"/>
        <v>Yes</v>
      </c>
    </row>
    <row r="53" spans="1:12" x14ac:dyDescent="0.25">
      <c r="A53" s="2" t="s">
        <v>958</v>
      </c>
      <c r="B53" s="35" t="s">
        <v>213</v>
      </c>
      <c r="C53" s="36">
        <v>54184</v>
      </c>
      <c r="D53" s="9" t="str">
        <f t="shared" si="18"/>
        <v>N/A</v>
      </c>
      <c r="E53" s="36">
        <v>54245</v>
      </c>
      <c r="F53" s="9" t="str">
        <f t="shared" si="19"/>
        <v>N/A</v>
      </c>
      <c r="G53" s="36">
        <v>55656</v>
      </c>
      <c r="H53" s="9" t="str">
        <f t="shared" si="20"/>
        <v>N/A</v>
      </c>
      <c r="I53" s="12">
        <v>0.11260000000000001</v>
      </c>
      <c r="J53" s="12">
        <v>2.601</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99.997644300000005</v>
      </c>
      <c r="D55" s="11" t="str">
        <f>IF($B55="N/A","N/A",IF(C55&gt;10,"No",IF(C55&lt;-10,"No","Yes")))</f>
        <v>N/A</v>
      </c>
      <c r="E55" s="8">
        <v>99.999616867</v>
      </c>
      <c r="F55" s="11" t="str">
        <f>IF($B55="N/A","N/A",IF(E55&gt;10,"No",IF(E55&lt;-10,"No","Yes")))</f>
        <v>N/A</v>
      </c>
      <c r="G55" s="8">
        <v>99.999871815999995</v>
      </c>
      <c r="H55" s="11" t="str">
        <f>IF($B55="N/A","N/A",IF(G55&gt;10,"No",IF(G55&lt;-10,"No","Yes")))</f>
        <v>N/A</v>
      </c>
      <c r="I55" s="12">
        <v>2E-3</v>
      </c>
      <c r="J55" s="12">
        <v>2.9999999999999997E-4</v>
      </c>
      <c r="K55" s="35" t="s">
        <v>213</v>
      </c>
      <c r="L55" s="9" t="str">
        <f t="shared" si="4"/>
        <v>N/A</v>
      </c>
    </row>
    <row r="56" spans="1:12" x14ac:dyDescent="0.25">
      <c r="A56" s="2" t="s">
        <v>177</v>
      </c>
      <c r="B56" s="35" t="s">
        <v>213</v>
      </c>
      <c r="C56" s="8">
        <v>59.763330646</v>
      </c>
      <c r="D56" s="11" t="str">
        <f t="shared" ref="D56:D57" si="21">IF($B56="N/A","N/A",IF(C56&gt;10,"No",IF(C56&lt;-10,"No","Yes")))</f>
        <v>N/A</v>
      </c>
      <c r="E56" s="8">
        <v>59.580622667999997</v>
      </c>
      <c r="F56" s="11" t="str">
        <f t="shared" ref="F56:F57" si="22">IF($B56="N/A","N/A",IF(E56&gt;10,"No",IF(E56&lt;-10,"No","Yes")))</f>
        <v>N/A</v>
      </c>
      <c r="G56" s="8">
        <v>59.215026252000001</v>
      </c>
      <c r="H56" s="11" t="str">
        <f t="shared" ref="H56:H57" si="23">IF($B56="N/A","N/A",IF(G56&gt;10,"No",IF(G56&lt;-10,"No","Yes")))</f>
        <v>N/A</v>
      </c>
      <c r="I56" s="12">
        <v>-0.30599999999999999</v>
      </c>
      <c r="J56" s="12">
        <v>-0.61399999999999999</v>
      </c>
      <c r="K56" s="43" t="s">
        <v>740</v>
      </c>
      <c r="L56" s="9" t="str">
        <f>IF(J56="Div by 0", "N/A", IF(OR(J56="N/A",K56="N/A"),"N/A", IF(J56&gt;VALUE(MID(K56,1,2)), "No", IF(J56&lt;-1*VALUE(MID(K56,1,2)), "No", "Yes"))))</f>
        <v>Yes</v>
      </c>
    </row>
    <row r="57" spans="1:12" x14ac:dyDescent="0.25">
      <c r="A57" s="6" t="s">
        <v>178</v>
      </c>
      <c r="B57" s="35" t="s">
        <v>213</v>
      </c>
      <c r="C57" s="8">
        <v>40.234313653999997</v>
      </c>
      <c r="D57" s="11" t="str">
        <f t="shared" si="21"/>
        <v>N/A</v>
      </c>
      <c r="E57" s="8">
        <v>40.418994198999997</v>
      </c>
      <c r="F57" s="11" t="str">
        <f t="shared" si="22"/>
        <v>N/A</v>
      </c>
      <c r="G57" s="8">
        <v>40.784845564000001</v>
      </c>
      <c r="H57" s="11" t="str">
        <f t="shared" si="23"/>
        <v>N/A</v>
      </c>
      <c r="I57" s="12">
        <v>0.45900000000000002</v>
      </c>
      <c r="J57" s="12">
        <v>0.90510000000000002</v>
      </c>
      <c r="K57" s="43" t="s">
        <v>740</v>
      </c>
      <c r="L57" s="9" t="str">
        <f>IF(J57="Div by 0", "N/A", IF(OR(J57="N/A",K57="N/A"),"N/A", IF(J57&gt;VALUE(MID(K57,1,2)), "No", IF(J57&lt;-1*VALUE(MID(K57,1,2)), "No", "Yes"))))</f>
        <v>Yes</v>
      </c>
    </row>
    <row r="58" spans="1:12" x14ac:dyDescent="0.25">
      <c r="A58" s="7" t="s">
        <v>686</v>
      </c>
      <c r="B58" s="35" t="s">
        <v>282</v>
      </c>
      <c r="C58" s="8">
        <v>66.162328688000002</v>
      </c>
      <c r="D58" s="11" t="str">
        <f>IF($B58="N/A","N/A",IF(C58&gt;70,"No",IF(C58&lt;40,"No","Yes")))</f>
        <v>Yes</v>
      </c>
      <c r="E58" s="8">
        <v>66.512647219000002</v>
      </c>
      <c r="F58" s="11" t="str">
        <f>IF($B58="N/A","N/A",IF(E58&gt;70,"No",IF(E58&lt;40,"No","Yes")))</f>
        <v>Yes</v>
      </c>
      <c r="G58" s="8">
        <v>68.844343491999993</v>
      </c>
      <c r="H58" s="11" t="str">
        <f>IF($B58="N/A","N/A",IF(G58&gt;70,"No",IF(G58&lt;40,"No","Yes")))</f>
        <v>Yes</v>
      </c>
      <c r="I58" s="12">
        <v>0.52949999999999997</v>
      </c>
      <c r="J58" s="12">
        <v>3.5059999999999998</v>
      </c>
      <c r="K58" s="43" t="s">
        <v>740</v>
      </c>
      <c r="L58" s="9" t="str">
        <f t="shared" si="4"/>
        <v>Yes</v>
      </c>
    </row>
    <row r="59" spans="1:12" x14ac:dyDescent="0.25">
      <c r="A59" s="2" t="s">
        <v>687</v>
      </c>
      <c r="B59" s="35" t="s">
        <v>213</v>
      </c>
      <c r="C59" s="8">
        <v>75.205885741000003</v>
      </c>
      <c r="D59" s="11" t="str">
        <f>IF($B59="N/A","N/A",IF(C59&gt;10,"No",IF(C59&lt;-10,"No","Yes")))</f>
        <v>N/A</v>
      </c>
      <c r="E59" s="8">
        <v>75.762573317000005</v>
      </c>
      <c r="F59" s="11" t="str">
        <f>IF($B59="N/A","N/A",IF(E59&gt;10,"No",IF(E59&lt;-10,"No","Yes")))</f>
        <v>N/A</v>
      </c>
      <c r="G59" s="8">
        <v>75.867318889000003</v>
      </c>
      <c r="H59" s="11" t="str">
        <f>IF($B59="N/A","N/A",IF(G59&gt;10,"No",IF(G59&lt;-10,"No","Yes")))</f>
        <v>N/A</v>
      </c>
      <c r="I59" s="12">
        <v>0.74019999999999997</v>
      </c>
      <c r="J59" s="12">
        <v>0.13830000000000001</v>
      </c>
      <c r="K59" s="35" t="s">
        <v>213</v>
      </c>
      <c r="L59" s="9" t="str">
        <f t="shared" si="4"/>
        <v>N/A</v>
      </c>
    </row>
    <row r="60" spans="1:12" x14ac:dyDescent="0.25">
      <c r="A60" s="2" t="s">
        <v>688</v>
      </c>
      <c r="B60" s="35" t="s">
        <v>213</v>
      </c>
      <c r="C60" s="8">
        <v>76.893176436999994</v>
      </c>
      <c r="D60" s="11" t="str">
        <f t="shared" ref="D60:D66" si="24">IF($B60="N/A","N/A",IF(C60&gt;10,"No",IF(C60&lt;-10,"No","Yes")))</f>
        <v>N/A</v>
      </c>
      <c r="E60" s="8">
        <v>77.430025788999998</v>
      </c>
      <c r="F60" s="11" t="str">
        <f t="shared" ref="F60:F66" si="25">IF($B60="N/A","N/A",IF(E60&gt;10,"No",IF(E60&lt;-10,"No","Yes")))</f>
        <v>N/A</v>
      </c>
      <c r="G60" s="8">
        <v>78.243747364000001</v>
      </c>
      <c r="H60" s="11" t="str">
        <f t="shared" ref="H60:H66" si="26">IF($B60="N/A","N/A",IF(G60&gt;10,"No",IF(G60&lt;-10,"No","Yes")))</f>
        <v>N/A</v>
      </c>
      <c r="I60" s="12">
        <v>0.69820000000000004</v>
      </c>
      <c r="J60" s="12">
        <v>1.0509999999999999</v>
      </c>
      <c r="K60" s="35" t="s">
        <v>213</v>
      </c>
      <c r="L60" s="9" t="str">
        <f t="shared" si="4"/>
        <v>N/A</v>
      </c>
    </row>
    <row r="61" spans="1:12" x14ac:dyDescent="0.25">
      <c r="A61" s="2" t="s">
        <v>1747</v>
      </c>
      <c r="B61" s="35" t="s">
        <v>213</v>
      </c>
      <c r="C61" s="8">
        <v>66.793395164000003</v>
      </c>
      <c r="D61" s="11" t="str">
        <f t="shared" si="24"/>
        <v>N/A</v>
      </c>
      <c r="E61" s="8">
        <v>67.460718357000005</v>
      </c>
      <c r="F61" s="11" t="str">
        <f t="shared" si="25"/>
        <v>N/A</v>
      </c>
      <c r="G61" s="8">
        <v>69.863647546999999</v>
      </c>
      <c r="H61" s="11" t="str">
        <f t="shared" si="26"/>
        <v>N/A</v>
      </c>
      <c r="I61" s="12">
        <v>0.99909999999999999</v>
      </c>
      <c r="J61" s="12">
        <v>3.5619999999999998</v>
      </c>
      <c r="K61" s="35" t="s">
        <v>213</v>
      </c>
      <c r="L61" s="9" t="str">
        <f t="shared" si="4"/>
        <v>N/A</v>
      </c>
    </row>
    <row r="62" spans="1:12" x14ac:dyDescent="0.25">
      <c r="A62" s="2" t="s">
        <v>689</v>
      </c>
      <c r="B62" s="35" t="s">
        <v>213</v>
      </c>
      <c r="C62" s="8">
        <v>45.328184</v>
      </c>
      <c r="D62" s="11" t="str">
        <f t="shared" si="24"/>
        <v>N/A</v>
      </c>
      <c r="E62" s="8">
        <v>43.698991941000003</v>
      </c>
      <c r="F62" s="11" t="str">
        <f t="shared" si="25"/>
        <v>N/A</v>
      </c>
      <c r="G62" s="8">
        <v>47.431101747</v>
      </c>
      <c r="H62" s="11" t="str">
        <f t="shared" si="26"/>
        <v>N/A</v>
      </c>
      <c r="I62" s="12">
        <v>-3.59</v>
      </c>
      <c r="J62" s="12">
        <v>8.5399999999999991</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0.72908923390000002</v>
      </c>
      <c r="D64" s="11" t="str">
        <f t="shared" si="24"/>
        <v>N/A</v>
      </c>
      <c r="E64" s="8">
        <v>0.65988265909999999</v>
      </c>
      <c r="F64" s="11" t="str">
        <f t="shared" si="25"/>
        <v>N/A</v>
      </c>
      <c r="G64" s="8">
        <v>0.73616124530000004</v>
      </c>
      <c r="H64" s="11" t="str">
        <f t="shared" si="26"/>
        <v>N/A</v>
      </c>
      <c r="I64" s="12">
        <v>-9.49</v>
      </c>
      <c r="J64" s="12">
        <v>11.56</v>
      </c>
      <c r="K64" s="35" t="s">
        <v>213</v>
      </c>
      <c r="L64" s="9" t="str">
        <f t="shared" si="4"/>
        <v>N/A</v>
      </c>
    </row>
    <row r="65" spans="1:12" x14ac:dyDescent="0.25">
      <c r="A65" s="3" t="s">
        <v>147</v>
      </c>
      <c r="B65" s="35" t="s">
        <v>213</v>
      </c>
      <c r="C65" s="8">
        <v>1.240930554</v>
      </c>
      <c r="D65" s="11" t="str">
        <f t="shared" si="24"/>
        <v>N/A</v>
      </c>
      <c r="E65" s="8">
        <v>1.2069965186</v>
      </c>
      <c r="F65" s="11" t="str">
        <f t="shared" si="25"/>
        <v>N/A</v>
      </c>
      <c r="G65" s="8">
        <v>1.2342846301999999</v>
      </c>
      <c r="H65" s="11" t="str">
        <f t="shared" si="26"/>
        <v>N/A</v>
      </c>
      <c r="I65" s="12">
        <v>-2.73</v>
      </c>
      <c r="J65" s="12">
        <v>2.2610000000000001</v>
      </c>
      <c r="K65" s="35" t="s">
        <v>213</v>
      </c>
      <c r="L65" s="9" t="str">
        <f t="shared" si="4"/>
        <v>N/A</v>
      </c>
    </row>
    <row r="66" spans="1:12" x14ac:dyDescent="0.25">
      <c r="A66" s="3" t="s">
        <v>148</v>
      </c>
      <c r="B66" s="35" t="s">
        <v>213</v>
      </c>
      <c r="C66" s="8">
        <v>1.3294001864</v>
      </c>
      <c r="D66" s="11" t="str">
        <f t="shared" si="24"/>
        <v>N/A</v>
      </c>
      <c r="E66" s="8">
        <v>1.2845170865</v>
      </c>
      <c r="F66" s="11" t="str">
        <f t="shared" si="25"/>
        <v>N/A</v>
      </c>
      <c r="G66" s="8">
        <v>1.3187579474</v>
      </c>
      <c r="H66" s="11" t="str">
        <f t="shared" si="26"/>
        <v>N/A</v>
      </c>
      <c r="I66" s="12">
        <v>-3.38</v>
      </c>
      <c r="J66" s="12">
        <v>2.6659999999999999</v>
      </c>
      <c r="K66" s="35" t="s">
        <v>213</v>
      </c>
      <c r="L66" s="9" t="str">
        <f t="shared" si="4"/>
        <v>N/A</v>
      </c>
    </row>
    <row r="67" spans="1:12" x14ac:dyDescent="0.25">
      <c r="A67" s="2" t="s">
        <v>960</v>
      </c>
      <c r="B67" s="43" t="s">
        <v>213</v>
      </c>
      <c r="C67" s="1">
        <v>6270</v>
      </c>
      <c r="D67" s="11" t="str">
        <f>IF($B67="N/A","N/A",IF(C67&gt;10,"No",IF(C67&lt;-10,"No","Yes")))</f>
        <v>N/A</v>
      </c>
      <c r="E67" s="1">
        <v>6091</v>
      </c>
      <c r="F67" s="11" t="str">
        <f>IF($B67="N/A","N/A",IF(E67&gt;10,"No",IF(E67&lt;-10,"No","Yes")))</f>
        <v>N/A</v>
      </c>
      <c r="G67" s="1">
        <v>5928</v>
      </c>
      <c r="H67" s="11" t="str">
        <f>IF($B67="N/A","N/A",IF(G67&gt;10,"No",IF(G67&lt;-10,"No","Yes")))</f>
        <v>N/A</v>
      </c>
      <c r="I67" s="12">
        <v>-2.85</v>
      </c>
      <c r="J67" s="12">
        <v>-2.68</v>
      </c>
      <c r="K67" s="35" t="s">
        <v>213</v>
      </c>
      <c r="L67" s="9" t="str">
        <f t="shared" si="4"/>
        <v>N/A</v>
      </c>
    </row>
    <row r="68" spans="1:12" x14ac:dyDescent="0.25">
      <c r="A68" s="3" t="s">
        <v>201</v>
      </c>
      <c r="B68" s="43" t="s">
        <v>217</v>
      </c>
      <c r="C68" s="1">
        <v>39</v>
      </c>
      <c r="D68" s="11" t="str">
        <f t="shared" ref="D68:D69" si="27">IF($B68="N/A","N/A",IF(C68&gt;0,"No",IF(C68&lt;0,"No","Yes")))</f>
        <v>No</v>
      </c>
      <c r="E68" s="1">
        <v>31</v>
      </c>
      <c r="F68" s="11" t="str">
        <f t="shared" ref="F68:F69" si="28">IF($B68="N/A","N/A",IF(E68&gt;0,"No",IF(E68&lt;0,"No","Yes")))</f>
        <v>No</v>
      </c>
      <c r="G68" s="1">
        <v>32</v>
      </c>
      <c r="H68" s="11" t="str">
        <f t="shared" ref="H68:H69" si="29">IF($B68="N/A","N/A",IF(G68&gt;0,"No",IF(G68&lt;0,"No","Yes")))</f>
        <v>No</v>
      </c>
      <c r="I68" s="12">
        <v>-20.5</v>
      </c>
      <c r="J68" s="12">
        <v>3.226</v>
      </c>
      <c r="K68" s="35" t="s">
        <v>213</v>
      </c>
      <c r="L68" s="9" t="str">
        <f t="shared" si="4"/>
        <v>N/A</v>
      </c>
    </row>
    <row r="69" spans="1:12" x14ac:dyDescent="0.25">
      <c r="A69" s="3" t="s">
        <v>202</v>
      </c>
      <c r="B69" s="43" t="s">
        <v>217</v>
      </c>
      <c r="C69" s="1">
        <v>915</v>
      </c>
      <c r="D69" s="11" t="str">
        <f t="shared" si="27"/>
        <v>No</v>
      </c>
      <c r="E69" s="1">
        <v>520</v>
      </c>
      <c r="F69" s="11" t="str">
        <f t="shared" si="28"/>
        <v>No</v>
      </c>
      <c r="G69" s="1">
        <v>597</v>
      </c>
      <c r="H69" s="11" t="str">
        <f t="shared" si="29"/>
        <v>No</v>
      </c>
      <c r="I69" s="12">
        <v>-43.2</v>
      </c>
      <c r="J69" s="12">
        <v>14.81</v>
      </c>
      <c r="K69" s="35" t="s">
        <v>213</v>
      </c>
      <c r="L69" s="9" t="str">
        <f t="shared" si="4"/>
        <v>N/A</v>
      </c>
    </row>
    <row r="70" spans="1:12" x14ac:dyDescent="0.25">
      <c r="A70" s="3" t="s">
        <v>203</v>
      </c>
      <c r="B70" s="60" t="s">
        <v>213</v>
      </c>
      <c r="C70" s="13">
        <v>63.49726776</v>
      </c>
      <c r="D70" s="11" t="str">
        <f>IF($B70="N/A","N/A",IF(C70&gt;10,"No",IF(C70&lt;-10,"No","Yes")))</f>
        <v>N/A</v>
      </c>
      <c r="E70" s="13">
        <v>39.423076923000004</v>
      </c>
      <c r="F70" s="11" t="str">
        <f>IF($B70="N/A","N/A",IF(E70&gt;10,"No",IF(E70&lt;-10,"No","Yes")))</f>
        <v>N/A</v>
      </c>
      <c r="G70" s="13">
        <v>39.86599665</v>
      </c>
      <c r="H70" s="11" t="str">
        <f>IF($B70="N/A","N/A",IF(G70&gt;10,"No",IF(G70&lt;-10,"No","Yes")))</f>
        <v>N/A</v>
      </c>
      <c r="I70" s="12">
        <v>-37.9</v>
      </c>
      <c r="J70" s="12">
        <v>1.1240000000000001</v>
      </c>
      <c r="K70" s="60" t="s">
        <v>213</v>
      </c>
      <c r="L70" s="9" t="str">
        <f t="shared" si="4"/>
        <v>N/A</v>
      </c>
    </row>
    <row r="71" spans="1:12" x14ac:dyDescent="0.25">
      <c r="A71" s="2" t="s">
        <v>65</v>
      </c>
      <c r="B71" s="43" t="s">
        <v>213</v>
      </c>
      <c r="C71" s="1">
        <v>125601</v>
      </c>
      <c r="D71" s="11" t="str">
        <f>IF($B71="N/A","N/A",IF(C71&gt;10,"No",IF(C71&lt;-10,"No","Yes")))</f>
        <v>N/A</v>
      </c>
      <c r="E71" s="1">
        <v>129557</v>
      </c>
      <c r="F71" s="11" t="str">
        <f>IF($B71="N/A","N/A",IF(E71&gt;10,"No",IF(E71&lt;-10,"No","Yes")))</f>
        <v>N/A</v>
      </c>
      <c r="G71" s="1">
        <v>133923</v>
      </c>
      <c r="H71" s="11" t="str">
        <f>IF($B71="N/A","N/A",IF(G71&gt;10,"No",IF(G71&lt;-10,"No","Yes")))</f>
        <v>N/A</v>
      </c>
      <c r="I71" s="12">
        <v>3.15</v>
      </c>
      <c r="J71" s="12">
        <v>3.37</v>
      </c>
      <c r="K71" s="43" t="s">
        <v>740</v>
      </c>
      <c r="L71" s="9" t="str">
        <f t="shared" ref="L71:L103" si="30">IF(J71="Div by 0", "N/A", IF(K71="N/A","N/A", IF(J71&gt;VALUE(MID(K71,1,2)), "No", IF(J71&lt;-1*VALUE(MID(K71,1,2)), "No", "Yes"))))</f>
        <v>Yes</v>
      </c>
    </row>
    <row r="72" spans="1:12" x14ac:dyDescent="0.25">
      <c r="A72" s="4" t="s">
        <v>66</v>
      </c>
      <c r="B72" s="43" t="s">
        <v>213</v>
      </c>
      <c r="C72" s="1">
        <v>111173.38</v>
      </c>
      <c r="D72" s="11" t="str">
        <f>IF($B72="N/A","N/A",IF(C72&gt;10,"No",IF(C72&lt;-10,"No","Yes")))</f>
        <v>N/A</v>
      </c>
      <c r="E72" s="1">
        <v>114809.32</v>
      </c>
      <c r="F72" s="11" t="str">
        <f>IF($B72="N/A","N/A",IF(E72&gt;10,"No",IF(E72&lt;-10,"No","Yes")))</f>
        <v>N/A</v>
      </c>
      <c r="G72" s="1">
        <v>119281.35</v>
      </c>
      <c r="H72" s="11" t="str">
        <f>IF($B72="N/A","N/A",IF(G72&gt;10,"No",IF(G72&lt;-10,"No","Yes")))</f>
        <v>N/A</v>
      </c>
      <c r="I72" s="12">
        <v>3.2709999999999999</v>
      </c>
      <c r="J72" s="12">
        <v>3.895</v>
      </c>
      <c r="K72" s="43" t="s">
        <v>741</v>
      </c>
      <c r="L72" s="9" t="str">
        <f t="shared" si="30"/>
        <v>Yes</v>
      </c>
    </row>
    <row r="73" spans="1:12" x14ac:dyDescent="0.25">
      <c r="A73" s="3" t="s">
        <v>67</v>
      </c>
      <c r="B73" s="35" t="s">
        <v>283</v>
      </c>
      <c r="C73" s="8">
        <v>96.720769894</v>
      </c>
      <c r="D73" s="11" t="str">
        <f>IF($B73="N/A","N/A",IF(C73&gt;=90,"Yes","No"))</f>
        <v>Yes</v>
      </c>
      <c r="E73" s="8">
        <v>97.720504008999995</v>
      </c>
      <c r="F73" s="11" t="str">
        <f>IF($B73="N/A","N/A",IF(E73&gt;=90,"Yes","No"))</f>
        <v>Yes</v>
      </c>
      <c r="G73" s="8">
        <v>97.788773774999996</v>
      </c>
      <c r="H73" s="11" t="str">
        <f>IF($B73="N/A","N/A",IF(G73&gt;=90,"Yes","No"))</f>
        <v>Yes</v>
      </c>
      <c r="I73" s="12">
        <v>1.034</v>
      </c>
      <c r="J73" s="12">
        <v>6.9900000000000004E-2</v>
      </c>
      <c r="K73" s="43" t="s">
        <v>740</v>
      </c>
      <c r="L73" s="9" t="str">
        <f t="shared" si="30"/>
        <v>Yes</v>
      </c>
    </row>
    <row r="74" spans="1:12" x14ac:dyDescent="0.25">
      <c r="A74" s="2" t="s">
        <v>961</v>
      </c>
      <c r="B74" s="35" t="s">
        <v>283</v>
      </c>
      <c r="C74" s="8">
        <v>96.808051140000003</v>
      </c>
      <c r="D74" s="11" t="str">
        <f>IF($B74="N/A","N/A",IF(C74&gt;=90,"Yes","No"))</f>
        <v>Yes</v>
      </c>
      <c r="E74" s="8">
        <v>97.770001863999994</v>
      </c>
      <c r="F74" s="11" t="str">
        <f>IF($B74="N/A","N/A",IF(E74&gt;=90,"Yes","No"))</f>
        <v>Yes</v>
      </c>
      <c r="G74" s="8">
        <v>97.898134964999997</v>
      </c>
      <c r="H74" s="11" t="str">
        <f>IF($B74="N/A","N/A",IF(G74&gt;=90,"Yes","No"))</f>
        <v>Yes</v>
      </c>
      <c r="I74" s="12">
        <v>0.99370000000000003</v>
      </c>
      <c r="J74" s="12">
        <v>0.13109999999999999</v>
      </c>
      <c r="K74" s="43" t="s">
        <v>740</v>
      </c>
      <c r="L74" s="9" t="str">
        <f t="shared" si="30"/>
        <v>Yes</v>
      </c>
    </row>
    <row r="75" spans="1:12" x14ac:dyDescent="0.25">
      <c r="A75" s="6" t="s">
        <v>962</v>
      </c>
      <c r="B75" s="43" t="s">
        <v>284</v>
      </c>
      <c r="C75" s="13">
        <v>40.620516625999997</v>
      </c>
      <c r="D75" s="11" t="str">
        <f>IF($B75="N/A","N/A",IF(C75&gt;55,"No",IF(C75&lt;30,"No","Yes")))</f>
        <v>Yes</v>
      </c>
      <c r="E75" s="13">
        <v>40.867909752999999</v>
      </c>
      <c r="F75" s="11" t="str">
        <f>IF($B75="N/A","N/A",IF(E75&gt;55,"No",IF(E75&lt;30,"No","Yes")))</f>
        <v>Yes</v>
      </c>
      <c r="G75" s="13">
        <v>41.317027281000001</v>
      </c>
      <c r="H75" s="11" t="str">
        <f>IF($B75="N/A","N/A",IF(G75&gt;55,"No",IF(G75&lt;30,"No","Yes")))</f>
        <v>Yes</v>
      </c>
      <c r="I75" s="12">
        <v>0.60899999999999999</v>
      </c>
      <c r="J75" s="12">
        <v>1.099</v>
      </c>
      <c r="K75" s="43" t="s">
        <v>740</v>
      </c>
      <c r="L75" s="9" t="str">
        <f t="shared" si="30"/>
        <v>Yes</v>
      </c>
    </row>
    <row r="76" spans="1:12" ht="25" x14ac:dyDescent="0.25">
      <c r="A76" s="2" t="s">
        <v>963</v>
      </c>
      <c r="B76" s="43" t="s">
        <v>278</v>
      </c>
      <c r="C76" s="13">
        <v>4.1854762302999999</v>
      </c>
      <c r="D76" s="11" t="str">
        <f>IF($B76="N/A","N/A",IF(C76&gt;=5,"No",IF(C76&lt;0,"No","Yes")))</f>
        <v>Yes</v>
      </c>
      <c r="E76" s="13">
        <v>4.5439459080000004</v>
      </c>
      <c r="F76" s="11" t="str">
        <f>IF($B76="N/A","N/A",IF(E76&gt;=5,"No",IF(E76&lt;0,"No","Yes")))</f>
        <v>Yes</v>
      </c>
      <c r="G76" s="13">
        <v>4.2718577092999999</v>
      </c>
      <c r="H76" s="11" t="str">
        <f>IF($B76="N/A","N/A",IF(G76&gt;=5,"No",IF(G76&lt;0,"No","Yes")))</f>
        <v>Yes</v>
      </c>
      <c r="I76" s="12">
        <v>8.5649999999999995</v>
      </c>
      <c r="J76" s="12">
        <v>-5.99</v>
      </c>
      <c r="K76" s="43" t="s">
        <v>213</v>
      </c>
      <c r="L76" s="9" t="str">
        <f t="shared" si="30"/>
        <v>N/A</v>
      </c>
    </row>
    <row r="77" spans="1:12" ht="25" x14ac:dyDescent="0.25">
      <c r="A77" s="2" t="s">
        <v>964</v>
      </c>
      <c r="B77" s="43" t="s">
        <v>213</v>
      </c>
      <c r="C77" s="13">
        <v>20.376430123999999</v>
      </c>
      <c r="D77" s="43" t="s">
        <v>213</v>
      </c>
      <c r="E77" s="13">
        <v>20.884244000999999</v>
      </c>
      <c r="F77" s="43" t="s">
        <v>213</v>
      </c>
      <c r="G77" s="13">
        <v>21.401850317000001</v>
      </c>
      <c r="H77" s="43" t="s">
        <v>213</v>
      </c>
      <c r="I77" s="12">
        <v>2.492</v>
      </c>
      <c r="J77" s="12">
        <v>2.4780000000000002</v>
      </c>
      <c r="K77" s="43" t="s">
        <v>213</v>
      </c>
      <c r="L77" s="9" t="str">
        <f t="shared" si="30"/>
        <v>N/A</v>
      </c>
    </row>
    <row r="78" spans="1:12" ht="25" x14ac:dyDescent="0.25">
      <c r="A78" s="2" t="s">
        <v>965</v>
      </c>
      <c r="B78" s="43" t="s">
        <v>213</v>
      </c>
      <c r="C78" s="13">
        <v>3.7706706156999998</v>
      </c>
      <c r="D78" s="43" t="s">
        <v>213</v>
      </c>
      <c r="E78" s="13">
        <v>3.7226857676999998</v>
      </c>
      <c r="F78" s="43" t="s">
        <v>213</v>
      </c>
      <c r="G78" s="13">
        <v>3.8537069809000002</v>
      </c>
      <c r="H78" s="43" t="s">
        <v>213</v>
      </c>
      <c r="I78" s="12">
        <v>-1.27</v>
      </c>
      <c r="J78" s="12">
        <v>3.52</v>
      </c>
      <c r="K78" s="43" t="s">
        <v>213</v>
      </c>
      <c r="L78" s="9" t="str">
        <f t="shared" si="30"/>
        <v>N/A</v>
      </c>
    </row>
    <row r="79" spans="1:12" ht="25" x14ac:dyDescent="0.25">
      <c r="A79" s="2" t="s">
        <v>966</v>
      </c>
      <c r="B79" s="43" t="s">
        <v>213</v>
      </c>
      <c r="C79" s="13">
        <v>13.385243748000001</v>
      </c>
      <c r="D79" s="43" t="s">
        <v>213</v>
      </c>
      <c r="E79" s="13">
        <v>13.919741889999999</v>
      </c>
      <c r="F79" s="43" t="s">
        <v>213</v>
      </c>
      <c r="G79" s="13">
        <v>14.616608051</v>
      </c>
      <c r="H79" s="43" t="s">
        <v>213</v>
      </c>
      <c r="I79" s="12">
        <v>3.9929999999999999</v>
      </c>
      <c r="J79" s="12">
        <v>5.0060000000000002</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7.1782867971000002</v>
      </c>
      <c r="D82" s="43" t="s">
        <v>213</v>
      </c>
      <c r="E82" s="13">
        <v>7.4484589793999998</v>
      </c>
      <c r="F82" s="43" t="s">
        <v>213</v>
      </c>
      <c r="G82" s="13">
        <v>7.7552026164000001</v>
      </c>
      <c r="H82" s="43" t="s">
        <v>213</v>
      </c>
      <c r="I82" s="12">
        <v>3.7639999999999998</v>
      </c>
      <c r="J82" s="12">
        <v>4.1180000000000003</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51.103892485000003</v>
      </c>
      <c r="D84" s="43" t="s">
        <v>213</v>
      </c>
      <c r="E84" s="13">
        <v>49.480923455000003</v>
      </c>
      <c r="F84" s="43" t="s">
        <v>213</v>
      </c>
      <c r="G84" s="13">
        <v>48.100774326</v>
      </c>
      <c r="H84" s="43" t="s">
        <v>213</v>
      </c>
      <c r="I84" s="12">
        <v>-3.18</v>
      </c>
      <c r="J84" s="12">
        <v>-2.79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59.060039330999999</v>
      </c>
      <c r="D87" s="43" t="s">
        <v>213</v>
      </c>
      <c r="E87" s="13">
        <v>57.747555130000002</v>
      </c>
      <c r="F87" s="43" t="s">
        <v>213</v>
      </c>
      <c r="G87" s="13">
        <v>56.226339015999997</v>
      </c>
      <c r="H87" s="43" t="s">
        <v>213</v>
      </c>
      <c r="I87" s="12">
        <v>-2.2200000000000002</v>
      </c>
      <c r="J87" s="12">
        <v>-2.63</v>
      </c>
      <c r="K87" s="43" t="s">
        <v>213</v>
      </c>
      <c r="L87" s="9" t="str">
        <f t="shared" si="30"/>
        <v>N/A</v>
      </c>
    </row>
    <row r="88" spans="1:12" x14ac:dyDescent="0.25">
      <c r="A88" s="2" t="s">
        <v>975</v>
      </c>
      <c r="B88" s="43" t="s">
        <v>213</v>
      </c>
      <c r="C88" s="13">
        <v>40.939960669000001</v>
      </c>
      <c r="D88" s="43" t="s">
        <v>213</v>
      </c>
      <c r="E88" s="13">
        <v>42.252444869999998</v>
      </c>
      <c r="F88" s="43" t="s">
        <v>213</v>
      </c>
      <c r="G88" s="13">
        <v>43.773660984000003</v>
      </c>
      <c r="H88" s="43" t="s">
        <v>213</v>
      </c>
      <c r="I88" s="12">
        <v>3.206</v>
      </c>
      <c r="J88" s="12">
        <v>3.6</v>
      </c>
      <c r="K88" s="43" t="s">
        <v>213</v>
      </c>
      <c r="L88" s="9" t="str">
        <f t="shared" si="30"/>
        <v>N/A</v>
      </c>
    </row>
    <row r="89" spans="1:12" x14ac:dyDescent="0.25">
      <c r="A89" s="6" t="s">
        <v>68</v>
      </c>
      <c r="B89" s="43" t="s">
        <v>213</v>
      </c>
      <c r="C89" s="1">
        <v>1783</v>
      </c>
      <c r="D89" s="11" t="str">
        <f>IF($B89="N/A","N/A",IF(C89&gt;10,"No",IF(C89&lt;-10,"No","Yes")))</f>
        <v>N/A</v>
      </c>
      <c r="E89" s="1">
        <v>1439</v>
      </c>
      <c r="F89" s="11" t="str">
        <f>IF($B89="N/A","N/A",IF(E89&gt;10,"No",IF(E89&lt;-10,"No","Yes")))</f>
        <v>N/A</v>
      </c>
      <c r="G89" s="1">
        <v>1391</v>
      </c>
      <c r="H89" s="11" t="str">
        <f>IF($B89="N/A","N/A",IF(G89&gt;10,"No",IF(G89&lt;-10,"No","Yes")))</f>
        <v>N/A</v>
      </c>
      <c r="I89" s="12">
        <v>-19.3</v>
      </c>
      <c r="J89" s="12">
        <v>-3.34</v>
      </c>
      <c r="K89" s="43" t="s">
        <v>740</v>
      </c>
      <c r="L89" s="9" t="str">
        <f t="shared" si="30"/>
        <v>Yes</v>
      </c>
    </row>
    <row r="90" spans="1:12" x14ac:dyDescent="0.25">
      <c r="A90" s="2" t="s">
        <v>109</v>
      </c>
      <c r="B90" s="43" t="s">
        <v>213</v>
      </c>
      <c r="C90" s="13">
        <v>0.50476724620000002</v>
      </c>
      <c r="D90" s="11" t="str">
        <f>IF($B90="N/A","N/A",IF(C90&gt;10,"No",IF(C90&lt;-10,"No","Yes")))</f>
        <v>N/A</v>
      </c>
      <c r="E90" s="13">
        <v>0.41695621960000001</v>
      </c>
      <c r="F90" s="11" t="str">
        <f>IF($B90="N/A","N/A",IF(E90&gt;10,"No",IF(E90&lt;-10,"No","Yes")))</f>
        <v>N/A</v>
      </c>
      <c r="G90" s="13">
        <v>0.71890726100000002</v>
      </c>
      <c r="H90" s="11" t="str">
        <f>IF($B90="N/A","N/A",IF(G90&gt;10,"No",IF(G90&lt;-10,"No","Yes")))</f>
        <v>N/A</v>
      </c>
      <c r="I90" s="12">
        <v>-17.399999999999999</v>
      </c>
      <c r="J90" s="12">
        <v>72.42</v>
      </c>
      <c r="K90" s="43" t="s">
        <v>740</v>
      </c>
      <c r="L90" s="9" t="str">
        <f t="shared" si="30"/>
        <v>No</v>
      </c>
    </row>
    <row r="91" spans="1:12" x14ac:dyDescent="0.25">
      <c r="A91" s="2" t="s">
        <v>110</v>
      </c>
      <c r="B91" s="43" t="s">
        <v>213</v>
      </c>
      <c r="C91" s="13">
        <v>0.50476724620000002</v>
      </c>
      <c r="D91" s="11" t="str">
        <f>IF($B91="N/A","N/A",IF(C91&gt;10,"No",IF(C91&lt;-10,"No","Yes")))</f>
        <v>N/A</v>
      </c>
      <c r="E91" s="13">
        <v>0.20847810980000001</v>
      </c>
      <c r="F91" s="11" t="str">
        <f>IF($B91="N/A","N/A",IF(E91&gt;10,"No",IF(E91&lt;-10,"No","Yes")))</f>
        <v>N/A</v>
      </c>
      <c r="G91" s="13">
        <v>0.71890726100000002</v>
      </c>
      <c r="H91" s="11" t="str">
        <f>IF($B91="N/A","N/A",IF(G91&gt;10,"No",IF(G91&lt;-10,"No","Yes")))</f>
        <v>N/A</v>
      </c>
      <c r="I91" s="12">
        <v>-58.7</v>
      </c>
      <c r="J91" s="12">
        <v>244.8</v>
      </c>
      <c r="K91" s="43" t="s">
        <v>740</v>
      </c>
      <c r="L91" s="9" t="str">
        <f t="shared" si="30"/>
        <v>No</v>
      </c>
    </row>
    <row r="92" spans="1:12" x14ac:dyDescent="0.25">
      <c r="A92" s="4" t="s">
        <v>7</v>
      </c>
      <c r="B92" s="43" t="s">
        <v>213</v>
      </c>
      <c r="C92" s="13">
        <v>0.34474247819999998</v>
      </c>
      <c r="D92" s="11" t="str">
        <f>IF($B92="N/A","N/A",IF(C92&gt;10,"No",IF(C92&lt;-10,"No","Yes")))</f>
        <v>N/A</v>
      </c>
      <c r="E92" s="13">
        <v>0.38670237810000002</v>
      </c>
      <c r="F92" s="11" t="str">
        <f>IF($B92="N/A","N/A",IF(E92&gt;10,"No",IF(E92&lt;-10,"No","Yes")))</f>
        <v>N/A</v>
      </c>
      <c r="G92" s="13">
        <v>0.4181507284</v>
      </c>
      <c r="H92" s="11" t="str">
        <f>IF($B92="N/A","N/A",IF(G92&gt;10,"No",IF(G92&lt;-10,"No","Yes")))</f>
        <v>N/A</v>
      </c>
      <c r="I92" s="12">
        <v>12.17</v>
      </c>
      <c r="J92" s="12">
        <v>8.1319999999999997</v>
      </c>
      <c r="K92" s="43" t="s">
        <v>741</v>
      </c>
      <c r="L92" s="9" t="str">
        <f t="shared" si="30"/>
        <v>Yes</v>
      </c>
    </row>
    <row r="93" spans="1:12" x14ac:dyDescent="0.25">
      <c r="A93" s="4" t="s">
        <v>180</v>
      </c>
      <c r="B93" s="43" t="s">
        <v>213</v>
      </c>
      <c r="C93" s="13">
        <v>62.914308007000002</v>
      </c>
      <c r="D93" s="11" t="str">
        <f t="shared" ref="D93:D94" si="31">IF($B93="N/A","N/A",IF(C93&gt;10,"No",IF(C93&lt;-10,"No","Yes")))</f>
        <v>N/A</v>
      </c>
      <c r="E93" s="13">
        <v>62.657363168000003</v>
      </c>
      <c r="F93" s="11" t="str">
        <f t="shared" ref="F93:F94" si="32">IF($B93="N/A","N/A",IF(E93&gt;10,"No",IF(E93&lt;-10,"No","Yes")))</f>
        <v>N/A</v>
      </c>
      <c r="G93" s="13">
        <v>62.423930169000002</v>
      </c>
      <c r="H93" s="11" t="str">
        <f t="shared" ref="H93:H94" si="33">IF($B93="N/A","N/A",IF(G93&gt;10,"No",IF(G93&lt;-10,"No","Yes")))</f>
        <v>N/A</v>
      </c>
      <c r="I93" s="12">
        <v>-0.40799999999999997</v>
      </c>
      <c r="J93" s="12">
        <v>-0.373</v>
      </c>
      <c r="K93" s="43" t="s">
        <v>740</v>
      </c>
      <c r="L93" s="9" t="str">
        <f>IF(J93="Div by 0", "N/A", IF(OR(J93="N/A",K93="N/A"),"N/A", IF(J93&gt;VALUE(MID(K93,1,2)), "No", IF(J93&lt;-1*VALUE(MID(K93,1,2)), "No", "Yes"))))</f>
        <v>Yes</v>
      </c>
    </row>
    <row r="94" spans="1:12" x14ac:dyDescent="0.25">
      <c r="A94" s="4" t="s">
        <v>181</v>
      </c>
      <c r="B94" s="43" t="s">
        <v>213</v>
      </c>
      <c r="C94" s="13">
        <v>37.085691992999998</v>
      </c>
      <c r="D94" s="11" t="str">
        <f t="shared" si="31"/>
        <v>N/A</v>
      </c>
      <c r="E94" s="13">
        <v>37.342636831999997</v>
      </c>
      <c r="F94" s="11" t="str">
        <f t="shared" si="32"/>
        <v>N/A</v>
      </c>
      <c r="G94" s="13">
        <v>37.576069830999998</v>
      </c>
      <c r="H94" s="11" t="str">
        <f t="shared" si="33"/>
        <v>N/A</v>
      </c>
      <c r="I94" s="12">
        <v>0.69279999999999997</v>
      </c>
      <c r="J94" s="12">
        <v>0.62509999999999999</v>
      </c>
      <c r="K94" s="43" t="s">
        <v>740</v>
      </c>
      <c r="L94" s="9" t="str">
        <f>IF(J94="Div by 0", "N/A", IF(OR(J94="N/A",K94="N/A"),"N/A", IF(J94&gt;VALUE(MID(K94,1,2)), "No", IF(J94&lt;-1*VALUE(MID(K94,1,2)), "No", "Yes"))))</f>
        <v>Yes</v>
      </c>
    </row>
    <row r="95" spans="1:12" x14ac:dyDescent="0.25">
      <c r="A95" s="2" t="s">
        <v>8</v>
      </c>
      <c r="B95" s="43" t="s">
        <v>285</v>
      </c>
      <c r="C95" s="13">
        <v>6.5190563769000001</v>
      </c>
      <c r="D95" s="11" t="str">
        <f>IF($B95="N/A","N/A",IF(C95&gt;10,"No",IF(C95&lt;5,"No","Yes")))</f>
        <v>Yes</v>
      </c>
      <c r="E95" s="13">
        <v>6.3161388424</v>
      </c>
      <c r="F95" s="11" t="str">
        <f>IF($B95="N/A","N/A",IF(E95&gt;10,"No",IF(E95&lt;5,"No","Yes")))</f>
        <v>Yes</v>
      </c>
      <c r="G95" s="13">
        <v>6.3932259582000004</v>
      </c>
      <c r="H95" s="11" t="str">
        <f t="shared" ref="H95:H98" si="34">IF($B95="N/A","N/A",IF(G95&gt;10,"No",IF(G95&lt;5,"No","Yes")))</f>
        <v>Yes</v>
      </c>
      <c r="I95" s="12">
        <v>-3.11</v>
      </c>
      <c r="J95" s="12">
        <v>1.22</v>
      </c>
      <c r="K95" s="43" t="s">
        <v>741</v>
      </c>
      <c r="L95" s="9" t="str">
        <f t="shared" si="30"/>
        <v>Yes</v>
      </c>
    </row>
    <row r="96" spans="1:12" x14ac:dyDescent="0.25">
      <c r="A96" s="2" t="s">
        <v>149</v>
      </c>
      <c r="B96" s="43" t="s">
        <v>285</v>
      </c>
      <c r="C96" s="13">
        <v>3.6990151351999998</v>
      </c>
      <c r="D96" s="11" t="str">
        <f>IF($B96="N/A","N/A",IF(C96&gt;10,"No",IF(C96&lt;5,"No","Yes")))</f>
        <v>No</v>
      </c>
      <c r="E96" s="13">
        <v>3.3514206101999999</v>
      </c>
      <c r="F96" s="11" t="str">
        <f t="shared" ref="F96:F98" si="35">IF($B96="N/A","N/A",IF(E96&gt;10,"No",IF(E96&lt;5,"No","Yes")))</f>
        <v>No</v>
      </c>
      <c r="G96" s="13">
        <v>3.6573254781000002</v>
      </c>
      <c r="H96" s="11" t="str">
        <f t="shared" si="34"/>
        <v>No</v>
      </c>
      <c r="I96" s="12">
        <v>-9.4</v>
      </c>
      <c r="J96" s="12">
        <v>9.1280000000000001</v>
      </c>
      <c r="K96" s="43" t="s">
        <v>741</v>
      </c>
      <c r="L96" s="9" t="str">
        <f t="shared" si="30"/>
        <v>Yes</v>
      </c>
    </row>
    <row r="97" spans="1:12" x14ac:dyDescent="0.25">
      <c r="A97" s="2" t="s">
        <v>150</v>
      </c>
      <c r="B97" s="43" t="s">
        <v>285</v>
      </c>
      <c r="C97" s="13">
        <v>6.1376899864999999</v>
      </c>
      <c r="D97" s="11" t="str">
        <f>IF($B97="N/A","N/A",IF(C97&gt;10,"No",IF(C97&lt;5,"No","Yes")))</f>
        <v>Yes</v>
      </c>
      <c r="E97" s="13">
        <v>5.9518204342000001</v>
      </c>
      <c r="F97" s="11" t="str">
        <f t="shared" si="35"/>
        <v>Yes</v>
      </c>
      <c r="G97" s="13">
        <v>6.0318242572000003</v>
      </c>
      <c r="H97" s="11" t="str">
        <f t="shared" si="34"/>
        <v>Yes</v>
      </c>
      <c r="I97" s="12">
        <v>-3.03</v>
      </c>
      <c r="J97" s="12">
        <v>1.3440000000000001</v>
      </c>
      <c r="K97" s="43" t="s">
        <v>741</v>
      </c>
      <c r="L97" s="9" t="str">
        <f t="shared" si="30"/>
        <v>Yes</v>
      </c>
    </row>
    <row r="98" spans="1:12" x14ac:dyDescent="0.25">
      <c r="A98" s="2" t="s">
        <v>151</v>
      </c>
      <c r="B98" s="43" t="s">
        <v>285</v>
      </c>
      <c r="C98" s="13">
        <v>6.5286104409999997</v>
      </c>
      <c r="D98" s="11" t="str">
        <f>IF($B98="N/A","N/A",IF(C98&gt;10,"No",IF(C98&lt;5,"No","Yes")))</f>
        <v>Yes</v>
      </c>
      <c r="E98" s="13">
        <v>6.3246293137</v>
      </c>
      <c r="F98" s="11" t="str">
        <f t="shared" si="35"/>
        <v>Yes</v>
      </c>
      <c r="G98" s="13">
        <v>6.4029330286999997</v>
      </c>
      <c r="H98" s="11" t="str">
        <f t="shared" si="34"/>
        <v>Yes</v>
      </c>
      <c r="I98" s="12">
        <v>-3.12</v>
      </c>
      <c r="J98" s="12">
        <v>1.238</v>
      </c>
      <c r="K98" s="43" t="s">
        <v>741</v>
      </c>
      <c r="L98" s="9" t="str">
        <f t="shared" si="30"/>
        <v>Yes</v>
      </c>
    </row>
    <row r="99" spans="1:12" x14ac:dyDescent="0.25">
      <c r="A99" s="2" t="s">
        <v>976</v>
      </c>
      <c r="B99" s="43" t="s">
        <v>213</v>
      </c>
      <c r="C99" s="1">
        <v>4283</v>
      </c>
      <c r="D99" s="11" t="str">
        <f t="shared" ref="D99:D110" si="36">IF($B99="N/A","N/A",IF(C99&gt;10,"No",IF(C99&lt;-10,"No","Yes")))</f>
        <v>N/A</v>
      </c>
      <c r="E99" s="1">
        <v>4484</v>
      </c>
      <c r="F99" s="11" t="str">
        <f t="shared" ref="F99:F110" si="37">IF($B99="N/A","N/A",IF(E99&gt;10,"No",IF(E99&lt;-10,"No","Yes")))</f>
        <v>N/A</v>
      </c>
      <c r="G99" s="1">
        <v>4406</v>
      </c>
      <c r="H99" s="11" t="str">
        <f t="shared" ref="H99:H110" si="38">IF($B99="N/A","N/A",IF(G99&gt;10,"No",IF(G99&lt;-10,"No","Yes")))</f>
        <v>N/A</v>
      </c>
      <c r="I99" s="12">
        <v>4.6929999999999996</v>
      </c>
      <c r="J99" s="12">
        <v>-1.74</v>
      </c>
      <c r="K99" s="43" t="s">
        <v>740</v>
      </c>
      <c r="L99" s="9" t="str">
        <f t="shared" si="30"/>
        <v>Yes</v>
      </c>
    </row>
    <row r="100" spans="1:12" x14ac:dyDescent="0.25">
      <c r="A100" s="2" t="s">
        <v>977</v>
      </c>
      <c r="B100" s="43" t="s">
        <v>213</v>
      </c>
      <c r="C100" s="1">
        <v>619</v>
      </c>
      <c r="D100" s="11" t="str">
        <f t="shared" si="36"/>
        <v>N/A</v>
      </c>
      <c r="E100" s="1">
        <v>605</v>
      </c>
      <c r="F100" s="11" t="str">
        <f t="shared" si="37"/>
        <v>N/A</v>
      </c>
      <c r="G100" s="1">
        <v>604</v>
      </c>
      <c r="H100" s="11" t="str">
        <f t="shared" si="38"/>
        <v>N/A</v>
      </c>
      <c r="I100" s="12">
        <v>-2.2599999999999998</v>
      </c>
      <c r="J100" s="12">
        <v>-0.16500000000000001</v>
      </c>
      <c r="K100" s="43" t="s">
        <v>740</v>
      </c>
      <c r="L100" s="9" t="str">
        <f t="shared" si="30"/>
        <v>Yes</v>
      </c>
    </row>
    <row r="101" spans="1:12" x14ac:dyDescent="0.25">
      <c r="A101" s="2" t="s">
        <v>1</v>
      </c>
      <c r="B101" s="43" t="s">
        <v>213</v>
      </c>
      <c r="C101" s="13">
        <v>98.093964220000004</v>
      </c>
      <c r="D101" s="11" t="str">
        <f t="shared" si="36"/>
        <v>N/A</v>
      </c>
      <c r="E101" s="13">
        <v>98.193845179999997</v>
      </c>
      <c r="F101" s="11" t="str">
        <f t="shared" si="37"/>
        <v>N/A</v>
      </c>
      <c r="G101" s="13">
        <v>98.773175631000001</v>
      </c>
      <c r="H101" s="11" t="str">
        <f t="shared" si="38"/>
        <v>N/A</v>
      </c>
      <c r="I101" s="12">
        <v>0.1018</v>
      </c>
      <c r="J101" s="12">
        <v>0.59</v>
      </c>
      <c r="K101" s="43" t="s">
        <v>741</v>
      </c>
      <c r="L101" s="9" t="str">
        <f t="shared" si="30"/>
        <v>Yes</v>
      </c>
    </row>
    <row r="102" spans="1:12" x14ac:dyDescent="0.25">
      <c r="A102" s="2" t="s">
        <v>69</v>
      </c>
      <c r="B102" s="43" t="s">
        <v>213</v>
      </c>
      <c r="C102" s="13">
        <v>97.548840569000006</v>
      </c>
      <c r="D102" s="11" t="str">
        <f t="shared" si="36"/>
        <v>N/A</v>
      </c>
      <c r="E102" s="13">
        <v>97.521557653000002</v>
      </c>
      <c r="F102" s="11" t="str">
        <f t="shared" si="37"/>
        <v>N/A</v>
      </c>
      <c r="G102" s="13">
        <v>97.304959178000004</v>
      </c>
      <c r="H102" s="11" t="str">
        <f t="shared" si="38"/>
        <v>N/A</v>
      </c>
      <c r="I102" s="12">
        <v>-2.8000000000000001E-2</v>
      </c>
      <c r="J102" s="12">
        <v>-0.222</v>
      </c>
      <c r="K102" s="43" t="s">
        <v>741</v>
      </c>
      <c r="L102" s="9" t="str">
        <f t="shared" si="30"/>
        <v>Yes</v>
      </c>
    </row>
    <row r="103" spans="1:12" x14ac:dyDescent="0.25">
      <c r="A103" s="4" t="s">
        <v>70</v>
      </c>
      <c r="B103" s="43" t="s">
        <v>213</v>
      </c>
      <c r="C103" s="1">
        <v>119659</v>
      </c>
      <c r="D103" s="11" t="str">
        <f t="shared" si="36"/>
        <v>N/A</v>
      </c>
      <c r="E103" s="1">
        <v>123146</v>
      </c>
      <c r="F103" s="11" t="str">
        <f t="shared" si="37"/>
        <v>N/A</v>
      </c>
      <c r="G103" s="1">
        <v>127501</v>
      </c>
      <c r="H103" s="11" t="str">
        <f t="shared" si="38"/>
        <v>N/A</v>
      </c>
      <c r="I103" s="12">
        <v>2.9140000000000001</v>
      </c>
      <c r="J103" s="12">
        <v>3.536</v>
      </c>
      <c r="K103" s="43" t="s">
        <v>740</v>
      </c>
      <c r="L103" s="9" t="str">
        <f t="shared" si="30"/>
        <v>Yes</v>
      </c>
    </row>
    <row r="104" spans="1:12" x14ac:dyDescent="0.25">
      <c r="A104" s="2" t="s">
        <v>692</v>
      </c>
      <c r="B104" s="43" t="s">
        <v>213</v>
      </c>
      <c r="C104" s="13">
        <v>0.84991517559999996</v>
      </c>
      <c r="D104" s="11" t="str">
        <f t="shared" si="36"/>
        <v>N/A</v>
      </c>
      <c r="E104" s="13">
        <v>0.83072125770000005</v>
      </c>
      <c r="F104" s="11" t="str">
        <f t="shared" si="37"/>
        <v>N/A</v>
      </c>
      <c r="G104" s="13">
        <v>0.82195433760000003</v>
      </c>
      <c r="H104" s="11" t="str">
        <f t="shared" si="38"/>
        <v>N/A</v>
      </c>
      <c r="I104" s="12">
        <v>-2.2599999999999998</v>
      </c>
      <c r="J104" s="12">
        <v>-1.06</v>
      </c>
      <c r="K104" s="43" t="s">
        <v>741</v>
      </c>
      <c r="L104" s="9" t="str">
        <f t="shared" ref="L104:L110" si="39">IF(J104="Div by 0", "N/A", IF(K104="N/A","N/A", IF(J104&gt;VALUE(MID(K104,1,2)), "No", IF(J104&lt;-1*VALUE(MID(K104,1,2)), "No", "Yes"))))</f>
        <v>Yes</v>
      </c>
    </row>
    <row r="105" spans="1:12" x14ac:dyDescent="0.25">
      <c r="A105" s="2" t="s">
        <v>691</v>
      </c>
      <c r="B105" s="43" t="s">
        <v>213</v>
      </c>
      <c r="C105" s="13">
        <v>0.28414076669999999</v>
      </c>
      <c r="D105" s="11" t="str">
        <f t="shared" si="36"/>
        <v>N/A</v>
      </c>
      <c r="E105" s="13">
        <v>0.43687980119999997</v>
      </c>
      <c r="F105" s="11" t="str">
        <f t="shared" si="37"/>
        <v>N/A</v>
      </c>
      <c r="G105" s="13">
        <v>0.2164688904</v>
      </c>
      <c r="H105" s="11" t="str">
        <f t="shared" si="38"/>
        <v>N/A</v>
      </c>
      <c r="I105" s="12">
        <v>53.75</v>
      </c>
      <c r="J105" s="12">
        <v>-50.5</v>
      </c>
      <c r="K105" s="43" t="s">
        <v>741</v>
      </c>
      <c r="L105" s="9" t="str">
        <f t="shared" si="39"/>
        <v>No</v>
      </c>
    </row>
    <row r="106" spans="1:12" x14ac:dyDescent="0.25">
      <c r="A106" s="2" t="s">
        <v>690</v>
      </c>
      <c r="B106" s="43" t="s">
        <v>213</v>
      </c>
      <c r="C106" s="13">
        <v>98.865944057999997</v>
      </c>
      <c r="D106" s="11" t="str">
        <f t="shared" si="36"/>
        <v>N/A</v>
      </c>
      <c r="E106" s="13">
        <v>98.732398941</v>
      </c>
      <c r="F106" s="11" t="str">
        <f t="shared" si="37"/>
        <v>N/A</v>
      </c>
      <c r="G106" s="13">
        <v>98.961576772000001</v>
      </c>
      <c r="H106" s="11" t="str">
        <f t="shared" si="38"/>
        <v>N/A</v>
      </c>
      <c r="I106" s="12">
        <v>-0.13500000000000001</v>
      </c>
      <c r="J106" s="12">
        <v>0.2321</v>
      </c>
      <c r="K106" s="43" t="s">
        <v>741</v>
      </c>
      <c r="L106" s="9" t="str">
        <f t="shared" si="39"/>
        <v>Yes</v>
      </c>
    </row>
    <row r="107" spans="1:12" ht="25" x14ac:dyDescent="0.25">
      <c r="A107" s="4" t="s">
        <v>978</v>
      </c>
      <c r="B107" s="43" t="s">
        <v>213</v>
      </c>
      <c r="C107" s="13">
        <v>39.189178429999998</v>
      </c>
      <c r="D107" s="11" t="str">
        <f t="shared" si="36"/>
        <v>N/A</v>
      </c>
      <c r="E107" s="13">
        <v>38.261923322999998</v>
      </c>
      <c r="F107" s="11" t="str">
        <f t="shared" si="37"/>
        <v>N/A</v>
      </c>
      <c r="G107" s="13">
        <v>37.277390738999998</v>
      </c>
      <c r="H107" s="11" t="str">
        <f t="shared" si="38"/>
        <v>N/A</v>
      </c>
      <c r="I107" s="12">
        <v>-2.37</v>
      </c>
      <c r="J107" s="12">
        <v>-2.57</v>
      </c>
      <c r="K107" s="43" t="s">
        <v>741</v>
      </c>
      <c r="L107" s="9" t="str">
        <f t="shared" si="39"/>
        <v>Yes</v>
      </c>
    </row>
    <row r="108" spans="1:12" ht="25" x14ac:dyDescent="0.25">
      <c r="A108" s="4" t="s">
        <v>979</v>
      </c>
      <c r="B108" s="43" t="s">
        <v>213</v>
      </c>
      <c r="C108" s="13">
        <v>59.587105198000003</v>
      </c>
      <c r="D108" s="11" t="str">
        <f t="shared" si="36"/>
        <v>N/A</v>
      </c>
      <c r="E108" s="13">
        <v>60.488433661999998</v>
      </c>
      <c r="F108" s="11" t="str">
        <f t="shared" si="37"/>
        <v>N/A</v>
      </c>
      <c r="G108" s="13">
        <v>61.515945729999999</v>
      </c>
      <c r="H108" s="11" t="str">
        <f t="shared" si="38"/>
        <v>N/A</v>
      </c>
      <c r="I108" s="12">
        <v>1.5129999999999999</v>
      </c>
      <c r="J108" s="12">
        <v>1.6990000000000001</v>
      </c>
      <c r="K108" s="43" t="s">
        <v>741</v>
      </c>
      <c r="L108" s="9" t="str">
        <f t="shared" si="39"/>
        <v>Yes</v>
      </c>
    </row>
    <row r="109" spans="1:12" ht="25" x14ac:dyDescent="0.25">
      <c r="A109" s="4" t="s">
        <v>980</v>
      </c>
      <c r="B109" s="43" t="s">
        <v>213</v>
      </c>
      <c r="C109" s="13">
        <v>0.43232139870000003</v>
      </c>
      <c r="D109" s="11" t="str">
        <f t="shared" si="36"/>
        <v>N/A</v>
      </c>
      <c r="E109" s="13">
        <v>0.43841706740000003</v>
      </c>
      <c r="F109" s="11" t="str">
        <f t="shared" si="37"/>
        <v>N/A</v>
      </c>
      <c r="G109" s="13">
        <v>0.42113751929999999</v>
      </c>
      <c r="H109" s="11" t="str">
        <f t="shared" si="38"/>
        <v>N/A</v>
      </c>
      <c r="I109" s="12">
        <v>1.41</v>
      </c>
      <c r="J109" s="12">
        <v>-3.94</v>
      </c>
      <c r="K109" s="43" t="s">
        <v>741</v>
      </c>
      <c r="L109" s="9" t="str">
        <f t="shared" si="39"/>
        <v>Yes</v>
      </c>
    </row>
    <row r="110" spans="1:12" ht="25" x14ac:dyDescent="0.25">
      <c r="A110" s="4" t="s">
        <v>981</v>
      </c>
      <c r="B110" s="43" t="s">
        <v>213</v>
      </c>
      <c r="C110" s="13">
        <v>0.79139497299999995</v>
      </c>
      <c r="D110" s="11" t="str">
        <f t="shared" si="36"/>
        <v>N/A</v>
      </c>
      <c r="E110" s="13">
        <v>0.81122594690000005</v>
      </c>
      <c r="F110" s="11" t="str">
        <f t="shared" si="37"/>
        <v>N/A</v>
      </c>
      <c r="G110" s="13">
        <v>0.78552601119999999</v>
      </c>
      <c r="H110" s="11" t="str">
        <f t="shared" si="38"/>
        <v>N/A</v>
      </c>
      <c r="I110" s="12">
        <v>2.5059999999999998</v>
      </c>
      <c r="J110" s="12">
        <v>-3.17</v>
      </c>
      <c r="K110" s="43" t="s">
        <v>741</v>
      </c>
      <c r="L110" s="9" t="str">
        <f t="shared" si="39"/>
        <v>Yes</v>
      </c>
    </row>
    <row r="111" spans="1:12" x14ac:dyDescent="0.25">
      <c r="A111" s="2" t="s">
        <v>982</v>
      </c>
      <c r="B111" s="43" t="s">
        <v>286</v>
      </c>
      <c r="C111" s="13">
        <v>100</v>
      </c>
      <c r="D111" s="11" t="str">
        <f>IF($B111="N/A","N/A",IF(C111&gt;=99,"Yes","No"))</f>
        <v>Yes</v>
      </c>
      <c r="E111" s="13">
        <v>100</v>
      </c>
      <c r="F111" s="11" t="str">
        <f>IF($B111="N/A","N/A",IF(E111&gt;=99,"Yes","No"))</f>
        <v>Yes</v>
      </c>
      <c r="G111" s="13">
        <v>100</v>
      </c>
      <c r="H111" s="11" t="str">
        <f>IF($B111="N/A","N/A",IF(G111&gt;=99,"Yes","No"))</f>
        <v>Yes</v>
      </c>
      <c r="I111" s="12">
        <v>0</v>
      </c>
      <c r="J111" s="12">
        <v>0</v>
      </c>
      <c r="K111" s="43" t="s">
        <v>740</v>
      </c>
      <c r="L111" s="9" t="str">
        <f t="shared" ref="L111:L145" si="40">IF(J111="Div by 0", "N/A", IF(K111="N/A","N/A", IF(J111&gt;VALUE(MID(K111,1,2)), "No", IF(J111&lt;-1*VALUE(MID(K111,1,2)), "No", "Yes"))))</f>
        <v>Yes</v>
      </c>
    </row>
    <row r="112" spans="1:12" x14ac:dyDescent="0.25">
      <c r="A112" s="2" t="s">
        <v>983</v>
      </c>
      <c r="B112" s="43" t="s">
        <v>213</v>
      </c>
      <c r="C112" s="13">
        <v>0.1116647231</v>
      </c>
      <c r="D112" s="11" t="str">
        <f>IF($B112="N/A","N/A",IF(C112&gt;10,"No",IF(C112&lt;-10,"No","Yes")))</f>
        <v>N/A</v>
      </c>
      <c r="E112" s="13">
        <v>7.08855974E-2</v>
      </c>
      <c r="F112" s="11" t="str">
        <f>IF($B112="N/A","N/A",IF(E112&gt;10,"No",IF(E112&lt;-10,"No","Yes")))</f>
        <v>N/A</v>
      </c>
      <c r="G112" s="13">
        <v>0.12781003669999999</v>
      </c>
      <c r="H112" s="11" t="str">
        <f>IF($B112="N/A","N/A",IF(G112&gt;10,"No",IF(G112&lt;-10,"No","Yes")))</f>
        <v>N/A</v>
      </c>
      <c r="I112" s="12">
        <v>-36.5</v>
      </c>
      <c r="J112" s="12">
        <v>80.3</v>
      </c>
      <c r="K112" s="43" t="s">
        <v>740</v>
      </c>
      <c r="L112" s="9" t="str">
        <f t="shared" si="40"/>
        <v>No</v>
      </c>
    </row>
    <row r="113" spans="1:12" x14ac:dyDescent="0.25">
      <c r="A113" s="3" t="s">
        <v>984</v>
      </c>
      <c r="B113" s="43" t="s">
        <v>280</v>
      </c>
      <c r="C113" s="8">
        <v>99.873881874999995</v>
      </c>
      <c r="D113" s="11" t="str">
        <f>IF($B113="N/A","N/A",IF(C113&gt;=98,"Yes","No"))</f>
        <v>Yes</v>
      </c>
      <c r="E113" s="8">
        <v>99.866118325000002</v>
      </c>
      <c r="F113" s="11" t="str">
        <f>IF($B113="N/A","N/A",IF(E113&gt;=98,"Yes","No"))</f>
        <v>Yes</v>
      </c>
      <c r="G113" s="8">
        <v>99.836358998999998</v>
      </c>
      <c r="H113" s="11" t="str">
        <f>IF($B113="N/A","N/A",IF(G113&gt;=98,"Yes","No"))</f>
        <v>Yes</v>
      </c>
      <c r="I113" s="12">
        <v>-8.0000000000000002E-3</v>
      </c>
      <c r="J113" s="12">
        <v>-0.03</v>
      </c>
      <c r="K113" s="43" t="s">
        <v>740</v>
      </c>
      <c r="L113" s="9" t="str">
        <f t="shared" si="40"/>
        <v>Yes</v>
      </c>
    </row>
    <row r="114" spans="1:12" x14ac:dyDescent="0.25">
      <c r="A114" s="3" t="s">
        <v>985</v>
      </c>
      <c r="B114" s="43" t="s">
        <v>287</v>
      </c>
      <c r="C114" s="8">
        <v>94.443536526000003</v>
      </c>
      <c r="D114" s="11" t="str">
        <f>IF($B114="N/A","N/A",IF(C114&gt;=80,"Yes","No"))</f>
        <v>Yes</v>
      </c>
      <c r="E114" s="8">
        <v>95.107472548000004</v>
      </c>
      <c r="F114" s="11" t="str">
        <f>IF($B114="N/A","N/A",IF(E114&gt;=80,"Yes","No"))</f>
        <v>Yes</v>
      </c>
      <c r="G114" s="8">
        <v>96.029925098000007</v>
      </c>
      <c r="H114" s="11" t="str">
        <f>IF($B114="N/A","N/A",IF(G114&gt;=80,"Yes","No"))</f>
        <v>Yes</v>
      </c>
      <c r="I114" s="12">
        <v>0.70299999999999996</v>
      </c>
      <c r="J114" s="12">
        <v>0.96989999999999998</v>
      </c>
      <c r="K114" s="43" t="s">
        <v>740</v>
      </c>
      <c r="L114" s="9" t="str">
        <f t="shared" si="40"/>
        <v>Yes</v>
      </c>
    </row>
    <row r="115" spans="1:12" ht="25" x14ac:dyDescent="0.25">
      <c r="A115" s="2" t="s">
        <v>986</v>
      </c>
      <c r="B115" s="43" t="s">
        <v>288</v>
      </c>
      <c r="C115" s="13">
        <v>100</v>
      </c>
      <c r="D115" s="11" t="str">
        <f>IF($B115="N/A","N/A",IF(C115&gt;=100,"Yes","No"))</f>
        <v>Yes</v>
      </c>
      <c r="E115" s="13">
        <v>100</v>
      </c>
      <c r="F115" s="11" t="str">
        <f t="shared" ref="F115:F116" si="41">IF($B115="N/A","N/A",IF(E115&gt;=100,"Yes","No"))</f>
        <v>Yes</v>
      </c>
      <c r="G115" s="13">
        <v>100</v>
      </c>
      <c r="H115" s="11" t="str">
        <f t="shared" ref="H115:H116" si="42">IF($B115="N/A","N/A",IF(G115&gt;=100,"Yes","No"))</f>
        <v>Yes</v>
      </c>
      <c r="I115" s="12">
        <v>0</v>
      </c>
      <c r="J115" s="12">
        <v>0</v>
      </c>
      <c r="K115" s="43" t="s">
        <v>739</v>
      </c>
      <c r="L115" s="9" t="str">
        <f t="shared" si="40"/>
        <v>Yes</v>
      </c>
    </row>
    <row r="116" spans="1:12" ht="25" x14ac:dyDescent="0.25">
      <c r="A116" s="3" t="s">
        <v>987</v>
      </c>
      <c r="B116" s="43" t="s">
        <v>288</v>
      </c>
      <c r="C116" s="13">
        <v>100</v>
      </c>
      <c r="D116" s="11" t="str">
        <f>IF($B116="N/A","N/A",IF(C116&gt;=100,"Yes","No"))</f>
        <v>Yes</v>
      </c>
      <c r="E116" s="13">
        <v>100</v>
      </c>
      <c r="F116" s="11" t="str">
        <f t="shared" si="41"/>
        <v>Yes</v>
      </c>
      <c r="G116" s="13">
        <v>100</v>
      </c>
      <c r="H116" s="11" t="str">
        <f t="shared" si="42"/>
        <v>Yes</v>
      </c>
      <c r="I116" s="12">
        <v>0</v>
      </c>
      <c r="J116" s="12">
        <v>0</v>
      </c>
      <c r="K116" s="43" t="s">
        <v>739</v>
      </c>
      <c r="L116" s="9" t="str">
        <f t="shared" si="40"/>
        <v>Yes</v>
      </c>
    </row>
    <row r="117" spans="1:12" ht="25" x14ac:dyDescent="0.25">
      <c r="A117" s="2" t="s">
        <v>988</v>
      </c>
      <c r="B117" s="43" t="s">
        <v>213</v>
      </c>
      <c r="C117" s="13">
        <v>27.834836135</v>
      </c>
      <c r="D117" s="36" t="s">
        <v>742</v>
      </c>
      <c r="E117" s="13">
        <v>28.467570928000001</v>
      </c>
      <c r="F117" s="36" t="s">
        <v>742</v>
      </c>
      <c r="G117" s="13">
        <v>28.295633851000002</v>
      </c>
      <c r="H117" s="11" t="str">
        <f>IF($B117="N/A","N/A",IF(G117&lt;100,"No",IF(G117=100,"No","Yes")))</f>
        <v>N/A</v>
      </c>
      <c r="I117" s="12">
        <v>2.2730000000000001</v>
      </c>
      <c r="J117" s="12">
        <v>-0.60399999999999998</v>
      </c>
      <c r="K117" s="43" t="s">
        <v>739</v>
      </c>
      <c r="L117" s="9" t="str">
        <f t="shared" si="40"/>
        <v>Yes</v>
      </c>
    </row>
    <row r="118" spans="1:12" ht="25" x14ac:dyDescent="0.25">
      <c r="A118" s="2" t="s">
        <v>989</v>
      </c>
      <c r="B118" s="35" t="s">
        <v>213</v>
      </c>
      <c r="C118" s="13">
        <v>27.156088326999999</v>
      </c>
      <c r="D118" s="11" t="str">
        <f>IF($B118="N/A","N/A",IF(C118&gt;10,"No",IF(C118&lt;-10,"No","Yes")))</f>
        <v>N/A</v>
      </c>
      <c r="E118" s="13">
        <v>27.622077309000002</v>
      </c>
      <c r="F118" s="11" t="str">
        <f>IF($B118="N/A","N/A",IF(E118&gt;10,"No",IF(E118&lt;-10,"No","Yes")))</f>
        <v>N/A</v>
      </c>
      <c r="G118" s="13">
        <v>27.33502528</v>
      </c>
      <c r="H118" s="11" t="str">
        <f>IF($B118="N/A","N/A",IF(G118&gt;10,"No",IF(G118&lt;-10,"No","Yes")))</f>
        <v>N/A</v>
      </c>
      <c r="I118" s="12">
        <v>1.716</v>
      </c>
      <c r="J118" s="12">
        <v>-1.04</v>
      </c>
      <c r="K118" s="43" t="s">
        <v>739</v>
      </c>
      <c r="L118" s="9" t="str">
        <f>IF(J118="Div by 0", "N/A", IF(OR(J118="N/A",K118="N/A"),"N/A", IF(J118&gt;VALUE(MID(K118,1,2)), "No", IF(J118&lt;-1*VALUE(MID(K118,1,2)), "No", "Yes"))))</f>
        <v>Yes</v>
      </c>
    </row>
    <row r="119" spans="1:12" x14ac:dyDescent="0.25">
      <c r="A119" s="7" t="s">
        <v>100</v>
      </c>
      <c r="B119" s="35" t="s">
        <v>213</v>
      </c>
      <c r="C119" s="36">
        <v>69456</v>
      </c>
      <c r="D119" s="11" t="str">
        <f t="shared" ref="D119:D145" si="43">IF($B119="N/A","N/A",IF(C119&gt;10,"No",IF(C119&lt;-10,"No","Yes")))</f>
        <v>N/A</v>
      </c>
      <c r="E119" s="36">
        <v>69731</v>
      </c>
      <c r="F119" s="11" t="str">
        <f t="shared" ref="F119:F145" si="44">IF($B119="N/A","N/A",IF(E119&gt;10,"No",IF(E119&lt;-10,"No","Yes")))</f>
        <v>N/A</v>
      </c>
      <c r="G119" s="36">
        <v>70937</v>
      </c>
      <c r="H119" s="11" t="str">
        <f t="shared" ref="H119:H145" si="45">IF($B119="N/A","N/A",IF(G119&gt;10,"No",IF(G119&lt;-10,"No","Yes")))</f>
        <v>N/A</v>
      </c>
      <c r="I119" s="12">
        <v>0.39589999999999997</v>
      </c>
      <c r="J119" s="12">
        <v>1.73</v>
      </c>
      <c r="K119" s="43" t="s">
        <v>740</v>
      </c>
      <c r="L119" s="9" t="str">
        <f t="shared" si="40"/>
        <v>Yes</v>
      </c>
    </row>
    <row r="120" spans="1:12" x14ac:dyDescent="0.25">
      <c r="A120" s="2" t="s">
        <v>990</v>
      </c>
      <c r="B120" s="35" t="s">
        <v>213</v>
      </c>
      <c r="C120" s="36">
        <v>18688</v>
      </c>
      <c r="D120" s="11" t="str">
        <f t="shared" si="43"/>
        <v>N/A</v>
      </c>
      <c r="E120" s="36">
        <v>17924</v>
      </c>
      <c r="F120" s="11" t="str">
        <f t="shared" si="44"/>
        <v>N/A</v>
      </c>
      <c r="G120" s="36">
        <v>17492</v>
      </c>
      <c r="H120" s="11" t="str">
        <f t="shared" si="45"/>
        <v>N/A</v>
      </c>
      <c r="I120" s="12">
        <v>-4.09</v>
      </c>
      <c r="J120" s="12">
        <v>-2.41</v>
      </c>
      <c r="K120" s="43" t="s">
        <v>740</v>
      </c>
      <c r="L120" s="9" t="str">
        <f t="shared" si="40"/>
        <v>Yes</v>
      </c>
    </row>
    <row r="121" spans="1:12" x14ac:dyDescent="0.25">
      <c r="A121" s="2" t="s">
        <v>991</v>
      </c>
      <c r="B121" s="35" t="s">
        <v>213</v>
      </c>
      <c r="C121" s="36">
        <v>284</v>
      </c>
      <c r="D121" s="11" t="str">
        <f t="shared" si="43"/>
        <v>N/A</v>
      </c>
      <c r="E121" s="36">
        <v>290</v>
      </c>
      <c r="F121" s="11" t="str">
        <f t="shared" si="44"/>
        <v>N/A</v>
      </c>
      <c r="G121" s="36">
        <v>308</v>
      </c>
      <c r="H121" s="11" t="str">
        <f t="shared" si="45"/>
        <v>N/A</v>
      </c>
      <c r="I121" s="12">
        <v>2.113</v>
      </c>
      <c r="J121" s="12">
        <v>6.2069999999999999</v>
      </c>
      <c r="K121" s="43" t="s">
        <v>740</v>
      </c>
      <c r="L121" s="9" t="str">
        <f t="shared" si="40"/>
        <v>Yes</v>
      </c>
    </row>
    <row r="122" spans="1:12" x14ac:dyDescent="0.25">
      <c r="A122" s="2" t="s">
        <v>992</v>
      </c>
      <c r="B122" s="35" t="s">
        <v>213</v>
      </c>
      <c r="C122" s="36">
        <v>29742</v>
      </c>
      <c r="D122" s="11" t="str">
        <f t="shared" si="43"/>
        <v>N/A</v>
      </c>
      <c r="E122" s="36">
        <v>30469</v>
      </c>
      <c r="F122" s="11" t="str">
        <f t="shared" si="44"/>
        <v>N/A</v>
      </c>
      <c r="G122" s="36">
        <v>32189</v>
      </c>
      <c r="H122" s="11" t="str">
        <f t="shared" si="45"/>
        <v>N/A</v>
      </c>
      <c r="I122" s="12">
        <v>2.444</v>
      </c>
      <c r="J122" s="12">
        <v>5.6449999999999996</v>
      </c>
      <c r="K122" s="43" t="s">
        <v>740</v>
      </c>
      <c r="L122" s="9" t="str">
        <f t="shared" si="40"/>
        <v>Yes</v>
      </c>
    </row>
    <row r="123" spans="1:12" x14ac:dyDescent="0.25">
      <c r="A123" s="2" t="s">
        <v>993</v>
      </c>
      <c r="B123" s="35" t="s">
        <v>213</v>
      </c>
      <c r="C123" s="36">
        <v>20739</v>
      </c>
      <c r="D123" s="11" t="str">
        <f t="shared" si="43"/>
        <v>N/A</v>
      </c>
      <c r="E123" s="36">
        <v>21046</v>
      </c>
      <c r="F123" s="11" t="str">
        <f t="shared" si="44"/>
        <v>N/A</v>
      </c>
      <c r="G123" s="36">
        <v>20948</v>
      </c>
      <c r="H123" s="11" t="str">
        <f t="shared" si="45"/>
        <v>N/A</v>
      </c>
      <c r="I123" s="12">
        <v>1.48</v>
      </c>
      <c r="J123" s="12">
        <v>-0.46600000000000003</v>
      </c>
      <c r="K123" s="43" t="s">
        <v>740</v>
      </c>
      <c r="L123" s="9" t="str">
        <f t="shared" si="40"/>
        <v>Yes</v>
      </c>
    </row>
    <row r="124" spans="1:12" x14ac:dyDescent="0.25">
      <c r="A124" s="2" t="s">
        <v>994</v>
      </c>
      <c r="B124" s="35" t="s">
        <v>213</v>
      </c>
      <c r="C124" s="36">
        <v>11</v>
      </c>
      <c r="D124" s="11" t="str">
        <f t="shared" si="43"/>
        <v>N/A</v>
      </c>
      <c r="E124" s="36">
        <v>11</v>
      </c>
      <c r="F124" s="11" t="str">
        <f t="shared" si="44"/>
        <v>N/A</v>
      </c>
      <c r="G124" s="36">
        <v>0</v>
      </c>
      <c r="H124" s="11" t="str">
        <f t="shared" si="45"/>
        <v>N/A</v>
      </c>
      <c r="I124" s="12">
        <v>-33.299999999999997</v>
      </c>
      <c r="J124" s="12">
        <v>-100</v>
      </c>
      <c r="K124" s="43" t="s">
        <v>740</v>
      </c>
      <c r="L124" s="9" t="str">
        <f t="shared" si="40"/>
        <v>No</v>
      </c>
    </row>
    <row r="125" spans="1:12" x14ac:dyDescent="0.25">
      <c r="A125" s="7" t="s">
        <v>101</v>
      </c>
      <c r="B125" s="35" t="s">
        <v>213</v>
      </c>
      <c r="C125" s="36">
        <v>141495</v>
      </c>
      <c r="D125" s="11" t="str">
        <f t="shared" si="43"/>
        <v>N/A</v>
      </c>
      <c r="E125" s="36">
        <v>148126</v>
      </c>
      <c r="F125" s="11" t="str">
        <f t="shared" si="44"/>
        <v>N/A</v>
      </c>
      <c r="G125" s="36">
        <v>154135</v>
      </c>
      <c r="H125" s="11" t="str">
        <f t="shared" si="45"/>
        <v>N/A</v>
      </c>
      <c r="I125" s="12">
        <v>4.6859999999999999</v>
      </c>
      <c r="J125" s="12">
        <v>4.0570000000000004</v>
      </c>
      <c r="K125" s="43" t="s">
        <v>740</v>
      </c>
      <c r="L125" s="9" t="str">
        <f t="shared" si="40"/>
        <v>Yes</v>
      </c>
    </row>
    <row r="126" spans="1:12" x14ac:dyDescent="0.25">
      <c r="A126" s="2" t="s">
        <v>995</v>
      </c>
      <c r="B126" s="35" t="s">
        <v>213</v>
      </c>
      <c r="C126" s="36">
        <v>99701</v>
      </c>
      <c r="D126" s="11" t="str">
        <f t="shared" si="43"/>
        <v>N/A</v>
      </c>
      <c r="E126" s="36">
        <v>103629</v>
      </c>
      <c r="F126" s="11" t="str">
        <f t="shared" si="44"/>
        <v>N/A</v>
      </c>
      <c r="G126" s="36">
        <v>107008</v>
      </c>
      <c r="H126" s="11" t="str">
        <f t="shared" si="45"/>
        <v>N/A</v>
      </c>
      <c r="I126" s="12">
        <v>3.94</v>
      </c>
      <c r="J126" s="12">
        <v>3.2610000000000001</v>
      </c>
      <c r="K126" s="43" t="s">
        <v>740</v>
      </c>
      <c r="L126" s="9" t="str">
        <f t="shared" si="40"/>
        <v>Yes</v>
      </c>
    </row>
    <row r="127" spans="1:12" x14ac:dyDescent="0.25">
      <c r="A127" s="2" t="s">
        <v>996</v>
      </c>
      <c r="B127" s="35" t="s">
        <v>213</v>
      </c>
      <c r="C127" s="36">
        <v>2572</v>
      </c>
      <c r="D127" s="11" t="str">
        <f t="shared" si="43"/>
        <v>N/A</v>
      </c>
      <c r="E127" s="36">
        <v>2662</v>
      </c>
      <c r="F127" s="11" t="str">
        <f t="shared" si="44"/>
        <v>N/A</v>
      </c>
      <c r="G127" s="36">
        <v>2568</v>
      </c>
      <c r="H127" s="11" t="str">
        <f t="shared" si="45"/>
        <v>N/A</v>
      </c>
      <c r="I127" s="12">
        <v>3.4990000000000001</v>
      </c>
      <c r="J127" s="12">
        <v>-3.53</v>
      </c>
      <c r="K127" s="43" t="s">
        <v>740</v>
      </c>
      <c r="L127" s="9" t="str">
        <f t="shared" si="40"/>
        <v>Yes</v>
      </c>
    </row>
    <row r="128" spans="1:12" x14ac:dyDescent="0.25">
      <c r="A128" s="2" t="s">
        <v>997</v>
      </c>
      <c r="B128" s="35" t="s">
        <v>213</v>
      </c>
      <c r="C128" s="36">
        <v>28130</v>
      </c>
      <c r="D128" s="11" t="str">
        <f t="shared" si="43"/>
        <v>N/A</v>
      </c>
      <c r="E128" s="36">
        <v>30682</v>
      </c>
      <c r="F128" s="11" t="str">
        <f t="shared" si="44"/>
        <v>N/A</v>
      </c>
      <c r="G128" s="36">
        <v>33248</v>
      </c>
      <c r="H128" s="11" t="str">
        <f t="shared" si="45"/>
        <v>N/A</v>
      </c>
      <c r="I128" s="12">
        <v>9.0719999999999992</v>
      </c>
      <c r="J128" s="12">
        <v>8.3629999999999995</v>
      </c>
      <c r="K128" s="43" t="s">
        <v>740</v>
      </c>
      <c r="L128" s="9" t="str">
        <f t="shared" si="40"/>
        <v>Yes</v>
      </c>
    </row>
    <row r="129" spans="1:12" x14ac:dyDescent="0.25">
      <c r="A129" s="2" t="s">
        <v>998</v>
      </c>
      <c r="B129" s="35" t="s">
        <v>213</v>
      </c>
      <c r="C129" s="36">
        <v>7472</v>
      </c>
      <c r="D129" s="11" t="str">
        <f t="shared" si="43"/>
        <v>N/A</v>
      </c>
      <c r="E129" s="36">
        <v>7490</v>
      </c>
      <c r="F129" s="11" t="str">
        <f t="shared" si="44"/>
        <v>N/A</v>
      </c>
      <c r="G129" s="36">
        <v>7536</v>
      </c>
      <c r="H129" s="11" t="str">
        <f t="shared" si="45"/>
        <v>N/A</v>
      </c>
      <c r="I129" s="12">
        <v>0.2409</v>
      </c>
      <c r="J129" s="12">
        <v>0.61419999999999997</v>
      </c>
      <c r="K129" s="43" t="s">
        <v>740</v>
      </c>
      <c r="L129" s="9" t="str">
        <f t="shared" si="40"/>
        <v>Yes</v>
      </c>
    </row>
    <row r="130" spans="1:12" x14ac:dyDescent="0.25">
      <c r="A130" s="2" t="s">
        <v>999</v>
      </c>
      <c r="B130" s="35" t="s">
        <v>213</v>
      </c>
      <c r="C130" s="36">
        <v>3620</v>
      </c>
      <c r="D130" s="11" t="str">
        <f t="shared" si="43"/>
        <v>N/A</v>
      </c>
      <c r="E130" s="36">
        <v>3663</v>
      </c>
      <c r="F130" s="11" t="str">
        <f t="shared" si="44"/>
        <v>N/A</v>
      </c>
      <c r="G130" s="36">
        <v>3775</v>
      </c>
      <c r="H130" s="11" t="str">
        <f t="shared" si="45"/>
        <v>N/A</v>
      </c>
      <c r="I130" s="12">
        <v>1.1879999999999999</v>
      </c>
      <c r="J130" s="12">
        <v>3.0579999999999998</v>
      </c>
      <c r="K130" s="43" t="s">
        <v>740</v>
      </c>
      <c r="L130" s="9" t="str">
        <f t="shared" si="40"/>
        <v>Yes</v>
      </c>
    </row>
    <row r="131" spans="1:12" x14ac:dyDescent="0.25">
      <c r="A131" s="7" t="s">
        <v>104</v>
      </c>
      <c r="B131" s="35" t="s">
        <v>213</v>
      </c>
      <c r="C131" s="36">
        <v>436892</v>
      </c>
      <c r="D131" s="11" t="str">
        <f t="shared" si="43"/>
        <v>N/A</v>
      </c>
      <c r="E131" s="36">
        <v>447410</v>
      </c>
      <c r="F131" s="11" t="str">
        <f t="shared" si="44"/>
        <v>N/A</v>
      </c>
      <c r="G131" s="36">
        <v>443043</v>
      </c>
      <c r="H131" s="11" t="str">
        <f t="shared" si="45"/>
        <v>N/A</v>
      </c>
      <c r="I131" s="12">
        <v>2.407</v>
      </c>
      <c r="J131" s="12">
        <v>-0.97599999999999998</v>
      </c>
      <c r="K131" s="43" t="s">
        <v>740</v>
      </c>
      <c r="L131" s="9" t="str">
        <f t="shared" si="40"/>
        <v>Yes</v>
      </c>
    </row>
    <row r="132" spans="1:12" x14ac:dyDescent="0.25">
      <c r="A132" s="2" t="s">
        <v>1000</v>
      </c>
      <c r="B132" s="35" t="s">
        <v>213</v>
      </c>
      <c r="C132" s="36">
        <v>14888</v>
      </c>
      <c r="D132" s="11" t="str">
        <f t="shared" si="43"/>
        <v>N/A</v>
      </c>
      <c r="E132" s="36">
        <v>13396</v>
      </c>
      <c r="F132" s="11" t="str">
        <f t="shared" si="44"/>
        <v>N/A</v>
      </c>
      <c r="G132" s="36">
        <v>11960</v>
      </c>
      <c r="H132" s="11" t="str">
        <f t="shared" si="45"/>
        <v>N/A</v>
      </c>
      <c r="I132" s="12">
        <v>-10</v>
      </c>
      <c r="J132" s="12">
        <v>-10.7</v>
      </c>
      <c r="K132" s="43" t="s">
        <v>740</v>
      </c>
      <c r="L132" s="9" t="str">
        <f t="shared" si="40"/>
        <v>No</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574</v>
      </c>
      <c r="D134" s="11" t="str">
        <f t="shared" si="43"/>
        <v>N/A</v>
      </c>
      <c r="E134" s="36">
        <v>434</v>
      </c>
      <c r="F134" s="11" t="str">
        <f t="shared" si="44"/>
        <v>N/A</v>
      </c>
      <c r="G134" s="36">
        <v>347</v>
      </c>
      <c r="H134" s="11" t="str">
        <f t="shared" si="45"/>
        <v>N/A</v>
      </c>
      <c r="I134" s="12">
        <v>-24.4</v>
      </c>
      <c r="J134" s="12">
        <v>-20</v>
      </c>
      <c r="K134" s="43" t="s">
        <v>740</v>
      </c>
      <c r="L134" s="9" t="str">
        <f t="shared" si="40"/>
        <v>No</v>
      </c>
    </row>
    <row r="135" spans="1:12" x14ac:dyDescent="0.25">
      <c r="A135" s="2" t="s">
        <v>1003</v>
      </c>
      <c r="B135" s="35" t="s">
        <v>213</v>
      </c>
      <c r="C135" s="36">
        <v>319381</v>
      </c>
      <c r="D135" s="11" t="str">
        <f t="shared" si="43"/>
        <v>N/A</v>
      </c>
      <c r="E135" s="36">
        <v>324867</v>
      </c>
      <c r="F135" s="11" t="str">
        <f t="shared" si="44"/>
        <v>N/A</v>
      </c>
      <c r="G135" s="36">
        <v>321143</v>
      </c>
      <c r="H135" s="11" t="str">
        <f t="shared" si="45"/>
        <v>N/A</v>
      </c>
      <c r="I135" s="12">
        <v>1.718</v>
      </c>
      <c r="J135" s="12">
        <v>-1.1499999999999999</v>
      </c>
      <c r="K135" s="43" t="s">
        <v>740</v>
      </c>
      <c r="L135" s="9" t="str">
        <f t="shared" si="40"/>
        <v>Yes</v>
      </c>
    </row>
    <row r="136" spans="1:12" x14ac:dyDescent="0.25">
      <c r="A136" s="2" t="s">
        <v>1004</v>
      </c>
      <c r="B136" s="35" t="s">
        <v>213</v>
      </c>
      <c r="C136" s="36">
        <v>2512</v>
      </c>
      <c r="D136" s="11" t="str">
        <f t="shared" si="43"/>
        <v>N/A</v>
      </c>
      <c r="E136" s="36">
        <v>1893</v>
      </c>
      <c r="F136" s="11" t="str">
        <f t="shared" si="44"/>
        <v>N/A</v>
      </c>
      <c r="G136" s="36">
        <v>2039</v>
      </c>
      <c r="H136" s="11" t="str">
        <f t="shared" si="45"/>
        <v>N/A</v>
      </c>
      <c r="I136" s="12">
        <v>-24.6</v>
      </c>
      <c r="J136" s="12">
        <v>7.7130000000000001</v>
      </c>
      <c r="K136" s="43" t="s">
        <v>740</v>
      </c>
      <c r="L136" s="9" t="str">
        <f t="shared" si="40"/>
        <v>Yes</v>
      </c>
    </row>
    <row r="137" spans="1:12" x14ac:dyDescent="0.25">
      <c r="A137" s="2" t="s">
        <v>1005</v>
      </c>
      <c r="B137" s="35" t="s">
        <v>213</v>
      </c>
      <c r="C137" s="36">
        <v>7492</v>
      </c>
      <c r="D137" s="11" t="str">
        <f t="shared" si="43"/>
        <v>N/A</v>
      </c>
      <c r="E137" s="36">
        <v>8208</v>
      </c>
      <c r="F137" s="11" t="str">
        <f t="shared" si="44"/>
        <v>N/A</v>
      </c>
      <c r="G137" s="36">
        <v>8272</v>
      </c>
      <c r="H137" s="11" t="str">
        <f t="shared" si="45"/>
        <v>N/A</v>
      </c>
      <c r="I137" s="12">
        <v>9.5570000000000004</v>
      </c>
      <c r="J137" s="12">
        <v>0.77969999999999995</v>
      </c>
      <c r="K137" s="43" t="s">
        <v>740</v>
      </c>
      <c r="L137" s="9" t="str">
        <f t="shared" si="40"/>
        <v>Yes</v>
      </c>
    </row>
    <row r="138" spans="1:12" x14ac:dyDescent="0.25">
      <c r="A138" s="2" t="s">
        <v>1006</v>
      </c>
      <c r="B138" s="35" t="s">
        <v>213</v>
      </c>
      <c r="C138" s="36">
        <v>92045</v>
      </c>
      <c r="D138" s="11" t="str">
        <f t="shared" si="43"/>
        <v>N/A</v>
      </c>
      <c r="E138" s="36">
        <v>98612</v>
      </c>
      <c r="F138" s="11" t="str">
        <f t="shared" si="44"/>
        <v>N/A</v>
      </c>
      <c r="G138" s="36">
        <v>99282</v>
      </c>
      <c r="H138" s="11" t="str">
        <f t="shared" si="45"/>
        <v>N/A</v>
      </c>
      <c r="I138" s="12">
        <v>7.1349999999999998</v>
      </c>
      <c r="J138" s="12">
        <v>0.6794</v>
      </c>
      <c r="K138" s="43" t="s">
        <v>740</v>
      </c>
      <c r="L138" s="9" t="str">
        <f t="shared" si="40"/>
        <v>Yes</v>
      </c>
    </row>
    <row r="139" spans="1:12" x14ac:dyDescent="0.25">
      <c r="A139" s="7" t="s">
        <v>105</v>
      </c>
      <c r="B139" s="35" t="s">
        <v>213</v>
      </c>
      <c r="C139" s="36">
        <v>116261</v>
      </c>
      <c r="D139" s="11" t="str">
        <f t="shared" si="43"/>
        <v>N/A</v>
      </c>
      <c r="E139" s="36">
        <v>117751</v>
      </c>
      <c r="F139" s="11" t="str">
        <f t="shared" si="44"/>
        <v>N/A</v>
      </c>
      <c r="G139" s="36">
        <v>112013</v>
      </c>
      <c r="H139" s="11" t="str">
        <f t="shared" si="45"/>
        <v>N/A</v>
      </c>
      <c r="I139" s="12">
        <v>1.282</v>
      </c>
      <c r="J139" s="12">
        <v>-4.87</v>
      </c>
      <c r="K139" s="43" t="s">
        <v>740</v>
      </c>
      <c r="L139" s="9" t="str">
        <f t="shared" si="40"/>
        <v>Yes</v>
      </c>
    </row>
    <row r="140" spans="1:12" x14ac:dyDescent="0.25">
      <c r="A140" s="2" t="s">
        <v>1007</v>
      </c>
      <c r="B140" s="35" t="s">
        <v>213</v>
      </c>
      <c r="C140" s="36">
        <v>16823</v>
      </c>
      <c r="D140" s="11" t="str">
        <f t="shared" si="43"/>
        <v>N/A</v>
      </c>
      <c r="E140" s="36">
        <v>17673</v>
      </c>
      <c r="F140" s="11" t="str">
        <f t="shared" si="44"/>
        <v>N/A</v>
      </c>
      <c r="G140" s="36">
        <v>17387</v>
      </c>
      <c r="H140" s="11" t="str">
        <f t="shared" si="45"/>
        <v>N/A</v>
      </c>
      <c r="I140" s="12">
        <v>5.0529999999999999</v>
      </c>
      <c r="J140" s="12">
        <v>-1.62</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3421</v>
      </c>
      <c r="D142" s="11" t="str">
        <f t="shared" si="43"/>
        <v>N/A</v>
      </c>
      <c r="E142" s="36">
        <v>3400</v>
      </c>
      <c r="F142" s="11" t="str">
        <f t="shared" si="44"/>
        <v>N/A</v>
      </c>
      <c r="G142" s="36">
        <v>3048</v>
      </c>
      <c r="H142" s="11" t="str">
        <f t="shared" si="45"/>
        <v>N/A</v>
      </c>
      <c r="I142" s="12">
        <v>-0.61399999999999999</v>
      </c>
      <c r="J142" s="12">
        <v>-10.4</v>
      </c>
      <c r="K142" s="43" t="s">
        <v>740</v>
      </c>
      <c r="L142" s="9" t="str">
        <f t="shared" si="40"/>
        <v>No</v>
      </c>
    </row>
    <row r="143" spans="1:12" x14ac:dyDescent="0.25">
      <c r="A143" s="2" t="s">
        <v>1010</v>
      </c>
      <c r="B143" s="35" t="s">
        <v>213</v>
      </c>
      <c r="C143" s="36">
        <v>20803</v>
      </c>
      <c r="D143" s="11" t="str">
        <f t="shared" si="43"/>
        <v>N/A</v>
      </c>
      <c r="E143" s="36">
        <v>20684</v>
      </c>
      <c r="F143" s="11" t="str">
        <f t="shared" si="44"/>
        <v>N/A</v>
      </c>
      <c r="G143" s="36">
        <v>16751</v>
      </c>
      <c r="H143" s="11" t="str">
        <f t="shared" si="45"/>
        <v>N/A</v>
      </c>
      <c r="I143" s="12">
        <v>-0.57199999999999995</v>
      </c>
      <c r="J143" s="12">
        <v>-19</v>
      </c>
      <c r="K143" s="43" t="s">
        <v>740</v>
      </c>
      <c r="L143" s="9" t="str">
        <f t="shared" si="40"/>
        <v>No</v>
      </c>
    </row>
    <row r="144" spans="1:12" x14ac:dyDescent="0.25">
      <c r="A144" s="2" t="s">
        <v>1011</v>
      </c>
      <c r="B144" s="35" t="s">
        <v>213</v>
      </c>
      <c r="C144" s="36">
        <v>5697</v>
      </c>
      <c r="D144" s="11" t="str">
        <f t="shared" si="43"/>
        <v>N/A</v>
      </c>
      <c r="E144" s="36">
        <v>5626</v>
      </c>
      <c r="F144" s="11" t="str">
        <f t="shared" si="44"/>
        <v>N/A</v>
      </c>
      <c r="G144" s="36">
        <v>6269</v>
      </c>
      <c r="H144" s="11" t="str">
        <f t="shared" si="45"/>
        <v>N/A</v>
      </c>
      <c r="I144" s="12">
        <v>-1.25</v>
      </c>
      <c r="J144" s="12">
        <v>11.43</v>
      </c>
      <c r="K144" s="43" t="s">
        <v>740</v>
      </c>
      <c r="L144" s="9" t="str">
        <f t="shared" si="40"/>
        <v>No</v>
      </c>
    </row>
    <row r="145" spans="1:12" x14ac:dyDescent="0.25">
      <c r="A145" s="2" t="s">
        <v>1012</v>
      </c>
      <c r="B145" s="35" t="s">
        <v>213</v>
      </c>
      <c r="C145" s="36">
        <v>69517</v>
      </c>
      <c r="D145" s="11" t="str">
        <f t="shared" si="43"/>
        <v>N/A</v>
      </c>
      <c r="E145" s="36">
        <v>70368</v>
      </c>
      <c r="F145" s="11" t="str">
        <f t="shared" si="44"/>
        <v>N/A</v>
      </c>
      <c r="G145" s="36">
        <v>68558</v>
      </c>
      <c r="H145" s="11" t="str">
        <f t="shared" si="45"/>
        <v>N/A</v>
      </c>
      <c r="I145" s="12">
        <v>1.224</v>
      </c>
      <c r="J145" s="12">
        <v>-2.57</v>
      </c>
      <c r="K145" s="43" t="s">
        <v>740</v>
      </c>
      <c r="L145" s="9" t="str">
        <f t="shared" si="40"/>
        <v>Yes</v>
      </c>
    </row>
    <row r="146" spans="1:12" ht="25" x14ac:dyDescent="0.25">
      <c r="A146" s="18" t="s">
        <v>1013</v>
      </c>
      <c r="B146" s="1" t="s">
        <v>213</v>
      </c>
      <c r="C146" s="1">
        <v>25618</v>
      </c>
      <c r="D146" s="11" t="str">
        <f t="shared" ref="D146:D151" si="46">IF($B146="N/A","N/A",IF(C146&gt;10,"No",IF(C146&lt;-10,"No","Yes")))</f>
        <v>N/A</v>
      </c>
      <c r="E146" s="1">
        <v>26181</v>
      </c>
      <c r="F146" s="11" t="str">
        <f t="shared" ref="F146:F151" si="47">IF($B146="N/A","N/A",IF(E146&gt;10,"No",IF(E146&lt;-10,"No","Yes")))</f>
        <v>N/A</v>
      </c>
      <c r="G146" s="1">
        <v>26555</v>
      </c>
      <c r="H146" s="11" t="str">
        <f t="shared" ref="H146:H151" si="48">IF($B146="N/A","N/A",IF(G146&gt;10,"No",IF(G146&lt;-10,"No","Yes")))</f>
        <v>N/A</v>
      </c>
      <c r="I146" s="12">
        <v>2.198</v>
      </c>
      <c r="J146" s="12">
        <v>1.429</v>
      </c>
      <c r="K146" s="43" t="s">
        <v>739</v>
      </c>
      <c r="L146" s="9" t="str">
        <f t="shared" ref="L146:L151" si="49">IF(J146="Div by 0", "N/A", IF(K146="N/A","N/A", IF(J146&gt;VALUE(MID(K146,1,2)), "No", IF(J146&lt;-1*VALUE(MID(K146,1,2)), "No", "Yes"))))</f>
        <v>Yes</v>
      </c>
    </row>
    <row r="147" spans="1:12" x14ac:dyDescent="0.25">
      <c r="A147" s="6" t="s">
        <v>326</v>
      </c>
      <c r="B147" s="43" t="s">
        <v>213</v>
      </c>
      <c r="C147" s="13">
        <v>3.3526849747999998</v>
      </c>
      <c r="D147" s="11" t="str">
        <f t="shared" si="46"/>
        <v>N/A</v>
      </c>
      <c r="E147" s="13">
        <v>3.3436012965000002</v>
      </c>
      <c r="F147" s="11" t="str">
        <f t="shared" si="47"/>
        <v>N/A</v>
      </c>
      <c r="G147" s="13">
        <v>3.4039285861000002</v>
      </c>
      <c r="H147" s="11" t="str">
        <f t="shared" si="48"/>
        <v>N/A</v>
      </c>
      <c r="I147" s="12">
        <v>-0.27100000000000002</v>
      </c>
      <c r="J147" s="12">
        <v>1.804</v>
      </c>
      <c r="K147" s="43" t="s">
        <v>739</v>
      </c>
      <c r="L147" s="9" t="str">
        <f t="shared" si="49"/>
        <v>Yes</v>
      </c>
    </row>
    <row r="148" spans="1:12" x14ac:dyDescent="0.25">
      <c r="A148" s="2" t="s">
        <v>327</v>
      </c>
      <c r="B148" s="43" t="s">
        <v>213</v>
      </c>
      <c r="C148" s="13">
        <v>22.198226214999998</v>
      </c>
      <c r="D148" s="11" t="str">
        <f t="shared" si="46"/>
        <v>N/A</v>
      </c>
      <c r="E148" s="13">
        <v>22.351608323000001</v>
      </c>
      <c r="F148" s="11" t="str">
        <f t="shared" si="47"/>
        <v>N/A</v>
      </c>
      <c r="G148" s="13">
        <v>21.796805616</v>
      </c>
      <c r="H148" s="11" t="str">
        <f t="shared" si="48"/>
        <v>N/A</v>
      </c>
      <c r="I148" s="12">
        <v>0.69099999999999995</v>
      </c>
      <c r="J148" s="12">
        <v>-2.48</v>
      </c>
      <c r="K148" s="43" t="s">
        <v>739</v>
      </c>
      <c r="L148" s="9" t="str">
        <f t="shared" si="49"/>
        <v>Yes</v>
      </c>
    </row>
    <row r="149" spans="1:12" x14ac:dyDescent="0.25">
      <c r="A149" s="2" t="s">
        <v>328</v>
      </c>
      <c r="B149" s="43" t="s">
        <v>213</v>
      </c>
      <c r="C149" s="13">
        <v>4.7506979045</v>
      </c>
      <c r="D149" s="11" t="str">
        <f t="shared" si="46"/>
        <v>N/A</v>
      </c>
      <c r="E149" s="13">
        <v>4.6872257401999997</v>
      </c>
      <c r="F149" s="11" t="str">
        <f t="shared" si="47"/>
        <v>N/A</v>
      </c>
      <c r="G149" s="13">
        <v>4.6537126544999996</v>
      </c>
      <c r="H149" s="11" t="str">
        <f t="shared" si="48"/>
        <v>N/A</v>
      </c>
      <c r="I149" s="12">
        <v>-1.34</v>
      </c>
      <c r="J149" s="12">
        <v>-0.71499999999999997</v>
      </c>
      <c r="K149" s="43" t="s">
        <v>739</v>
      </c>
      <c r="L149" s="9" t="str">
        <f t="shared" si="49"/>
        <v>Yes</v>
      </c>
    </row>
    <row r="150" spans="1:12" x14ac:dyDescent="0.25">
      <c r="A150" s="2" t="s">
        <v>329</v>
      </c>
      <c r="B150" s="43" t="s">
        <v>213</v>
      </c>
      <c r="C150" s="13">
        <v>0.7928732959</v>
      </c>
      <c r="D150" s="11" t="str">
        <f t="shared" si="46"/>
        <v>N/A</v>
      </c>
      <c r="E150" s="13">
        <v>0.81178337540000001</v>
      </c>
      <c r="F150" s="11" t="str">
        <f t="shared" si="47"/>
        <v>N/A</v>
      </c>
      <c r="G150" s="13">
        <v>0.88005001770000002</v>
      </c>
      <c r="H150" s="11" t="str">
        <f t="shared" si="48"/>
        <v>N/A</v>
      </c>
      <c r="I150" s="12">
        <v>2.3849999999999998</v>
      </c>
      <c r="J150" s="12">
        <v>8.4090000000000007</v>
      </c>
      <c r="K150" s="43" t="s">
        <v>739</v>
      </c>
      <c r="L150" s="9" t="str">
        <f t="shared" si="49"/>
        <v>Yes</v>
      </c>
    </row>
    <row r="151" spans="1:12" x14ac:dyDescent="0.25">
      <c r="A151" s="2" t="s">
        <v>330</v>
      </c>
      <c r="B151" s="43" t="s">
        <v>213</v>
      </c>
      <c r="C151" s="13">
        <v>1.20418713E-2</v>
      </c>
      <c r="D151" s="11" t="str">
        <f t="shared" si="46"/>
        <v>N/A</v>
      </c>
      <c r="E151" s="13">
        <v>1.6984993800000001E-2</v>
      </c>
      <c r="F151" s="11" t="str">
        <f t="shared" si="47"/>
        <v>N/A</v>
      </c>
      <c r="G151" s="13">
        <v>1.8747823899999998E-2</v>
      </c>
      <c r="H151" s="11" t="str">
        <f t="shared" si="48"/>
        <v>N/A</v>
      </c>
      <c r="I151" s="12">
        <v>41.05</v>
      </c>
      <c r="J151" s="12">
        <v>10.38</v>
      </c>
      <c r="K151" s="43" t="s">
        <v>739</v>
      </c>
      <c r="L151" s="9" t="str">
        <f t="shared" si="49"/>
        <v>Yes</v>
      </c>
    </row>
    <row r="152" spans="1:12" x14ac:dyDescent="0.25">
      <c r="A152" s="18" t="s">
        <v>1014</v>
      </c>
      <c r="B152" s="35" t="s">
        <v>213</v>
      </c>
      <c r="C152" s="36">
        <v>22670</v>
      </c>
      <c r="D152" s="11" t="str">
        <f t="shared" ref="D152:D158" si="50">IF($B152="N/A","N/A",IF(C152&gt;10,"No",IF(C152&lt;-10,"No","Yes")))</f>
        <v>N/A</v>
      </c>
      <c r="E152" s="36">
        <v>23058</v>
      </c>
      <c r="F152" s="11" t="str">
        <f t="shared" ref="F152:F158" si="51">IF($B152="N/A","N/A",IF(E152&gt;10,"No",IF(E152&lt;-10,"No","Yes")))</f>
        <v>N/A</v>
      </c>
      <c r="G152" s="36">
        <v>23659</v>
      </c>
      <c r="H152" s="11" t="str">
        <f t="shared" ref="H152:H158" si="52">IF($B152="N/A","N/A",IF(G152&gt;10,"No",IF(G152&lt;-10,"No","Yes")))</f>
        <v>N/A</v>
      </c>
      <c r="I152" s="12">
        <v>1.712</v>
      </c>
      <c r="J152" s="12">
        <v>2.6059999999999999</v>
      </c>
      <c r="K152" s="43" t="s">
        <v>739</v>
      </c>
      <c r="L152" s="9" t="str">
        <f t="shared" ref="L152:L159" si="53">IF(J152="Div by 0", "N/A", IF(K152="N/A","N/A", IF(J152&gt;VALUE(MID(K152,1,2)), "No", IF(J152&lt;-1*VALUE(MID(K152,1,2)), "No", "Yes"))))</f>
        <v>Yes</v>
      </c>
    </row>
    <row r="153" spans="1:12" x14ac:dyDescent="0.25">
      <c r="A153" s="6" t="s">
        <v>1015</v>
      </c>
      <c r="B153" s="35" t="s">
        <v>213</v>
      </c>
      <c r="C153" s="8">
        <v>2.9668736192999998</v>
      </c>
      <c r="D153" s="11" t="str">
        <f t="shared" si="50"/>
        <v>N/A</v>
      </c>
      <c r="E153" s="8">
        <v>2.9447598905999999</v>
      </c>
      <c r="F153" s="11" t="str">
        <f t="shared" si="51"/>
        <v>N/A</v>
      </c>
      <c r="G153" s="8">
        <v>3.0327074531</v>
      </c>
      <c r="H153" s="11" t="str">
        <f t="shared" si="52"/>
        <v>N/A</v>
      </c>
      <c r="I153" s="12">
        <v>-0.745</v>
      </c>
      <c r="J153" s="12">
        <v>2.9870000000000001</v>
      </c>
      <c r="K153" s="43" t="s">
        <v>739</v>
      </c>
      <c r="L153" s="9" t="str">
        <f t="shared" si="53"/>
        <v>Yes</v>
      </c>
    </row>
    <row r="154" spans="1:12" x14ac:dyDescent="0.25">
      <c r="A154" s="18" t="s">
        <v>1016</v>
      </c>
      <c r="B154" s="35" t="s">
        <v>213</v>
      </c>
      <c r="C154" s="8">
        <v>16.532768947000001</v>
      </c>
      <c r="D154" s="11" t="str">
        <f t="shared" si="50"/>
        <v>N/A</v>
      </c>
      <c r="E154" s="8">
        <v>16.711362234999999</v>
      </c>
      <c r="F154" s="11" t="str">
        <f t="shared" si="51"/>
        <v>N/A</v>
      </c>
      <c r="G154" s="8">
        <v>16.094562781</v>
      </c>
      <c r="H154" s="11" t="str">
        <f t="shared" si="52"/>
        <v>N/A</v>
      </c>
      <c r="I154" s="12">
        <v>1.08</v>
      </c>
      <c r="J154" s="12">
        <v>-3.69</v>
      </c>
      <c r="K154" s="43" t="s">
        <v>739</v>
      </c>
      <c r="L154" s="9" t="str">
        <f t="shared" si="53"/>
        <v>Yes</v>
      </c>
    </row>
    <row r="155" spans="1:12" x14ac:dyDescent="0.25">
      <c r="A155" s="18" t="s">
        <v>1017</v>
      </c>
      <c r="B155" s="35" t="s">
        <v>213</v>
      </c>
      <c r="C155" s="8">
        <v>6.9748047633999999</v>
      </c>
      <c r="D155" s="11" t="str">
        <f t="shared" si="50"/>
        <v>N/A</v>
      </c>
      <c r="E155" s="8">
        <v>6.9974211144999998</v>
      </c>
      <c r="F155" s="11" t="str">
        <f t="shared" si="51"/>
        <v>N/A</v>
      </c>
      <c r="G155" s="8">
        <v>7.2235378077999997</v>
      </c>
      <c r="H155" s="11" t="str">
        <f t="shared" si="52"/>
        <v>N/A</v>
      </c>
      <c r="I155" s="12">
        <v>0.32429999999999998</v>
      </c>
      <c r="J155" s="12">
        <v>3.2309999999999999</v>
      </c>
      <c r="K155" s="43" t="s">
        <v>739</v>
      </c>
      <c r="L155" s="9" t="str">
        <f t="shared" si="53"/>
        <v>Yes</v>
      </c>
    </row>
    <row r="156" spans="1:12" x14ac:dyDescent="0.25">
      <c r="A156" s="18" t="s">
        <v>1018</v>
      </c>
      <c r="B156" s="35" t="s">
        <v>213</v>
      </c>
      <c r="C156" s="8">
        <v>0.2245406187</v>
      </c>
      <c r="D156" s="11" t="str">
        <f t="shared" si="50"/>
        <v>N/A</v>
      </c>
      <c r="E156" s="8">
        <v>0.1633848148</v>
      </c>
      <c r="F156" s="11" t="str">
        <f t="shared" si="51"/>
        <v>N/A</v>
      </c>
      <c r="G156" s="8">
        <v>0.1681552355</v>
      </c>
      <c r="H156" s="11" t="str">
        <f t="shared" si="52"/>
        <v>N/A</v>
      </c>
      <c r="I156" s="12">
        <v>-27.2</v>
      </c>
      <c r="J156" s="12">
        <v>2.92</v>
      </c>
      <c r="K156" s="43" t="s">
        <v>739</v>
      </c>
      <c r="L156" s="9" t="str">
        <f t="shared" si="53"/>
        <v>Yes</v>
      </c>
    </row>
    <row r="157" spans="1:12" x14ac:dyDescent="0.25">
      <c r="A157" s="18" t="s">
        <v>1019</v>
      </c>
      <c r="B157" s="35" t="s">
        <v>213</v>
      </c>
      <c r="C157" s="8">
        <v>0.28986504499999999</v>
      </c>
      <c r="D157" s="11" t="str">
        <f t="shared" si="50"/>
        <v>N/A</v>
      </c>
      <c r="E157" s="8">
        <v>0.26241815359999998</v>
      </c>
      <c r="F157" s="11" t="str">
        <f t="shared" si="51"/>
        <v>N/A</v>
      </c>
      <c r="G157" s="8">
        <v>0.32406952760000002</v>
      </c>
      <c r="H157" s="11" t="str">
        <f t="shared" si="52"/>
        <v>N/A</v>
      </c>
      <c r="I157" s="12">
        <v>-9.4700000000000006</v>
      </c>
      <c r="J157" s="12">
        <v>23.49</v>
      </c>
      <c r="K157" s="43" t="s">
        <v>739</v>
      </c>
      <c r="L157" s="9" t="str">
        <f t="shared" si="53"/>
        <v>Yes</v>
      </c>
    </row>
    <row r="158" spans="1:12" x14ac:dyDescent="0.25">
      <c r="A158" s="2" t="s">
        <v>1020</v>
      </c>
      <c r="B158" s="35" t="s">
        <v>213</v>
      </c>
      <c r="C158" s="36">
        <v>1691</v>
      </c>
      <c r="D158" s="11" t="str">
        <f t="shared" si="50"/>
        <v>N/A</v>
      </c>
      <c r="E158" s="36">
        <v>1832</v>
      </c>
      <c r="F158" s="11" t="str">
        <f t="shared" si="51"/>
        <v>N/A</v>
      </c>
      <c r="G158" s="36">
        <v>1896</v>
      </c>
      <c r="H158" s="11" t="str">
        <f t="shared" si="52"/>
        <v>N/A</v>
      </c>
      <c r="I158" s="12">
        <v>8.3379999999999992</v>
      </c>
      <c r="J158" s="12">
        <v>3.4929999999999999</v>
      </c>
      <c r="K158" s="43" t="s">
        <v>739</v>
      </c>
      <c r="L158" s="9" t="str">
        <f t="shared" si="53"/>
        <v>Yes</v>
      </c>
    </row>
    <row r="159" spans="1:12" ht="25" x14ac:dyDescent="0.25">
      <c r="A159" s="18" t="s">
        <v>1021</v>
      </c>
      <c r="B159" s="35" t="s">
        <v>213</v>
      </c>
      <c r="C159" s="36">
        <v>25639</v>
      </c>
      <c r="D159" s="11" t="str">
        <f>IF($B159="N/A","N/A",IF(C159&gt;10,"No",IF(C159&lt;-10,"No","Yes")))</f>
        <v>N/A</v>
      </c>
      <c r="E159" s="36">
        <v>25982</v>
      </c>
      <c r="F159" s="11" t="str">
        <f>IF($B159="N/A","N/A",IF(E159&gt;10,"No",IF(E159&lt;-10,"No","Yes")))</f>
        <v>N/A</v>
      </c>
      <c r="G159" s="36">
        <v>26844</v>
      </c>
      <c r="H159" s="11" t="str">
        <f>IF($B159="N/A","N/A",IF(G159&gt;10,"No",IF(G159&lt;-10,"No","Yes")))</f>
        <v>N/A</v>
      </c>
      <c r="I159" s="12">
        <v>1.3380000000000001</v>
      </c>
      <c r="J159" s="12">
        <v>3.3180000000000001</v>
      </c>
      <c r="K159" s="43" t="s">
        <v>739</v>
      </c>
      <c r="L159" s="9" t="str">
        <f t="shared" si="53"/>
        <v>Yes</v>
      </c>
    </row>
    <row r="160" spans="1:12" x14ac:dyDescent="0.25">
      <c r="A160" s="4" t="s">
        <v>1022</v>
      </c>
      <c r="B160" s="35" t="s">
        <v>213</v>
      </c>
      <c r="C160" s="36">
        <v>14690</v>
      </c>
      <c r="D160" s="11" t="str">
        <f t="shared" ref="D160:D234" si="54">IF($B160="N/A","N/A",IF(C160&gt;10,"No",IF(C160&lt;-10,"No","Yes")))</f>
        <v>N/A</v>
      </c>
      <c r="E160" s="36">
        <v>14842</v>
      </c>
      <c r="F160" s="11" t="str">
        <f t="shared" ref="F160:F234" si="55">IF($B160="N/A","N/A",IF(E160&gt;10,"No",IF(E160&lt;-10,"No","Yes")))</f>
        <v>N/A</v>
      </c>
      <c r="G160" s="36">
        <v>15091</v>
      </c>
      <c r="H160" s="11" t="str">
        <f t="shared" ref="H160:H223" si="56">IF($B160="N/A","N/A",IF(G160&gt;10,"No",IF(G160&lt;-10,"No","Yes")))</f>
        <v>N/A</v>
      </c>
      <c r="I160" s="12">
        <v>1.0349999999999999</v>
      </c>
      <c r="J160" s="12">
        <v>1.6779999999999999</v>
      </c>
      <c r="K160" s="43" t="s">
        <v>739</v>
      </c>
      <c r="L160" s="9" t="str">
        <f t="shared" ref="L160:L223" si="57">IF(J160="Div by 0", "N/A", IF(K160="N/A","N/A", IF(J160&gt;VALUE(MID(K160,1,2)), "No", IF(J160&lt;-1*VALUE(MID(K160,1,2)), "No", "Yes"))))</f>
        <v>Yes</v>
      </c>
    </row>
    <row r="161" spans="1:12" x14ac:dyDescent="0.25">
      <c r="A161" s="53" t="s">
        <v>71</v>
      </c>
      <c r="B161" s="35" t="s">
        <v>213</v>
      </c>
      <c r="C161" s="8">
        <v>1.9225131657000001</v>
      </c>
      <c r="D161" s="11" t="str">
        <f t="shared" si="54"/>
        <v>N/A</v>
      </c>
      <c r="E161" s="8">
        <v>1.8954864384000001</v>
      </c>
      <c r="F161" s="11" t="str">
        <f t="shared" si="55"/>
        <v>N/A</v>
      </c>
      <c r="G161" s="8">
        <v>1.9344261455</v>
      </c>
      <c r="H161" s="11" t="str">
        <f t="shared" si="56"/>
        <v>N/A</v>
      </c>
      <c r="I161" s="12">
        <v>-1.41</v>
      </c>
      <c r="J161" s="12">
        <v>2.0539999999999998</v>
      </c>
      <c r="K161" s="43" t="s">
        <v>739</v>
      </c>
      <c r="L161" s="9" t="str">
        <f t="shared" si="57"/>
        <v>Yes</v>
      </c>
    </row>
    <row r="162" spans="1:12" x14ac:dyDescent="0.25">
      <c r="A162" s="4" t="s">
        <v>111</v>
      </c>
      <c r="B162" s="35" t="s">
        <v>213</v>
      </c>
      <c r="C162" s="8">
        <v>11.817553559</v>
      </c>
      <c r="D162" s="11" t="str">
        <f t="shared" si="54"/>
        <v>N/A</v>
      </c>
      <c r="E162" s="8">
        <v>12.099353229</v>
      </c>
      <c r="F162" s="11" t="str">
        <f t="shared" si="55"/>
        <v>N/A</v>
      </c>
      <c r="G162" s="8">
        <v>11.992331223000001</v>
      </c>
      <c r="H162" s="11" t="str">
        <f t="shared" si="56"/>
        <v>N/A</v>
      </c>
      <c r="I162" s="12">
        <v>2.3849999999999998</v>
      </c>
      <c r="J162" s="12">
        <v>-0.88500000000000001</v>
      </c>
      <c r="K162" s="43" t="s">
        <v>739</v>
      </c>
      <c r="L162" s="9" t="str">
        <f t="shared" si="57"/>
        <v>Yes</v>
      </c>
    </row>
    <row r="163" spans="1:12" x14ac:dyDescent="0.25">
      <c r="A163" s="4" t="s">
        <v>112</v>
      </c>
      <c r="B163" s="35" t="s">
        <v>213</v>
      </c>
      <c r="C163" s="8">
        <v>4.5789603873000004</v>
      </c>
      <c r="D163" s="11" t="str">
        <f t="shared" si="54"/>
        <v>N/A</v>
      </c>
      <c r="E163" s="8">
        <v>4.3226712394</v>
      </c>
      <c r="F163" s="11" t="str">
        <f t="shared" si="55"/>
        <v>N/A</v>
      </c>
      <c r="G163" s="8">
        <v>4.2702825444999997</v>
      </c>
      <c r="H163" s="11" t="str">
        <f t="shared" si="56"/>
        <v>N/A</v>
      </c>
      <c r="I163" s="12">
        <v>-5.6</v>
      </c>
      <c r="J163" s="12">
        <v>-1.21</v>
      </c>
      <c r="K163" s="43" t="s">
        <v>739</v>
      </c>
      <c r="L163" s="9" t="str">
        <f t="shared" si="57"/>
        <v>Yes</v>
      </c>
    </row>
    <row r="164" spans="1:12" x14ac:dyDescent="0.25">
      <c r="A164" s="4" t="s">
        <v>113</v>
      </c>
      <c r="B164" s="35" t="s">
        <v>213</v>
      </c>
      <c r="C164" s="8">
        <v>2.288895E-4</v>
      </c>
      <c r="D164" s="11" t="str">
        <f t="shared" si="54"/>
        <v>N/A</v>
      </c>
      <c r="E164" s="8">
        <v>4.4701730000000001E-4</v>
      </c>
      <c r="F164" s="11" t="str">
        <f t="shared" si="55"/>
        <v>N/A</v>
      </c>
      <c r="G164" s="8">
        <v>0</v>
      </c>
      <c r="H164" s="11" t="str">
        <f t="shared" si="56"/>
        <v>N/A</v>
      </c>
      <c r="I164" s="12">
        <v>95.3</v>
      </c>
      <c r="J164" s="12">
        <v>-100</v>
      </c>
      <c r="K164" s="43" t="s">
        <v>739</v>
      </c>
      <c r="L164" s="9" t="str">
        <f t="shared" si="57"/>
        <v>No</v>
      </c>
    </row>
    <row r="165" spans="1:12" x14ac:dyDescent="0.25">
      <c r="A165" s="4" t="s">
        <v>114</v>
      </c>
      <c r="B165" s="35" t="s">
        <v>213</v>
      </c>
      <c r="C165" s="8">
        <v>1.7202673E-3</v>
      </c>
      <c r="D165" s="11" t="str">
        <f t="shared" si="54"/>
        <v>N/A</v>
      </c>
      <c r="E165" s="8">
        <v>0</v>
      </c>
      <c r="F165" s="11" t="str">
        <f t="shared" si="55"/>
        <v>N/A</v>
      </c>
      <c r="G165" s="8">
        <v>1.785507E-3</v>
      </c>
      <c r="H165" s="11" t="str">
        <f t="shared" si="56"/>
        <v>N/A</v>
      </c>
      <c r="I165" s="12">
        <v>-100</v>
      </c>
      <c r="J165" s="12" t="s">
        <v>1746</v>
      </c>
      <c r="K165" s="43" t="s">
        <v>739</v>
      </c>
      <c r="L165" s="9" t="str">
        <f t="shared" si="57"/>
        <v>N/A</v>
      </c>
    </row>
    <row r="166" spans="1:12" x14ac:dyDescent="0.25">
      <c r="A166" s="4" t="s">
        <v>428</v>
      </c>
      <c r="B166" s="35" t="s">
        <v>213</v>
      </c>
      <c r="C166" s="36">
        <v>8082</v>
      </c>
      <c r="D166" s="11" t="str">
        <f>IF($B166="N/A","N/A",IF(C166&gt;10,"No",IF(C166&lt;-10,"No","Yes")))</f>
        <v>N/A</v>
      </c>
      <c r="E166" s="36">
        <v>8328</v>
      </c>
      <c r="F166" s="11" t="str">
        <f>IF($B166="N/A","N/A",IF(E166&gt;10,"No",IF(E166&lt;-10,"No","Yes")))</f>
        <v>N/A</v>
      </c>
      <c r="G166" s="36">
        <v>8394</v>
      </c>
      <c r="H166" s="11" t="str">
        <f>IF($B166="N/A","N/A",IF(G166&gt;10,"No",IF(G166&lt;-10,"No","Yes")))</f>
        <v>N/A</v>
      </c>
      <c r="I166" s="12">
        <v>3.044</v>
      </c>
      <c r="J166" s="12">
        <v>0.79249999999999998</v>
      </c>
      <c r="K166" s="43" t="s">
        <v>739</v>
      </c>
      <c r="L166" s="9" t="str">
        <f t="shared" si="57"/>
        <v>Yes</v>
      </c>
    </row>
    <row r="167" spans="1:12" x14ac:dyDescent="0.25">
      <c r="A167" s="4" t="s">
        <v>429</v>
      </c>
      <c r="B167" s="35" t="s">
        <v>213</v>
      </c>
      <c r="C167" s="36">
        <v>126</v>
      </c>
      <c r="D167" s="11" t="str">
        <f>IF($B167="N/A","N/A",IF(C167&gt;10,"No",IF(C167&lt;-10,"No","Yes")))</f>
        <v>N/A</v>
      </c>
      <c r="E167" s="36">
        <v>109</v>
      </c>
      <c r="F167" s="11" t="str">
        <f>IF($B167="N/A","N/A",IF(E167&gt;10,"No",IF(E167&lt;-10,"No","Yes")))</f>
        <v>N/A</v>
      </c>
      <c r="G167" s="36">
        <v>113</v>
      </c>
      <c r="H167" s="11" t="str">
        <f>IF($B167="N/A","N/A",IF(G167&gt;10,"No",IF(G167&lt;-10,"No","Yes")))</f>
        <v>N/A</v>
      </c>
      <c r="I167" s="12">
        <v>-13.5</v>
      </c>
      <c r="J167" s="12">
        <v>3.67</v>
      </c>
      <c r="K167" s="43" t="s">
        <v>739</v>
      </c>
      <c r="L167" s="9" t="str">
        <f t="shared" si="57"/>
        <v>Yes</v>
      </c>
    </row>
    <row r="168" spans="1:12" x14ac:dyDescent="0.25">
      <c r="A168" s="4" t="s">
        <v>430</v>
      </c>
      <c r="B168" s="35" t="s">
        <v>213</v>
      </c>
      <c r="C168" s="36">
        <v>3629</v>
      </c>
      <c r="D168" s="11" t="str">
        <f>IF($B168="N/A","N/A",IF(C168&gt;10,"No",IF(C168&lt;-10,"No","Yes")))</f>
        <v>N/A</v>
      </c>
      <c r="E168" s="36">
        <v>3651</v>
      </c>
      <c r="F168" s="11" t="str">
        <f>IF($B168="N/A","N/A",IF(E168&gt;10,"No",IF(E168&lt;-10,"No","Yes")))</f>
        <v>N/A</v>
      </c>
      <c r="G168" s="36">
        <v>3836</v>
      </c>
      <c r="H168" s="11" t="str">
        <f>IF($B168="N/A","N/A",IF(G168&gt;10,"No",IF(G168&lt;-10,"No","Yes")))</f>
        <v>N/A</v>
      </c>
      <c r="I168" s="12">
        <v>0.60619999999999996</v>
      </c>
      <c r="J168" s="12">
        <v>5.0670000000000002</v>
      </c>
      <c r="K168" s="43" t="s">
        <v>739</v>
      </c>
      <c r="L168" s="9" t="str">
        <f t="shared" si="57"/>
        <v>Yes</v>
      </c>
    </row>
    <row r="169" spans="1:12" x14ac:dyDescent="0.25">
      <c r="A169" s="4" t="s">
        <v>431</v>
      </c>
      <c r="B169" s="35" t="s">
        <v>213</v>
      </c>
      <c r="C169" s="36">
        <v>2850</v>
      </c>
      <c r="D169" s="11" t="str">
        <f>IF($B169="N/A","N/A",IF(C169&gt;10,"No",IF(C169&lt;-10,"No","Yes")))</f>
        <v>N/A</v>
      </c>
      <c r="E169" s="36">
        <v>2752</v>
      </c>
      <c r="F169" s="11" t="str">
        <f>IF($B169="N/A","N/A",IF(E169&gt;10,"No",IF(E169&lt;-10,"No","Yes")))</f>
        <v>N/A</v>
      </c>
      <c r="G169" s="36">
        <v>2746</v>
      </c>
      <c r="H169" s="11" t="str">
        <f>IF($B169="N/A","N/A",IF(G169&gt;10,"No",IF(G169&lt;-10,"No","Yes")))</f>
        <v>N/A</v>
      </c>
      <c r="I169" s="12">
        <v>-3.44</v>
      </c>
      <c r="J169" s="12">
        <v>-0.218</v>
      </c>
      <c r="K169" s="43" t="s">
        <v>739</v>
      </c>
      <c r="L169" s="9" t="str">
        <f t="shared" si="57"/>
        <v>Yes</v>
      </c>
    </row>
    <row r="170" spans="1:12" x14ac:dyDescent="0.25">
      <c r="A170" s="4" t="s">
        <v>432</v>
      </c>
      <c r="B170" s="35" t="s">
        <v>213</v>
      </c>
      <c r="C170" s="36">
        <v>11</v>
      </c>
      <c r="D170" s="11" t="str">
        <f>IF($B170="N/A","N/A",IF(C170&gt;10,"No",IF(C170&lt;-10,"No","Yes")))</f>
        <v>N/A</v>
      </c>
      <c r="E170" s="36">
        <v>11</v>
      </c>
      <c r="F170" s="11" t="str">
        <f>IF($B170="N/A","N/A",IF(E170&gt;10,"No",IF(E170&lt;-10,"No","Yes")))</f>
        <v>N/A</v>
      </c>
      <c r="G170" s="36">
        <v>11</v>
      </c>
      <c r="H170" s="11" t="str">
        <f>IF($B170="N/A","N/A",IF(G170&gt;10,"No",IF(G170&lt;-10,"No","Yes")))</f>
        <v>N/A</v>
      </c>
      <c r="I170" s="12">
        <v>-33.299999999999997</v>
      </c>
      <c r="J170" s="12">
        <v>0</v>
      </c>
      <c r="K170" s="43" t="s">
        <v>739</v>
      </c>
      <c r="L170" s="9" t="str">
        <f t="shared" si="57"/>
        <v>Yes</v>
      </c>
    </row>
    <row r="171" spans="1:12" x14ac:dyDescent="0.25">
      <c r="A171" s="6" t="s">
        <v>1023</v>
      </c>
      <c r="B171" s="35" t="s">
        <v>213</v>
      </c>
      <c r="C171" s="36">
        <v>637</v>
      </c>
      <c r="D171" s="11" t="str">
        <f t="shared" si="54"/>
        <v>N/A</v>
      </c>
      <c r="E171" s="36">
        <v>717</v>
      </c>
      <c r="F171" s="11" t="str">
        <f t="shared" si="55"/>
        <v>N/A</v>
      </c>
      <c r="G171" s="36">
        <v>784</v>
      </c>
      <c r="H171" s="11" t="str">
        <f t="shared" si="56"/>
        <v>N/A</v>
      </c>
      <c r="I171" s="12">
        <v>12.56</v>
      </c>
      <c r="J171" s="12">
        <v>9.3439999999999994</v>
      </c>
      <c r="K171" s="43" t="s">
        <v>739</v>
      </c>
      <c r="L171" s="9" t="str">
        <f t="shared" si="57"/>
        <v>Yes</v>
      </c>
    </row>
    <row r="172" spans="1:12" x14ac:dyDescent="0.25">
      <c r="A172" s="4" t="s">
        <v>1024</v>
      </c>
      <c r="B172" s="35" t="s">
        <v>213</v>
      </c>
      <c r="C172" s="36">
        <v>567</v>
      </c>
      <c r="D172" s="11" t="str">
        <f>IF($B172="N/A","N/A",IF(C172&gt;10,"No",IF(C172&lt;-10,"No","Yes")))</f>
        <v>N/A</v>
      </c>
      <c r="E172" s="36">
        <v>632</v>
      </c>
      <c r="F172" s="11" t="str">
        <f>IF($B172="N/A","N/A",IF(E172&gt;10,"No",IF(E172&lt;-10,"No","Yes")))</f>
        <v>N/A</v>
      </c>
      <c r="G172" s="36">
        <v>696</v>
      </c>
      <c r="H172" s="11" t="str">
        <f>IF($B172="N/A","N/A",IF(G172&gt;10,"No",IF(G172&lt;-10,"No","Yes")))</f>
        <v>N/A</v>
      </c>
      <c r="I172" s="12">
        <v>11.46</v>
      </c>
      <c r="J172" s="12">
        <v>10.130000000000001</v>
      </c>
      <c r="K172" s="43" t="s">
        <v>739</v>
      </c>
      <c r="L172" s="9" t="str">
        <f t="shared" si="57"/>
        <v>Yes</v>
      </c>
    </row>
    <row r="173" spans="1:12" x14ac:dyDescent="0.25">
      <c r="A173" s="4" t="s">
        <v>1025</v>
      </c>
      <c r="B173" s="35" t="s">
        <v>213</v>
      </c>
      <c r="C173" s="36">
        <v>11</v>
      </c>
      <c r="D173" s="11" t="str">
        <f>IF($B173="N/A","N/A",IF(C173&gt;10,"No",IF(C173&lt;-10,"No","Yes")))</f>
        <v>N/A</v>
      </c>
      <c r="E173" s="36">
        <v>11</v>
      </c>
      <c r="F173" s="11" t="str">
        <f>IF($B173="N/A","N/A",IF(E173&gt;10,"No",IF(E173&lt;-10,"No","Yes")))</f>
        <v>N/A</v>
      </c>
      <c r="G173" s="36">
        <v>11</v>
      </c>
      <c r="H173" s="11" t="str">
        <f>IF($B173="N/A","N/A",IF(G173&gt;10,"No",IF(G173&lt;-10,"No","Yes")))</f>
        <v>N/A</v>
      </c>
      <c r="I173" s="12">
        <v>-50</v>
      </c>
      <c r="J173" s="12">
        <v>50</v>
      </c>
      <c r="K173" s="43" t="s">
        <v>739</v>
      </c>
      <c r="L173" s="9" t="str">
        <f t="shared" si="57"/>
        <v>No</v>
      </c>
    </row>
    <row r="174" spans="1:12" ht="25" x14ac:dyDescent="0.25">
      <c r="A174" s="4" t="s">
        <v>1026</v>
      </c>
      <c r="B174" s="35" t="s">
        <v>213</v>
      </c>
      <c r="C174" s="36">
        <v>44</v>
      </c>
      <c r="D174" s="11" t="str">
        <f>IF($B174="N/A","N/A",IF(C174&gt;10,"No",IF(C174&lt;-10,"No","Yes")))</f>
        <v>N/A</v>
      </c>
      <c r="E174" s="36">
        <v>59</v>
      </c>
      <c r="F174" s="11" t="str">
        <f>IF($B174="N/A","N/A",IF(E174&gt;10,"No",IF(E174&lt;-10,"No","Yes")))</f>
        <v>N/A</v>
      </c>
      <c r="G174" s="36">
        <v>56</v>
      </c>
      <c r="H174" s="11" t="str">
        <f>IF($B174="N/A","N/A",IF(G174&gt;10,"No",IF(G174&lt;-10,"No","Yes")))</f>
        <v>N/A</v>
      </c>
      <c r="I174" s="12">
        <v>34.090000000000003</v>
      </c>
      <c r="J174" s="12">
        <v>-5.08</v>
      </c>
      <c r="K174" s="43" t="s">
        <v>739</v>
      </c>
      <c r="L174" s="9" t="str">
        <f t="shared" si="57"/>
        <v>Yes</v>
      </c>
    </row>
    <row r="175" spans="1:12" x14ac:dyDescent="0.25">
      <c r="A175" s="4" t="s">
        <v>1027</v>
      </c>
      <c r="B175" s="35" t="s">
        <v>213</v>
      </c>
      <c r="C175" s="36">
        <v>18</v>
      </c>
      <c r="D175" s="11" t="str">
        <f>IF($B175="N/A","N/A",IF(C175&gt;10,"No",IF(C175&lt;-10,"No","Yes")))</f>
        <v>N/A</v>
      </c>
      <c r="E175" s="36">
        <v>22</v>
      </c>
      <c r="F175" s="11" t="str">
        <f>IF($B175="N/A","N/A",IF(E175&gt;10,"No",IF(E175&lt;-10,"No","Yes")))</f>
        <v>N/A</v>
      </c>
      <c r="G175" s="36">
        <v>26</v>
      </c>
      <c r="H175" s="11" t="str">
        <f>IF($B175="N/A","N/A",IF(G175&gt;10,"No",IF(G175&lt;-10,"No","Yes")))</f>
        <v>N/A</v>
      </c>
      <c r="I175" s="12">
        <v>22.22</v>
      </c>
      <c r="J175" s="12">
        <v>18.18</v>
      </c>
      <c r="K175" s="43" t="s">
        <v>739</v>
      </c>
      <c r="L175" s="9" t="str">
        <f t="shared" si="57"/>
        <v>Yes</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7521</v>
      </c>
      <c r="D177" s="11" t="str">
        <f t="shared" si="54"/>
        <v>N/A</v>
      </c>
      <c r="E177" s="36">
        <v>7678</v>
      </c>
      <c r="F177" s="11" t="str">
        <f t="shared" si="55"/>
        <v>N/A</v>
      </c>
      <c r="G177" s="36">
        <v>7661</v>
      </c>
      <c r="H177" s="11" t="str">
        <f t="shared" si="56"/>
        <v>N/A</v>
      </c>
      <c r="I177" s="12">
        <v>2.0870000000000002</v>
      </c>
      <c r="J177" s="12">
        <v>-0.221</v>
      </c>
      <c r="K177" s="43" t="s">
        <v>739</v>
      </c>
      <c r="L177" s="9" t="str">
        <f t="shared" si="57"/>
        <v>Yes</v>
      </c>
    </row>
    <row r="178" spans="1:12" x14ac:dyDescent="0.25">
      <c r="A178" s="4" t="s">
        <v>1030</v>
      </c>
      <c r="B178" s="35" t="s">
        <v>213</v>
      </c>
      <c r="C178" s="36">
        <v>7401</v>
      </c>
      <c r="D178" s="11" t="str">
        <f t="shared" si="54"/>
        <v>N/A</v>
      </c>
      <c r="E178" s="36">
        <v>7567</v>
      </c>
      <c r="F178" s="11" t="str">
        <f t="shared" si="55"/>
        <v>N/A</v>
      </c>
      <c r="G178" s="36">
        <v>7557</v>
      </c>
      <c r="H178" s="11" t="str">
        <f t="shared" si="56"/>
        <v>N/A</v>
      </c>
      <c r="I178" s="12">
        <v>2.2429999999999999</v>
      </c>
      <c r="J178" s="12">
        <v>-0.13200000000000001</v>
      </c>
      <c r="K178" s="43" t="s">
        <v>739</v>
      </c>
      <c r="L178" s="9" t="str">
        <f t="shared" si="57"/>
        <v>Yes</v>
      </c>
    </row>
    <row r="179" spans="1:12" x14ac:dyDescent="0.25">
      <c r="A179" s="4" t="s">
        <v>1031</v>
      </c>
      <c r="B179" s="35" t="s">
        <v>213</v>
      </c>
      <c r="C179" s="36">
        <v>116</v>
      </c>
      <c r="D179" s="11" t="str">
        <f t="shared" si="54"/>
        <v>N/A</v>
      </c>
      <c r="E179" s="36">
        <v>104</v>
      </c>
      <c r="F179" s="11" t="str">
        <f t="shared" si="55"/>
        <v>N/A</v>
      </c>
      <c r="G179" s="36">
        <v>104</v>
      </c>
      <c r="H179" s="11" t="str">
        <f t="shared" si="56"/>
        <v>N/A</v>
      </c>
      <c r="I179" s="12">
        <v>-10.3</v>
      </c>
      <c r="J179" s="12">
        <v>0</v>
      </c>
      <c r="K179" s="43" t="s">
        <v>739</v>
      </c>
      <c r="L179" s="9" t="str">
        <f t="shared" si="57"/>
        <v>Yes</v>
      </c>
    </row>
    <row r="180" spans="1:12" x14ac:dyDescent="0.25">
      <c r="A180" s="4" t="s">
        <v>1032</v>
      </c>
      <c r="B180" s="35" t="s">
        <v>213</v>
      </c>
      <c r="C180" s="36">
        <v>11</v>
      </c>
      <c r="D180" s="11" t="str">
        <f t="shared" si="54"/>
        <v>N/A</v>
      </c>
      <c r="E180" s="36">
        <v>11</v>
      </c>
      <c r="F180" s="11" t="str">
        <f t="shared" si="55"/>
        <v>N/A</v>
      </c>
      <c r="G180" s="36">
        <v>0</v>
      </c>
      <c r="H180" s="11" t="str">
        <f t="shared" si="56"/>
        <v>N/A</v>
      </c>
      <c r="I180" s="12">
        <v>100</v>
      </c>
      <c r="J180" s="12">
        <v>-100</v>
      </c>
      <c r="K180" s="43" t="s">
        <v>739</v>
      </c>
      <c r="L180" s="9" t="str">
        <f t="shared" si="57"/>
        <v>No</v>
      </c>
    </row>
    <row r="181" spans="1:12" x14ac:dyDescent="0.25">
      <c r="A181" s="4" t="s">
        <v>1033</v>
      </c>
      <c r="B181" s="35" t="s">
        <v>213</v>
      </c>
      <c r="C181" s="36">
        <v>11</v>
      </c>
      <c r="D181" s="11" t="str">
        <f t="shared" si="54"/>
        <v>N/A</v>
      </c>
      <c r="E181" s="36">
        <v>11</v>
      </c>
      <c r="F181" s="11" t="str">
        <f t="shared" si="55"/>
        <v>N/A</v>
      </c>
      <c r="G181" s="36">
        <v>0</v>
      </c>
      <c r="H181" s="11" t="str">
        <f t="shared" si="56"/>
        <v>N/A</v>
      </c>
      <c r="I181" s="12">
        <v>50</v>
      </c>
      <c r="J181" s="12">
        <v>-100</v>
      </c>
      <c r="K181" s="43" t="s">
        <v>739</v>
      </c>
      <c r="L181" s="9" t="str">
        <f t="shared" si="57"/>
        <v>No</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2578</v>
      </c>
      <c r="D183" s="11" t="str">
        <f t="shared" si="54"/>
        <v>N/A</v>
      </c>
      <c r="E183" s="1">
        <v>2408</v>
      </c>
      <c r="F183" s="11" t="str">
        <f t="shared" si="55"/>
        <v>N/A</v>
      </c>
      <c r="G183" s="1">
        <v>2522</v>
      </c>
      <c r="H183" s="11" t="str">
        <f t="shared" si="56"/>
        <v>N/A</v>
      </c>
      <c r="I183" s="12">
        <v>-6.59</v>
      </c>
      <c r="J183" s="12">
        <v>4.734</v>
      </c>
      <c r="K183" s="43" t="s">
        <v>739</v>
      </c>
      <c r="L183" s="11" t="str">
        <f t="shared" si="57"/>
        <v>Yes</v>
      </c>
    </row>
    <row r="184" spans="1:12" x14ac:dyDescent="0.25">
      <c r="A184" s="4" t="s">
        <v>1036</v>
      </c>
      <c r="B184" s="35" t="s">
        <v>213</v>
      </c>
      <c r="C184" s="36">
        <v>19</v>
      </c>
      <c r="D184" s="11" t="str">
        <f t="shared" si="54"/>
        <v>N/A</v>
      </c>
      <c r="E184" s="36">
        <v>25</v>
      </c>
      <c r="F184" s="11" t="str">
        <f t="shared" si="55"/>
        <v>N/A</v>
      </c>
      <c r="G184" s="36">
        <v>22</v>
      </c>
      <c r="H184" s="11" t="str">
        <f t="shared" si="56"/>
        <v>N/A</v>
      </c>
      <c r="I184" s="12">
        <v>31.58</v>
      </c>
      <c r="J184" s="12">
        <v>-12</v>
      </c>
      <c r="K184" s="43" t="s">
        <v>739</v>
      </c>
      <c r="L184" s="9" t="str">
        <f t="shared" si="57"/>
        <v>Yes</v>
      </c>
    </row>
    <row r="185" spans="1:12" x14ac:dyDescent="0.25">
      <c r="A185" s="4" t="s">
        <v>1037</v>
      </c>
      <c r="B185" s="35" t="s">
        <v>213</v>
      </c>
      <c r="C185" s="36">
        <v>0</v>
      </c>
      <c r="D185" s="11" t="str">
        <f t="shared" si="54"/>
        <v>N/A</v>
      </c>
      <c r="E185" s="36">
        <v>0</v>
      </c>
      <c r="F185" s="11" t="str">
        <f t="shared" si="55"/>
        <v>N/A</v>
      </c>
      <c r="G185" s="36">
        <v>11</v>
      </c>
      <c r="H185" s="11" t="str">
        <f t="shared" si="56"/>
        <v>N/A</v>
      </c>
      <c r="I185" s="12" t="s">
        <v>1746</v>
      </c>
      <c r="J185" s="12" t="s">
        <v>1746</v>
      </c>
      <c r="K185" s="43" t="s">
        <v>739</v>
      </c>
      <c r="L185" s="9" t="str">
        <f t="shared" si="57"/>
        <v>N/A</v>
      </c>
    </row>
    <row r="186" spans="1:12" x14ac:dyDescent="0.25">
      <c r="A186" s="4" t="s">
        <v>1038</v>
      </c>
      <c r="B186" s="35" t="s">
        <v>213</v>
      </c>
      <c r="C186" s="36">
        <v>1804</v>
      </c>
      <c r="D186" s="11" t="str">
        <f t="shared" si="54"/>
        <v>N/A</v>
      </c>
      <c r="E186" s="36">
        <v>1744</v>
      </c>
      <c r="F186" s="11" t="str">
        <f t="shared" si="55"/>
        <v>N/A</v>
      </c>
      <c r="G186" s="36">
        <v>1833</v>
      </c>
      <c r="H186" s="11" t="str">
        <f t="shared" si="56"/>
        <v>N/A</v>
      </c>
      <c r="I186" s="12">
        <v>-3.33</v>
      </c>
      <c r="J186" s="12">
        <v>5.1029999999999998</v>
      </c>
      <c r="K186" s="43" t="s">
        <v>739</v>
      </c>
      <c r="L186" s="9" t="str">
        <f t="shared" si="57"/>
        <v>Yes</v>
      </c>
    </row>
    <row r="187" spans="1:12" x14ac:dyDescent="0.25">
      <c r="A187" s="4" t="s">
        <v>1039</v>
      </c>
      <c r="B187" s="35" t="s">
        <v>213</v>
      </c>
      <c r="C187" s="36">
        <v>753</v>
      </c>
      <c r="D187" s="11" t="str">
        <f t="shared" si="54"/>
        <v>N/A</v>
      </c>
      <c r="E187" s="36">
        <v>639</v>
      </c>
      <c r="F187" s="11" t="str">
        <f t="shared" si="55"/>
        <v>N/A</v>
      </c>
      <c r="G187" s="36">
        <v>664</v>
      </c>
      <c r="H187" s="11" t="str">
        <f t="shared" si="56"/>
        <v>N/A</v>
      </c>
      <c r="I187" s="12">
        <v>-15.1</v>
      </c>
      <c r="J187" s="12">
        <v>3.9119999999999999</v>
      </c>
      <c r="K187" s="43" t="s">
        <v>739</v>
      </c>
      <c r="L187" s="9" t="str">
        <f t="shared" si="57"/>
        <v>Yes</v>
      </c>
    </row>
    <row r="188" spans="1:12" ht="25" x14ac:dyDescent="0.25">
      <c r="A188" s="4" t="s">
        <v>1040</v>
      </c>
      <c r="B188" s="35" t="s">
        <v>213</v>
      </c>
      <c r="C188" s="36">
        <v>11</v>
      </c>
      <c r="D188" s="11" t="str">
        <f t="shared" si="54"/>
        <v>N/A</v>
      </c>
      <c r="E188" s="36">
        <v>0</v>
      </c>
      <c r="F188" s="11" t="str">
        <f t="shared" si="55"/>
        <v>N/A</v>
      </c>
      <c r="G188" s="36">
        <v>11</v>
      </c>
      <c r="H188" s="11" t="str">
        <f t="shared" si="56"/>
        <v>N/A</v>
      </c>
      <c r="I188" s="12">
        <v>-100</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3954</v>
      </c>
      <c r="D201" s="11" t="str">
        <f t="shared" si="54"/>
        <v>N/A</v>
      </c>
      <c r="E201" s="1">
        <v>4039</v>
      </c>
      <c r="F201" s="11" t="str">
        <f t="shared" si="55"/>
        <v>N/A</v>
      </c>
      <c r="G201" s="1">
        <v>4124</v>
      </c>
      <c r="H201" s="11" t="str">
        <f t="shared" si="56"/>
        <v>N/A</v>
      </c>
      <c r="I201" s="12">
        <v>2.15</v>
      </c>
      <c r="J201" s="12">
        <v>2.1040000000000001</v>
      </c>
      <c r="K201" s="43" t="s">
        <v>739</v>
      </c>
      <c r="L201" s="11" t="str">
        <f t="shared" si="57"/>
        <v>Yes</v>
      </c>
    </row>
    <row r="202" spans="1:12" x14ac:dyDescent="0.25">
      <c r="A202" s="4" t="s">
        <v>1054</v>
      </c>
      <c r="B202" s="35" t="s">
        <v>213</v>
      </c>
      <c r="C202" s="36">
        <v>95</v>
      </c>
      <c r="D202" s="11" t="str">
        <f t="shared" si="54"/>
        <v>N/A</v>
      </c>
      <c r="E202" s="36">
        <v>104</v>
      </c>
      <c r="F202" s="11" t="str">
        <f t="shared" si="55"/>
        <v>N/A</v>
      </c>
      <c r="G202" s="36">
        <v>119</v>
      </c>
      <c r="H202" s="11" t="str">
        <f t="shared" si="56"/>
        <v>N/A</v>
      </c>
      <c r="I202" s="12">
        <v>9.4740000000000002</v>
      </c>
      <c r="J202" s="12">
        <v>14.42</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-50</v>
      </c>
      <c r="J203" s="12">
        <v>100</v>
      </c>
      <c r="K203" s="43" t="s">
        <v>739</v>
      </c>
      <c r="L203" s="9" t="str">
        <f t="shared" si="57"/>
        <v>No</v>
      </c>
    </row>
    <row r="204" spans="1:12" x14ac:dyDescent="0.25">
      <c r="A204" s="4" t="s">
        <v>1056</v>
      </c>
      <c r="B204" s="35" t="s">
        <v>213</v>
      </c>
      <c r="C204" s="36">
        <v>1779</v>
      </c>
      <c r="D204" s="11" t="str">
        <f t="shared" si="54"/>
        <v>N/A</v>
      </c>
      <c r="E204" s="36">
        <v>1844</v>
      </c>
      <c r="F204" s="11" t="str">
        <f t="shared" si="55"/>
        <v>N/A</v>
      </c>
      <c r="G204" s="36">
        <v>1947</v>
      </c>
      <c r="H204" s="11" t="str">
        <f t="shared" si="56"/>
        <v>N/A</v>
      </c>
      <c r="I204" s="12">
        <v>3.6539999999999999</v>
      </c>
      <c r="J204" s="12">
        <v>5.5860000000000003</v>
      </c>
      <c r="K204" s="43" t="s">
        <v>739</v>
      </c>
      <c r="L204" s="9" t="str">
        <f t="shared" si="57"/>
        <v>Yes</v>
      </c>
    </row>
    <row r="205" spans="1:12" x14ac:dyDescent="0.25">
      <c r="A205" s="4" t="s">
        <v>1057</v>
      </c>
      <c r="B205" s="35" t="s">
        <v>213</v>
      </c>
      <c r="C205" s="36">
        <v>2077</v>
      </c>
      <c r="D205" s="11" t="str">
        <f t="shared" si="54"/>
        <v>N/A</v>
      </c>
      <c r="E205" s="36">
        <v>2088</v>
      </c>
      <c r="F205" s="11" t="str">
        <f t="shared" si="55"/>
        <v>N/A</v>
      </c>
      <c r="G205" s="36">
        <v>2056</v>
      </c>
      <c r="H205" s="11" t="str">
        <f t="shared" si="56"/>
        <v>N/A</v>
      </c>
      <c r="I205" s="12">
        <v>0.52959999999999996</v>
      </c>
      <c r="J205" s="12">
        <v>-1.53</v>
      </c>
      <c r="K205" s="43" t="s">
        <v>739</v>
      </c>
      <c r="L205" s="9" t="str">
        <f t="shared" si="57"/>
        <v>Yes</v>
      </c>
    </row>
    <row r="206" spans="1:12" ht="25" x14ac:dyDescent="0.25">
      <c r="A206" s="4" t="s">
        <v>1058</v>
      </c>
      <c r="B206" s="35" t="s">
        <v>213</v>
      </c>
      <c r="C206" s="36">
        <v>11</v>
      </c>
      <c r="D206" s="11" t="str">
        <f t="shared" si="54"/>
        <v>N/A</v>
      </c>
      <c r="E206" s="36">
        <v>11</v>
      </c>
      <c r="F206" s="11" t="str">
        <f t="shared" si="55"/>
        <v>N/A</v>
      </c>
      <c r="G206" s="36">
        <v>0</v>
      </c>
      <c r="H206" s="11" t="str">
        <f t="shared" si="56"/>
        <v>N/A</v>
      </c>
      <c r="I206" s="12">
        <v>100</v>
      </c>
      <c r="J206" s="12">
        <v>-100</v>
      </c>
      <c r="K206" s="43" t="s">
        <v>739</v>
      </c>
      <c r="L206" s="9" t="str">
        <f t="shared" si="57"/>
        <v>No</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23.587474472</v>
      </c>
      <c r="D231" s="11" t="str">
        <f>IF($B231="N/A","N/A",IF(C231&lt;15,"Yes","No"))</f>
        <v>No</v>
      </c>
      <c r="E231" s="8">
        <v>22.618245518999998</v>
      </c>
      <c r="F231" s="11" t="str">
        <f>IF($B231="N/A","N/A",IF(E231&lt;15,"Yes","No"))</f>
        <v>No</v>
      </c>
      <c r="G231" s="8">
        <v>24.445033464000002</v>
      </c>
      <c r="H231" s="11" t="str">
        <f>IF($B231="N/A","N/A",IF(G231&lt;15,"Yes","No"))</f>
        <v>No</v>
      </c>
      <c r="I231" s="12">
        <v>-4.1100000000000003</v>
      </c>
      <c r="J231" s="12">
        <v>8.077</v>
      </c>
      <c r="K231" s="43" t="s">
        <v>739</v>
      </c>
      <c r="L231" s="9" t="str">
        <f t="shared" si="59"/>
        <v>Yes</v>
      </c>
    </row>
    <row r="232" spans="1:12" x14ac:dyDescent="0.25">
      <c r="A232" s="18" t="s">
        <v>1084</v>
      </c>
      <c r="B232" s="35" t="s">
        <v>213</v>
      </c>
      <c r="C232" s="36" t="s">
        <v>213</v>
      </c>
      <c r="D232" s="11" t="str">
        <f t="shared" ref="D232" si="60">IF($B232="N/A","N/A",IF(C232&gt;10,"No",IF(C232&lt;-10,"No","Yes")))</f>
        <v>N/A</v>
      </c>
      <c r="E232" s="36">
        <v>44</v>
      </c>
      <c r="F232" s="11" t="str">
        <f t="shared" ref="F232" si="61">IF($B232="N/A","N/A",IF(E232&gt;10,"No",IF(E232&lt;-10,"No","Yes")))</f>
        <v>N/A</v>
      </c>
      <c r="G232" s="36">
        <v>48</v>
      </c>
      <c r="H232" s="11" t="str">
        <f t="shared" ref="H232" si="62">IF($B232="N/A","N/A",IF(G232&gt;10,"No",IF(G232&lt;-10,"No","Yes")))</f>
        <v>N/A</v>
      </c>
      <c r="I232" s="12" t="s">
        <v>213</v>
      </c>
      <c r="J232" s="12">
        <v>9.0909999999999993</v>
      </c>
      <c r="K232" s="43" t="s">
        <v>739</v>
      </c>
      <c r="L232" s="9" t="str">
        <f t="shared" si="59"/>
        <v>Yes</v>
      </c>
    </row>
    <row r="233" spans="1:12" x14ac:dyDescent="0.25">
      <c r="A233" s="18" t="s">
        <v>1085</v>
      </c>
      <c r="B233" s="35" t="s">
        <v>279</v>
      </c>
      <c r="C233" s="8">
        <v>0.19560771760000001</v>
      </c>
      <c r="D233" s="11" t="str">
        <f>IF($B233="N/A","N/A",IF(C233&lt;10,"Yes","No"))</f>
        <v>Yes</v>
      </c>
      <c r="E233" s="8">
        <v>0.3816462833</v>
      </c>
      <c r="F233" s="11" t="str">
        <f>IF($B233="N/A","N/A",IF(E233&lt;10,"Yes","No"))</f>
        <v>Yes</v>
      </c>
      <c r="G233" s="8">
        <v>0.41921397379999997</v>
      </c>
      <c r="H233" s="11" t="str">
        <f>IF($B233="N/A","N/A",IF(G233&lt;10,"Yes","No"))</f>
        <v>Yes</v>
      </c>
      <c r="I233" s="12">
        <v>95.11</v>
      </c>
      <c r="J233" s="12">
        <v>9.8439999999999994</v>
      </c>
      <c r="K233" s="43" t="s">
        <v>739</v>
      </c>
      <c r="L233" s="9" t="str">
        <f t="shared" si="59"/>
        <v>Yes</v>
      </c>
    </row>
    <row r="234" spans="1:12" x14ac:dyDescent="0.25">
      <c r="A234" s="2" t="s">
        <v>72</v>
      </c>
      <c r="B234" s="35" t="s">
        <v>213</v>
      </c>
      <c r="C234" s="8">
        <v>8.1688223300000001E-2</v>
      </c>
      <c r="D234" s="11" t="str">
        <f t="shared" si="54"/>
        <v>N/A</v>
      </c>
      <c r="E234" s="8">
        <v>8.0851637200000007E-2</v>
      </c>
      <c r="F234" s="11" t="str">
        <f t="shared" si="55"/>
        <v>N/A</v>
      </c>
      <c r="G234" s="8">
        <v>7.9517593299999995E-2</v>
      </c>
      <c r="H234" s="11" t="str">
        <f>IF($B234="N/A","N/A",IF(G234&gt;10,"No",IF(G234&lt;-10,"No","Yes")))</f>
        <v>N/A</v>
      </c>
      <c r="I234" s="12">
        <v>-1.02</v>
      </c>
      <c r="J234" s="12">
        <v>-1.65</v>
      </c>
      <c r="K234" s="43" t="s">
        <v>739</v>
      </c>
      <c r="L234" s="9" t="str">
        <f t="shared" si="59"/>
        <v>Yes</v>
      </c>
    </row>
    <row r="235" spans="1:12" ht="25" x14ac:dyDescent="0.25">
      <c r="A235" s="18" t="s">
        <v>1086</v>
      </c>
      <c r="B235" s="35" t="s">
        <v>289</v>
      </c>
      <c r="C235" s="9">
        <v>23.580667120000001</v>
      </c>
      <c r="D235" s="11" t="str">
        <f>IF($B235="N/A","N/A",IF(C235&lt;15,"Yes","No"))</f>
        <v>No</v>
      </c>
      <c r="E235" s="9">
        <v>22.611507883000002</v>
      </c>
      <c r="F235" s="11" t="str">
        <f>IF($B235="N/A","N/A",IF(E235&lt;15,"Yes","No"))</f>
        <v>No</v>
      </c>
      <c r="G235" s="9">
        <v>24.425154065000001</v>
      </c>
      <c r="H235" s="11" t="str">
        <f>IF($B235="N/A","N/A",IF(G235&lt;15,"Yes","No"))</f>
        <v>No</v>
      </c>
      <c r="I235" s="12">
        <v>-4.1100000000000003</v>
      </c>
      <c r="J235" s="12">
        <v>8.0210000000000008</v>
      </c>
      <c r="K235" s="43" t="s">
        <v>739</v>
      </c>
      <c r="L235" s="9" t="str">
        <f t="shared" si="59"/>
        <v>Yes</v>
      </c>
    </row>
    <row r="236" spans="1:12" ht="25" x14ac:dyDescent="0.25">
      <c r="A236" s="18" t="s">
        <v>152</v>
      </c>
      <c r="B236" s="35" t="s">
        <v>213</v>
      </c>
      <c r="C236" s="36">
        <v>199</v>
      </c>
      <c r="D236" s="11" t="str">
        <f>IF($B236="N/A","N/A",IF(C236&gt;10,"No",IF(C236&lt;-10,"No","Yes")))</f>
        <v>N/A</v>
      </c>
      <c r="E236" s="36">
        <v>86</v>
      </c>
      <c r="F236" s="11" t="str">
        <f>IF($B236="N/A","N/A",IF(E236&gt;10,"No",IF(E236&lt;-10,"No","Yes")))</f>
        <v>N/A</v>
      </c>
      <c r="G236" s="36">
        <v>106</v>
      </c>
      <c r="H236" s="11" t="str">
        <f>IF($B236="N/A","N/A",IF(G236&gt;10,"No",IF(G236&lt;-10,"No","Yes")))</f>
        <v>N/A</v>
      </c>
      <c r="I236" s="12">
        <v>-56.8</v>
      </c>
      <c r="J236" s="12">
        <v>23.26</v>
      </c>
      <c r="K236" s="43" t="s">
        <v>739</v>
      </c>
      <c r="L236" s="9" t="str">
        <f>IF(J236="Div by 0", "N/A", IF(K236="N/A","N/A", IF(J236&gt;VALUE(MID(K236,1,2)), "No", IF(J236&lt;-1*VALUE(MID(K236,1,2)), "No", "Yes"))))</f>
        <v>Yes</v>
      </c>
    </row>
    <row r="237" spans="1:12" x14ac:dyDescent="0.25">
      <c r="A237" s="18" t="s">
        <v>1087</v>
      </c>
      <c r="B237" s="35" t="s">
        <v>213</v>
      </c>
      <c r="C237" s="36">
        <v>11247</v>
      </c>
      <c r="D237" s="11" t="str">
        <f t="shared" ref="D237:D242" si="63">IF($B237="N/A","N/A",IF(C237&gt;10,"No",IF(C237&lt;-10,"No","Yes")))</f>
        <v>N/A</v>
      </c>
      <c r="E237" s="36">
        <v>11529</v>
      </c>
      <c r="F237" s="11" t="str">
        <f t="shared" ref="F237:F242" si="64">IF($B237="N/A","N/A",IF(E237&gt;10,"No",IF(E237&lt;-10,"No","Yes")))</f>
        <v>N/A</v>
      </c>
      <c r="G237" s="36">
        <v>11450</v>
      </c>
      <c r="H237" s="11" t="str">
        <f>IF($B237="N/A","N/A",IF(G237&gt;10,"No",IF(G237&lt;-10,"No","Yes")))</f>
        <v>N/A</v>
      </c>
      <c r="I237" s="12">
        <v>2.5070000000000001</v>
      </c>
      <c r="J237" s="12">
        <v>-0.68500000000000005</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24.445033464000002</v>
      </c>
      <c r="H242" s="11" t="str">
        <f t="shared" si="65"/>
        <v>N/A</v>
      </c>
      <c r="I242" s="12" t="s">
        <v>213</v>
      </c>
      <c r="J242" s="12" t="s">
        <v>213</v>
      </c>
      <c r="K242" s="43" t="s">
        <v>213</v>
      </c>
      <c r="L242" s="9" t="str">
        <f t="shared" si="66"/>
        <v>N/A</v>
      </c>
    </row>
    <row r="243" spans="1:12" x14ac:dyDescent="0.25">
      <c r="A243" s="6" t="s">
        <v>1093</v>
      </c>
      <c r="B243" s="35" t="s">
        <v>213</v>
      </c>
      <c r="C243" s="36">
        <v>593447</v>
      </c>
      <c r="D243" s="11" t="str">
        <f>IF($B243="N/A","N/A",IF(C243&gt;10,"No",IF(C243&lt;-10,"No","Yes")))</f>
        <v>N/A</v>
      </c>
      <c r="E243" s="36">
        <v>606462</v>
      </c>
      <c r="F243" s="11" t="str">
        <f>IF($B243="N/A","N/A",IF(E243&gt;10,"No",IF(E243&lt;-10,"No","Yes")))</f>
        <v>N/A</v>
      </c>
      <c r="G243" s="36">
        <v>606507</v>
      </c>
      <c r="H243" s="11" t="str">
        <f>IF($B243="N/A","N/A",IF(G243&gt;10,"No",IF(G243&lt;-10,"No","Yes")))</f>
        <v>N/A</v>
      </c>
      <c r="I243" s="12">
        <v>2.1930000000000001</v>
      </c>
      <c r="J243" s="12">
        <v>7.4000000000000003E-3</v>
      </c>
      <c r="K243" s="43" t="s">
        <v>739</v>
      </c>
      <c r="L243" s="9" t="str">
        <f t="shared" ref="L243:L276" si="67">IF(J243="Div by 0", "N/A", IF(K243="N/A","N/A", IF(J243&gt;VALUE(MID(K243,1,2)), "No", IF(J243&lt;-1*VALUE(MID(K243,1,2)), "No", "Yes"))))</f>
        <v>Yes</v>
      </c>
    </row>
    <row r="244" spans="1:12" x14ac:dyDescent="0.25">
      <c r="A244" s="2" t="s">
        <v>1094</v>
      </c>
      <c r="B244" s="35" t="s">
        <v>213</v>
      </c>
      <c r="C244" s="8">
        <v>3.8499193734000001</v>
      </c>
      <c r="D244" s="11" t="str">
        <f>IF($B244="N/A","N/A",IF(C244&gt;10,"No",IF(C244&lt;-10,"No","Yes")))</f>
        <v>N/A</v>
      </c>
      <c r="E244" s="8">
        <v>3.9838809138000002</v>
      </c>
      <c r="F244" s="11" t="str">
        <f>IF($B244="N/A","N/A",IF(E244&gt;10,"No",IF(E244&lt;-10,"No","Yes")))</f>
        <v>N/A</v>
      </c>
      <c r="G244" s="8">
        <v>3.9697196103999999</v>
      </c>
      <c r="H244" s="11" t="str">
        <f>IF($B244="N/A","N/A",IF(G244&gt;10,"No",IF(G244&lt;-10,"No","Yes")))</f>
        <v>N/A</v>
      </c>
      <c r="I244" s="12">
        <v>3.48</v>
      </c>
      <c r="J244" s="12">
        <v>-0.35499999999999998</v>
      </c>
      <c r="K244" s="43" t="s">
        <v>739</v>
      </c>
      <c r="L244" s="9" t="str">
        <f t="shared" si="67"/>
        <v>Yes</v>
      </c>
    </row>
    <row r="245" spans="1:12" x14ac:dyDescent="0.25">
      <c r="A245" s="2" t="s">
        <v>1095</v>
      </c>
      <c r="B245" s="35" t="s">
        <v>213</v>
      </c>
      <c r="C245" s="8">
        <v>56.971624439000003</v>
      </c>
      <c r="D245" s="11" t="str">
        <f>IF($B245="N/A","N/A",IF(C245&gt;10,"No",IF(C245&lt;-10,"No","Yes")))</f>
        <v>N/A</v>
      </c>
      <c r="E245" s="8">
        <v>56.867801735999997</v>
      </c>
      <c r="F245" s="11" t="str">
        <f>IF($B245="N/A","N/A",IF(E245&gt;10,"No",IF(E245&lt;-10,"No","Yes")))</f>
        <v>N/A</v>
      </c>
      <c r="G245" s="8">
        <v>56.780744153000001</v>
      </c>
      <c r="H245" s="11" t="str">
        <f>IF($B245="N/A","N/A",IF(G245&gt;10,"No",IF(G245&lt;-10,"No","Yes")))</f>
        <v>N/A</v>
      </c>
      <c r="I245" s="12">
        <v>-0.182</v>
      </c>
      <c r="J245" s="12">
        <v>-0.153</v>
      </c>
      <c r="K245" s="43" t="s">
        <v>739</v>
      </c>
      <c r="L245" s="9" t="str">
        <f t="shared" si="67"/>
        <v>Yes</v>
      </c>
    </row>
    <row r="246" spans="1:12" x14ac:dyDescent="0.25">
      <c r="A246" s="2" t="s">
        <v>1096</v>
      </c>
      <c r="B246" s="35" t="s">
        <v>213</v>
      </c>
      <c r="C246" s="8">
        <v>94.071761441999996</v>
      </c>
      <c r="D246" s="11" t="str">
        <f t="shared" ref="D246:D274" si="68">IF($B246="N/A","N/A",IF(C246&gt;10,"No",IF(C246&lt;-10,"No","Yes")))</f>
        <v>N/A</v>
      </c>
      <c r="E246" s="8">
        <v>93.691915692999999</v>
      </c>
      <c r="F246" s="11" t="str">
        <f t="shared" ref="F246:F274" si="69">IF($B246="N/A","N/A",IF(E246&gt;10,"No",IF(E246&lt;-10,"No","Yes")))</f>
        <v>N/A</v>
      </c>
      <c r="G246" s="8">
        <v>94.400994936999993</v>
      </c>
      <c r="H246" s="11" t="str">
        <f t="shared" ref="H246:H274" si="70">IF($B246="N/A","N/A",IF(G246&gt;10,"No",IF(G246&lt;-10,"No","Yes")))</f>
        <v>N/A</v>
      </c>
      <c r="I246" s="12">
        <v>-0.40400000000000003</v>
      </c>
      <c r="J246" s="12">
        <v>0.75680000000000003</v>
      </c>
      <c r="K246" s="43" t="s">
        <v>739</v>
      </c>
      <c r="L246" s="9" t="str">
        <f t="shared" si="67"/>
        <v>Yes</v>
      </c>
    </row>
    <row r="247" spans="1:12" x14ac:dyDescent="0.25">
      <c r="A247" s="2" t="s">
        <v>1097</v>
      </c>
      <c r="B247" s="35" t="s">
        <v>213</v>
      </c>
      <c r="C247" s="8">
        <v>85.298595402000004</v>
      </c>
      <c r="D247" s="11" t="str">
        <f t="shared" si="68"/>
        <v>N/A</v>
      </c>
      <c r="E247" s="8">
        <v>85.146622958999998</v>
      </c>
      <c r="F247" s="11" t="str">
        <f t="shared" si="69"/>
        <v>N/A</v>
      </c>
      <c r="G247" s="8">
        <v>87.431815950000001</v>
      </c>
      <c r="H247" s="11" t="str">
        <f t="shared" si="70"/>
        <v>N/A</v>
      </c>
      <c r="I247" s="12">
        <v>-0.17799999999999999</v>
      </c>
      <c r="J247" s="12">
        <v>2.6840000000000002</v>
      </c>
      <c r="K247" s="43" t="s">
        <v>739</v>
      </c>
      <c r="L247" s="9" t="str">
        <f t="shared" si="67"/>
        <v>Yes</v>
      </c>
    </row>
    <row r="248" spans="1:12" x14ac:dyDescent="0.25">
      <c r="A248" s="2" t="s">
        <v>1098</v>
      </c>
      <c r="B248" s="35" t="s">
        <v>213</v>
      </c>
      <c r="C248" s="8">
        <v>5.8977465999999999E-3</v>
      </c>
      <c r="D248" s="11" t="str">
        <f t="shared" si="68"/>
        <v>N/A</v>
      </c>
      <c r="E248" s="8">
        <v>8.5743212000000003E-3</v>
      </c>
      <c r="F248" s="11" t="str">
        <f t="shared" si="69"/>
        <v>N/A</v>
      </c>
      <c r="G248" s="8">
        <v>1.5993220200000002E-2</v>
      </c>
      <c r="H248" s="11" t="str">
        <f t="shared" si="70"/>
        <v>N/A</v>
      </c>
      <c r="I248" s="12">
        <v>45.38</v>
      </c>
      <c r="J248" s="12">
        <v>86.52</v>
      </c>
      <c r="K248" s="43" t="s">
        <v>739</v>
      </c>
      <c r="L248" s="9" t="str">
        <f t="shared" si="67"/>
        <v>No</v>
      </c>
    </row>
    <row r="249" spans="1:12" x14ac:dyDescent="0.25">
      <c r="A249" s="6" t="s">
        <v>1099</v>
      </c>
      <c r="B249" s="35" t="s">
        <v>213</v>
      </c>
      <c r="C249" s="36">
        <v>577677</v>
      </c>
      <c r="D249" s="11" t="str">
        <f t="shared" si="68"/>
        <v>N/A</v>
      </c>
      <c r="E249" s="36">
        <v>573737</v>
      </c>
      <c r="F249" s="11" t="str">
        <f t="shared" si="69"/>
        <v>N/A</v>
      </c>
      <c r="G249" s="36">
        <v>567237</v>
      </c>
      <c r="H249" s="11" t="str">
        <f t="shared" si="70"/>
        <v>N/A</v>
      </c>
      <c r="I249" s="12">
        <v>-0.68200000000000005</v>
      </c>
      <c r="J249" s="12">
        <v>-1.1299999999999999</v>
      </c>
      <c r="K249" s="43" t="s">
        <v>739</v>
      </c>
      <c r="L249" s="9" t="str">
        <f t="shared" si="67"/>
        <v>Yes</v>
      </c>
    </row>
    <row r="250" spans="1:12" x14ac:dyDescent="0.25">
      <c r="A250" s="2" t="s">
        <v>1100</v>
      </c>
      <c r="B250" s="35" t="s">
        <v>213</v>
      </c>
      <c r="C250" s="8">
        <v>60.171907394999998</v>
      </c>
      <c r="D250" s="11" t="str">
        <f t="shared" si="68"/>
        <v>N/A</v>
      </c>
      <c r="E250" s="8">
        <v>42.871893419000003</v>
      </c>
      <c r="F250" s="11" t="str">
        <f t="shared" si="69"/>
        <v>N/A</v>
      </c>
      <c r="G250" s="8">
        <v>41.913246966000003</v>
      </c>
      <c r="H250" s="11" t="str">
        <f t="shared" si="70"/>
        <v>N/A</v>
      </c>
      <c r="I250" s="12">
        <v>-28.8</v>
      </c>
      <c r="J250" s="12">
        <v>-2.2400000000000002</v>
      </c>
      <c r="K250" s="43" t="s">
        <v>739</v>
      </c>
      <c r="L250" s="9" t="str">
        <f t="shared" si="67"/>
        <v>Yes</v>
      </c>
    </row>
    <row r="251" spans="1:12" x14ac:dyDescent="0.25">
      <c r="A251" s="2" t="s">
        <v>1101</v>
      </c>
      <c r="B251" s="35" t="s">
        <v>213</v>
      </c>
      <c r="C251" s="8">
        <v>80.520159723000006</v>
      </c>
      <c r="D251" s="11" t="str">
        <f t="shared" si="68"/>
        <v>N/A</v>
      </c>
      <c r="E251" s="8">
        <v>76.575348015000003</v>
      </c>
      <c r="F251" s="11" t="str">
        <f t="shared" si="69"/>
        <v>N/A</v>
      </c>
      <c r="G251" s="8">
        <v>75.698575923999996</v>
      </c>
      <c r="H251" s="11" t="str">
        <f t="shared" si="70"/>
        <v>N/A</v>
      </c>
      <c r="I251" s="12">
        <v>-4.9000000000000004</v>
      </c>
      <c r="J251" s="12">
        <v>-1.1399999999999999</v>
      </c>
      <c r="K251" s="43" t="s">
        <v>739</v>
      </c>
      <c r="L251" s="9" t="str">
        <f t="shared" si="67"/>
        <v>Yes</v>
      </c>
    </row>
    <row r="252" spans="1:12" x14ac:dyDescent="0.25">
      <c r="A252" s="2" t="s">
        <v>1102</v>
      </c>
      <c r="B252" s="35" t="s">
        <v>213</v>
      </c>
      <c r="C252" s="8">
        <v>84.205020920999999</v>
      </c>
      <c r="D252" s="11" t="str">
        <f t="shared" si="68"/>
        <v>N/A</v>
      </c>
      <c r="E252" s="8">
        <v>83.982923940000006</v>
      </c>
      <c r="F252" s="11" t="str">
        <f t="shared" si="69"/>
        <v>N/A</v>
      </c>
      <c r="G252" s="8">
        <v>83.557126509</v>
      </c>
      <c r="H252" s="11" t="str">
        <f t="shared" si="70"/>
        <v>N/A</v>
      </c>
      <c r="I252" s="12">
        <v>-0.26400000000000001</v>
      </c>
      <c r="J252" s="12">
        <v>-0.50700000000000001</v>
      </c>
      <c r="K252" s="43" t="s">
        <v>739</v>
      </c>
      <c r="L252" s="9" t="str">
        <f t="shared" si="67"/>
        <v>Yes</v>
      </c>
    </row>
    <row r="253" spans="1:12" x14ac:dyDescent="0.25">
      <c r="A253" s="2" t="s">
        <v>1103</v>
      </c>
      <c r="B253" s="35" t="s">
        <v>213</v>
      </c>
      <c r="C253" s="8">
        <v>46.504846852999997</v>
      </c>
      <c r="D253" s="11" t="str">
        <f t="shared" si="68"/>
        <v>N/A</v>
      </c>
      <c r="E253" s="8">
        <v>46.425083438999998</v>
      </c>
      <c r="F253" s="11" t="str">
        <f t="shared" si="69"/>
        <v>N/A</v>
      </c>
      <c r="G253" s="8">
        <v>45.202788962</v>
      </c>
      <c r="H253" s="11" t="str">
        <f t="shared" si="70"/>
        <v>N/A</v>
      </c>
      <c r="I253" s="12">
        <v>-0.17199999999999999</v>
      </c>
      <c r="J253" s="12">
        <v>-2.63</v>
      </c>
      <c r="K253" s="43" t="s">
        <v>739</v>
      </c>
      <c r="L253" s="9" t="str">
        <f t="shared" si="67"/>
        <v>Yes</v>
      </c>
    </row>
    <row r="254" spans="1:12" x14ac:dyDescent="0.25">
      <c r="A254" s="2" t="s">
        <v>1104</v>
      </c>
      <c r="B254" s="35" t="s">
        <v>213</v>
      </c>
      <c r="C254" s="8">
        <v>2.942821E-3</v>
      </c>
      <c r="D254" s="11" t="str">
        <f t="shared" si="68"/>
        <v>N/A</v>
      </c>
      <c r="E254" s="8">
        <v>2.0915507E-3</v>
      </c>
      <c r="F254" s="11" t="str">
        <f t="shared" si="69"/>
        <v>N/A</v>
      </c>
      <c r="G254" s="8">
        <v>2.6443972999999998E-3</v>
      </c>
      <c r="H254" s="11" t="str">
        <f t="shared" si="70"/>
        <v>N/A</v>
      </c>
      <c r="I254" s="12">
        <v>-28.9</v>
      </c>
      <c r="J254" s="12">
        <v>26.43</v>
      </c>
      <c r="K254" s="43" t="s">
        <v>739</v>
      </c>
      <c r="L254" s="9" t="str">
        <f t="shared" si="67"/>
        <v>Yes</v>
      </c>
    </row>
    <row r="255" spans="1:12" x14ac:dyDescent="0.25">
      <c r="A255" s="2" t="s">
        <v>1105</v>
      </c>
      <c r="B255" s="35" t="s">
        <v>213</v>
      </c>
      <c r="C255" s="8">
        <v>100</v>
      </c>
      <c r="D255" s="11" t="str">
        <f t="shared" si="68"/>
        <v>N/A</v>
      </c>
      <c r="E255" s="8">
        <v>100</v>
      </c>
      <c r="F255" s="11" t="str">
        <f t="shared" si="69"/>
        <v>N/A</v>
      </c>
      <c r="G255" s="8">
        <v>100</v>
      </c>
      <c r="H255" s="11" t="str">
        <f t="shared" si="70"/>
        <v>N/A</v>
      </c>
      <c r="I255" s="12">
        <v>0</v>
      </c>
      <c r="J255" s="12">
        <v>0</v>
      </c>
      <c r="K255" s="43" t="s">
        <v>739</v>
      </c>
      <c r="L255" s="9" t="str">
        <f>IF(J255="Div by 0", "N/A", IF(OR(J255="N/A",K255="N/A"),"N/A", IF(J255&gt;VALUE(MID(K255,1,2)), "No", IF(J255&lt;-1*VALUE(MID(K255,1,2)), "No", "Yes"))))</f>
        <v>Yes</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452390</v>
      </c>
      <c r="D263" s="11" t="str">
        <f t="shared" si="68"/>
        <v>N/A</v>
      </c>
      <c r="E263" s="36">
        <v>460799</v>
      </c>
      <c r="F263" s="11" t="str">
        <f t="shared" si="69"/>
        <v>N/A</v>
      </c>
      <c r="G263" s="36">
        <v>461602</v>
      </c>
      <c r="H263" s="11" t="str">
        <f t="shared" si="70"/>
        <v>N/A</v>
      </c>
      <c r="I263" s="12">
        <v>1.859</v>
      </c>
      <c r="J263" s="12">
        <v>0.17430000000000001</v>
      </c>
      <c r="K263" s="43" t="s">
        <v>739</v>
      </c>
      <c r="L263" s="9" t="str">
        <f t="shared" si="67"/>
        <v>Yes</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84981</v>
      </c>
      <c r="D273" s="11" t="str">
        <f t="shared" si="68"/>
        <v>N/A</v>
      </c>
      <c r="E273" s="36">
        <v>86554</v>
      </c>
      <c r="F273" s="11" t="str">
        <f t="shared" si="69"/>
        <v>N/A</v>
      </c>
      <c r="G273" s="36">
        <v>84293</v>
      </c>
      <c r="H273" s="11" t="str">
        <f t="shared" si="70"/>
        <v>N/A</v>
      </c>
      <c r="I273" s="12">
        <v>1.851</v>
      </c>
      <c r="J273" s="12">
        <v>-2.61</v>
      </c>
      <c r="K273" s="43" t="s">
        <v>739</v>
      </c>
      <c r="L273" s="9" t="str">
        <f t="shared" si="67"/>
        <v>Yes</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642419</v>
      </c>
      <c r="D277" s="11" t="str">
        <f t="shared" ref="D277:D284" si="74">IF($B277="N/A","N/A",IF(C277&gt;10,"No",IF(C277&lt;-10,"No","Yes")))</f>
        <v>N/A</v>
      </c>
      <c r="E277" s="1">
        <v>657163</v>
      </c>
      <c r="F277" s="11" t="str">
        <f t="shared" ref="F277:F278" si="75">IF($B277="N/A","N/A",IF(E277&gt;10,"No",IF(E277&lt;-10,"No","Yes")))</f>
        <v>N/A</v>
      </c>
      <c r="G277" s="1">
        <v>655199</v>
      </c>
      <c r="H277" s="11" t="str">
        <f t="shared" ref="H277:H278" si="76">IF($B277="N/A","N/A",IF(G277&gt;10,"No",IF(G277&lt;-10,"No","Yes")))</f>
        <v>N/A</v>
      </c>
      <c r="I277" s="12">
        <v>2.2949999999999999</v>
      </c>
      <c r="J277" s="12">
        <v>-0.29899999999999999</v>
      </c>
      <c r="K277" s="1" t="s">
        <v>213</v>
      </c>
      <c r="L277" s="9" t="str">
        <f t="shared" ref="L277:L278" si="77">IF(J277="Div by 0", "N/A", IF(K277="N/A","N/A", IF(J277&gt;VALUE(MID(K277,1,2)), "No", IF(J277&lt;-1*VALUE(MID(K277,1,2)), "No", "Yes"))))</f>
        <v>N/A</v>
      </c>
    </row>
    <row r="278" spans="1:12" x14ac:dyDescent="0.25">
      <c r="A278" s="18" t="s">
        <v>694</v>
      </c>
      <c r="B278" s="1" t="s">
        <v>213</v>
      </c>
      <c r="C278" s="1">
        <v>534095.16666999995</v>
      </c>
      <c r="D278" s="11" t="str">
        <f t="shared" si="74"/>
        <v>N/A</v>
      </c>
      <c r="E278" s="1">
        <v>548971.5</v>
      </c>
      <c r="F278" s="11" t="str">
        <f t="shared" si="75"/>
        <v>N/A</v>
      </c>
      <c r="G278" s="1">
        <v>554994.16666999995</v>
      </c>
      <c r="H278" s="11" t="str">
        <f t="shared" si="76"/>
        <v>N/A</v>
      </c>
      <c r="I278" s="12">
        <v>2.7850000000000001</v>
      </c>
      <c r="J278" s="12">
        <v>1.097</v>
      </c>
      <c r="K278" s="1" t="s">
        <v>213</v>
      </c>
      <c r="L278" s="9" t="str">
        <f t="shared" si="77"/>
        <v>N/A</v>
      </c>
    </row>
    <row r="279" spans="1:12" x14ac:dyDescent="0.25">
      <c r="A279" s="18" t="s">
        <v>695</v>
      </c>
      <c r="B279" s="1" t="s">
        <v>213</v>
      </c>
      <c r="C279" s="1">
        <v>3474</v>
      </c>
      <c r="D279" s="11" t="str">
        <f t="shared" si="74"/>
        <v>N/A</v>
      </c>
      <c r="E279" s="1">
        <v>3234</v>
      </c>
      <c r="F279" s="11" t="str">
        <f t="shared" ref="F279:F284" si="78">IF($B279="N/A","N/A",IF(E279&gt;10,"No",IF(E279&lt;-10,"No","Yes")))</f>
        <v>N/A</v>
      </c>
      <c r="G279" s="1">
        <v>0</v>
      </c>
      <c r="H279" s="11" t="str">
        <f t="shared" ref="H279:H284" si="79">IF($B279="N/A","N/A",IF(G279&gt;10,"No",IF(G279&lt;-10,"No","Yes")))</f>
        <v>N/A</v>
      </c>
      <c r="I279" s="12">
        <v>-6.91</v>
      </c>
      <c r="J279" s="12">
        <v>-100</v>
      </c>
      <c r="K279" s="1" t="s">
        <v>213</v>
      </c>
      <c r="L279" s="9" t="str">
        <f t="shared" ref="L279:L285" si="80">IF(J279="Div by 0", "N/A", IF(K279="N/A","N/A", IF(J279&gt;VALUE(MID(K279,1,2)), "No", IF(J279&lt;-1*VALUE(MID(K279,1,2)), "No", "Yes"))))</f>
        <v>N/A</v>
      </c>
    </row>
    <row r="280" spans="1:12" x14ac:dyDescent="0.25">
      <c r="A280" s="18" t="s">
        <v>696</v>
      </c>
      <c r="B280" s="1" t="s">
        <v>213</v>
      </c>
      <c r="C280" s="1">
        <v>3523</v>
      </c>
      <c r="D280" s="11" t="str">
        <f t="shared" si="74"/>
        <v>N/A</v>
      </c>
      <c r="E280" s="1">
        <v>3294</v>
      </c>
      <c r="F280" s="11" t="str">
        <f t="shared" si="78"/>
        <v>N/A</v>
      </c>
      <c r="G280" s="1">
        <v>0</v>
      </c>
      <c r="H280" s="11" t="str">
        <f t="shared" si="79"/>
        <v>N/A</v>
      </c>
      <c r="I280" s="12">
        <v>-6.5</v>
      </c>
      <c r="J280" s="12">
        <v>-100</v>
      </c>
      <c r="K280" s="1" t="s">
        <v>213</v>
      </c>
      <c r="L280" s="9" t="str">
        <f t="shared" si="80"/>
        <v>N/A</v>
      </c>
    </row>
    <row r="281" spans="1:12" x14ac:dyDescent="0.25">
      <c r="A281" s="18" t="s">
        <v>697</v>
      </c>
      <c r="B281" s="1" t="s">
        <v>213</v>
      </c>
      <c r="C281" s="1">
        <v>1541.3333333</v>
      </c>
      <c r="D281" s="11" t="str">
        <f t="shared" si="74"/>
        <v>N/A</v>
      </c>
      <c r="E281" s="1">
        <v>1441.75</v>
      </c>
      <c r="F281" s="11" t="str">
        <f t="shared" si="78"/>
        <v>N/A</v>
      </c>
      <c r="G281" s="1">
        <v>0</v>
      </c>
      <c r="H281" s="11" t="str">
        <f t="shared" si="79"/>
        <v>N/A</v>
      </c>
      <c r="I281" s="12">
        <v>-6.46</v>
      </c>
      <c r="J281" s="12">
        <v>-100</v>
      </c>
      <c r="K281" s="1" t="s">
        <v>213</v>
      </c>
      <c r="L281" s="9" t="str">
        <f t="shared" si="80"/>
        <v>N/A</v>
      </c>
    </row>
    <row r="282" spans="1:12" x14ac:dyDescent="0.25">
      <c r="A282" s="18" t="s">
        <v>698</v>
      </c>
      <c r="B282" s="1" t="s">
        <v>213</v>
      </c>
      <c r="C282" s="1">
        <v>49378</v>
      </c>
      <c r="D282" s="11" t="str">
        <f t="shared" si="74"/>
        <v>N/A</v>
      </c>
      <c r="E282" s="1">
        <v>52838</v>
      </c>
      <c r="F282" s="11" t="str">
        <f t="shared" si="78"/>
        <v>N/A</v>
      </c>
      <c r="G282" s="1">
        <v>56890</v>
      </c>
      <c r="H282" s="11" t="str">
        <f t="shared" si="79"/>
        <v>N/A</v>
      </c>
      <c r="I282" s="12">
        <v>7.0069999999999997</v>
      </c>
      <c r="J282" s="12">
        <v>7.6689999999999996</v>
      </c>
      <c r="K282" s="1" t="s">
        <v>213</v>
      </c>
      <c r="L282" s="9" t="str">
        <f t="shared" si="80"/>
        <v>N/A</v>
      </c>
    </row>
    <row r="283" spans="1:12" x14ac:dyDescent="0.25">
      <c r="A283" s="18" t="s">
        <v>699</v>
      </c>
      <c r="B283" s="1" t="s">
        <v>213</v>
      </c>
      <c r="C283" s="1">
        <v>53292</v>
      </c>
      <c r="D283" s="11" t="str">
        <f t="shared" si="74"/>
        <v>N/A</v>
      </c>
      <c r="E283" s="1">
        <v>56505</v>
      </c>
      <c r="F283" s="11" t="str">
        <f t="shared" si="78"/>
        <v>N/A</v>
      </c>
      <c r="G283" s="1">
        <v>60626</v>
      </c>
      <c r="H283" s="11" t="str">
        <f t="shared" si="79"/>
        <v>N/A</v>
      </c>
      <c r="I283" s="12">
        <v>6.0289999999999999</v>
      </c>
      <c r="J283" s="12">
        <v>7.2930000000000001</v>
      </c>
      <c r="K283" s="1" t="s">
        <v>213</v>
      </c>
      <c r="L283" s="9" t="str">
        <f t="shared" si="80"/>
        <v>N/A</v>
      </c>
    </row>
    <row r="284" spans="1:12" x14ac:dyDescent="0.25">
      <c r="A284" s="18" t="s">
        <v>700</v>
      </c>
      <c r="B284" s="1" t="s">
        <v>213</v>
      </c>
      <c r="C284" s="1">
        <v>45343.416666999998</v>
      </c>
      <c r="D284" s="11" t="str">
        <f t="shared" si="74"/>
        <v>N/A</v>
      </c>
      <c r="E284" s="1">
        <v>48367.75</v>
      </c>
      <c r="F284" s="11" t="str">
        <f t="shared" si="78"/>
        <v>N/A</v>
      </c>
      <c r="G284" s="1">
        <v>52385.166666999998</v>
      </c>
      <c r="H284" s="11" t="str">
        <f t="shared" si="79"/>
        <v>N/A</v>
      </c>
      <c r="I284" s="12">
        <v>6.67</v>
      </c>
      <c r="J284" s="12">
        <v>8.3059999999999992</v>
      </c>
      <c r="K284" s="1" t="s">
        <v>213</v>
      </c>
      <c r="L284" s="9" t="str">
        <f t="shared" si="80"/>
        <v>N/A</v>
      </c>
    </row>
    <row r="285" spans="1:12" x14ac:dyDescent="0.25">
      <c r="A285" s="18" t="s">
        <v>404</v>
      </c>
      <c r="B285" s="35" t="s">
        <v>290</v>
      </c>
      <c r="C285" s="8">
        <v>39.313381262999997</v>
      </c>
      <c r="D285" s="11" t="str">
        <f>IF($B285="N/A","N/A",IF(C285&lt;=40,"Yes","No"))</f>
        <v>Yes</v>
      </c>
      <c r="E285" s="8">
        <v>40.783593322000002</v>
      </c>
      <c r="F285" s="11" t="str">
        <f>IF($B285="N/A","N/A",IF(E285&lt;=40,"Yes","No"))</f>
        <v>No</v>
      </c>
      <c r="G285" s="8">
        <v>42.479633819</v>
      </c>
      <c r="H285" s="11" t="str">
        <f>IF($B285="N/A","N/A",IF(G285&lt;=40,"Yes","No"))</f>
        <v>No</v>
      </c>
      <c r="I285" s="12">
        <v>3.74</v>
      </c>
      <c r="J285" s="12">
        <v>4.1589999999999998</v>
      </c>
      <c r="K285" s="43"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67892</v>
      </c>
      <c r="D290" s="11" t="str">
        <f t="shared" si="81"/>
        <v>N/A</v>
      </c>
      <c r="E290" s="1">
        <v>68959</v>
      </c>
      <c r="F290" s="11" t="str">
        <f t="shared" ref="F290:F304" si="88">IF($B290="N/A","N/A",IF(E290&gt;10,"No",IF(E290&lt;-10,"No","Yes")))</f>
        <v>N/A</v>
      </c>
      <c r="G290" s="1">
        <v>67213</v>
      </c>
      <c r="H290" s="11" t="str">
        <f t="shared" ref="H290:H304" si="89">IF($B290="N/A","N/A",IF(G290&gt;10,"No",IF(G290&lt;-10,"No","Yes")))</f>
        <v>N/A</v>
      </c>
      <c r="I290" s="12">
        <v>1.5720000000000001</v>
      </c>
      <c r="J290" s="12">
        <v>-2.5299999999999998</v>
      </c>
      <c r="K290" s="1" t="s">
        <v>213</v>
      </c>
      <c r="L290" s="9" t="str">
        <f t="shared" ref="L290:L301" si="90">IF(J290="Div by 0", "N/A", IF(K290="N/A","N/A", IF(J290&gt;VALUE(MID(K290,1,2)), "No", IF(J290&lt;-1*VALUE(MID(K290,1,2)), "No", "Yes"))))</f>
        <v>N/A</v>
      </c>
    </row>
    <row r="291" spans="1:12" x14ac:dyDescent="0.25">
      <c r="A291" s="18" t="s">
        <v>705</v>
      </c>
      <c r="B291" s="1" t="s">
        <v>213</v>
      </c>
      <c r="C291" s="1">
        <v>84981</v>
      </c>
      <c r="D291" s="11" t="str">
        <f t="shared" si="81"/>
        <v>N/A</v>
      </c>
      <c r="E291" s="1">
        <v>86554</v>
      </c>
      <c r="F291" s="11" t="str">
        <f t="shared" si="88"/>
        <v>N/A</v>
      </c>
      <c r="G291" s="1">
        <v>84293</v>
      </c>
      <c r="H291" s="11" t="str">
        <f t="shared" si="89"/>
        <v>N/A</v>
      </c>
      <c r="I291" s="12">
        <v>1.851</v>
      </c>
      <c r="J291" s="12">
        <v>-2.61</v>
      </c>
      <c r="K291" s="1" t="s">
        <v>213</v>
      </c>
      <c r="L291" s="9" t="str">
        <f t="shared" si="90"/>
        <v>N/A</v>
      </c>
    </row>
    <row r="292" spans="1:12" x14ac:dyDescent="0.25">
      <c r="A292" s="18" t="s">
        <v>723</v>
      </c>
      <c r="B292" s="35" t="s">
        <v>213</v>
      </c>
      <c r="C292" s="13">
        <v>4.7069345E-3</v>
      </c>
      <c r="D292" s="11" t="str">
        <f t="shared" si="81"/>
        <v>N/A</v>
      </c>
      <c r="E292" s="13">
        <v>4.6213924000000003E-3</v>
      </c>
      <c r="F292" s="11" t="str">
        <f t="shared" si="88"/>
        <v>N/A</v>
      </c>
      <c r="G292" s="13">
        <v>7.1180287999999996E-3</v>
      </c>
      <c r="H292" s="11" t="str">
        <f t="shared" si="89"/>
        <v>N/A</v>
      </c>
      <c r="I292" s="12">
        <v>-1.82</v>
      </c>
      <c r="J292" s="12">
        <v>54.02</v>
      </c>
      <c r="K292" s="35" t="s">
        <v>213</v>
      </c>
      <c r="L292" s="9" t="str">
        <f t="shared" si="90"/>
        <v>N/A</v>
      </c>
    </row>
    <row r="293" spans="1:12" x14ac:dyDescent="0.25">
      <c r="A293" s="18" t="s">
        <v>716</v>
      </c>
      <c r="B293" s="1" t="s">
        <v>213</v>
      </c>
      <c r="C293" s="1">
        <v>61803</v>
      </c>
      <c r="D293" s="11" t="str">
        <f t="shared" si="81"/>
        <v>N/A</v>
      </c>
      <c r="E293" s="1">
        <v>61511.25</v>
      </c>
      <c r="F293" s="11" t="str">
        <f t="shared" si="88"/>
        <v>N/A</v>
      </c>
      <c r="G293" s="1">
        <v>60927.416666999998</v>
      </c>
      <c r="H293" s="11" t="str">
        <f t="shared" si="89"/>
        <v>N/A</v>
      </c>
      <c r="I293" s="12">
        <v>-0.47199999999999998</v>
      </c>
      <c r="J293" s="12">
        <v>-0.94899999999999995</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42</v>
      </c>
      <c r="D296" s="11" t="str">
        <f t="shared" si="81"/>
        <v>N/A</v>
      </c>
      <c r="E296" s="1">
        <v>93</v>
      </c>
      <c r="F296" s="11" t="str">
        <f t="shared" si="88"/>
        <v>N/A</v>
      </c>
      <c r="G296" s="1">
        <v>167</v>
      </c>
      <c r="H296" s="11" t="str">
        <f t="shared" si="89"/>
        <v>N/A</v>
      </c>
      <c r="I296" s="12">
        <v>121.4</v>
      </c>
      <c r="J296" s="12">
        <v>79.569999999999993</v>
      </c>
      <c r="K296" s="1" t="s">
        <v>213</v>
      </c>
      <c r="L296" s="9" t="str">
        <f t="shared" si="90"/>
        <v>N/A</v>
      </c>
    </row>
    <row r="297" spans="1:12" x14ac:dyDescent="0.25">
      <c r="A297" s="18" t="s">
        <v>718</v>
      </c>
      <c r="B297" s="1" t="s">
        <v>213</v>
      </c>
      <c r="C297" s="1">
        <v>8.6666666666999994</v>
      </c>
      <c r="D297" s="11" t="str">
        <f t="shared" si="81"/>
        <v>N/A</v>
      </c>
      <c r="E297" s="1">
        <v>44</v>
      </c>
      <c r="F297" s="11" t="str">
        <f t="shared" si="88"/>
        <v>N/A</v>
      </c>
      <c r="G297" s="1">
        <v>89.583333332999999</v>
      </c>
      <c r="H297" s="11" t="str">
        <f t="shared" si="89"/>
        <v>N/A</v>
      </c>
      <c r="I297" s="12">
        <v>407.7</v>
      </c>
      <c r="J297" s="12">
        <v>103.6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121685</v>
      </c>
      <c r="D309" s="1" t="s">
        <v>213</v>
      </c>
      <c r="E309" s="1">
        <v>125846</v>
      </c>
      <c r="F309" s="1" t="s">
        <v>213</v>
      </c>
      <c r="G309" s="1">
        <v>124911</v>
      </c>
      <c r="H309" s="1" t="s">
        <v>213</v>
      </c>
      <c r="I309" s="12">
        <v>3.419</v>
      </c>
      <c r="J309" s="12">
        <v>-0.74299999999999999</v>
      </c>
      <c r="K309" s="1" t="s">
        <v>213</v>
      </c>
      <c r="L309" s="9" t="str">
        <f>IF(J309="Div by 0", "N/A", IF(K309="N/A","N/A", IF(J309&gt;VALUE(MID(K309,1,2)), "No", IF(J309&lt;-1*VALUE(MID(K309,1,2)), "No", "Yes"))))</f>
        <v>N/A</v>
      </c>
    </row>
    <row r="310" spans="1:12" x14ac:dyDescent="0.25">
      <c r="A310" s="67" t="s">
        <v>73</v>
      </c>
      <c r="B310" s="35" t="s">
        <v>213</v>
      </c>
      <c r="C310" s="36">
        <v>631596</v>
      </c>
      <c r="D310" s="11" t="str">
        <f>IF($B310="N/A","N/A",IF(C310&gt;10,"No",IF(C310&lt;-10,"No","Yes")))</f>
        <v>N/A</v>
      </c>
      <c r="E310" s="36">
        <v>647176</v>
      </c>
      <c r="F310" s="11" t="str">
        <f>IF($B310="N/A","N/A",IF(E310&gt;10,"No",IF(E310&lt;-10,"No","Yes")))</f>
        <v>N/A</v>
      </c>
      <c r="G310" s="36">
        <v>662944</v>
      </c>
      <c r="H310" s="11" t="str">
        <f>IF($B310="N/A","N/A",IF(G310&gt;10,"No",IF(G310&lt;-10,"No","Yes")))</f>
        <v>N/A</v>
      </c>
      <c r="I310" s="12">
        <v>2.4670000000000001</v>
      </c>
      <c r="J310" s="12">
        <v>2.4359999999999999</v>
      </c>
      <c r="K310" s="43" t="s">
        <v>741</v>
      </c>
      <c r="L310" s="9" t="str">
        <f t="shared" ref="L310:L339" si="92">IF(J310="Div by 0", "N/A", IF(K310="N/A","N/A", IF(J310&gt;VALUE(MID(K310,1,2)), "No", IF(J310&lt;-1*VALUE(MID(K310,1,2)), "No", "Yes"))))</f>
        <v>Yes</v>
      </c>
    </row>
    <row r="311" spans="1:12" x14ac:dyDescent="0.25">
      <c r="A311" s="50" t="s">
        <v>182</v>
      </c>
      <c r="B311" s="35" t="s">
        <v>213</v>
      </c>
      <c r="C311" s="36">
        <v>59428</v>
      </c>
      <c r="D311" s="11" t="str">
        <f t="shared" ref="D311:D314" si="93">IF($B311="N/A","N/A",IF(C311&gt;10,"No",IF(C311&lt;-10,"No","Yes")))</f>
        <v>N/A</v>
      </c>
      <c r="E311" s="36">
        <v>59892</v>
      </c>
      <c r="F311" s="11" t="str">
        <f t="shared" ref="F311:F314" si="94">IF($B311="N/A","N/A",IF(E311&gt;10,"No",IF(E311&lt;-10,"No","Yes")))</f>
        <v>N/A</v>
      </c>
      <c r="G311" s="36">
        <v>61123</v>
      </c>
      <c r="H311" s="11" t="str">
        <f t="shared" ref="H311:H314" si="95">IF($B311="N/A","N/A",IF(G311&gt;10,"No",IF(G311&lt;-10,"No","Yes")))</f>
        <v>N/A</v>
      </c>
      <c r="I311" s="12">
        <v>0.78080000000000005</v>
      </c>
      <c r="J311" s="12">
        <v>2.0550000000000002</v>
      </c>
      <c r="K311" s="43" t="s">
        <v>741</v>
      </c>
      <c r="L311" s="9" t="str">
        <f>IF(J311="Div by 0", "N/A", IF(OR(J311="N/A",K311="N/A"),"N/A", IF(J311&gt;VALUE(MID(K311,1,2)), "No", IF(J311&lt;-1*VALUE(MID(K311,1,2)), "No", "Yes"))))</f>
        <v>Yes</v>
      </c>
    </row>
    <row r="312" spans="1:12" x14ac:dyDescent="0.25">
      <c r="A312" s="50" t="s">
        <v>183</v>
      </c>
      <c r="B312" s="35" t="s">
        <v>213</v>
      </c>
      <c r="C312" s="36">
        <v>122356</v>
      </c>
      <c r="D312" s="11" t="str">
        <f t="shared" si="93"/>
        <v>N/A</v>
      </c>
      <c r="E312" s="36">
        <v>128730</v>
      </c>
      <c r="F312" s="11" t="str">
        <f t="shared" si="94"/>
        <v>N/A</v>
      </c>
      <c r="G312" s="36">
        <v>135752</v>
      </c>
      <c r="H312" s="11" t="str">
        <f t="shared" si="95"/>
        <v>N/A</v>
      </c>
      <c r="I312" s="12">
        <v>5.2089999999999996</v>
      </c>
      <c r="J312" s="12">
        <v>5.4550000000000001</v>
      </c>
      <c r="K312" s="43" t="s">
        <v>741</v>
      </c>
      <c r="L312" s="9" t="str">
        <f t="shared" ref="L312:L314" si="96">IF(J312="Div by 0", "N/A", IF(OR(J312="N/A",K312="N/A"),"N/A", IF(J312&gt;VALUE(MID(K312,1,2)), "No", IF(J312&lt;-1*VALUE(MID(K312,1,2)), "No", "Yes"))))</f>
        <v>Yes</v>
      </c>
    </row>
    <row r="313" spans="1:12" x14ac:dyDescent="0.25">
      <c r="A313" s="50" t="s">
        <v>184</v>
      </c>
      <c r="B313" s="35" t="s">
        <v>213</v>
      </c>
      <c r="C313" s="36">
        <v>367620</v>
      </c>
      <c r="D313" s="11" t="str">
        <f t="shared" si="93"/>
        <v>N/A</v>
      </c>
      <c r="E313" s="36">
        <v>377511</v>
      </c>
      <c r="F313" s="11" t="str">
        <f t="shared" si="94"/>
        <v>N/A</v>
      </c>
      <c r="G313" s="36">
        <v>385023</v>
      </c>
      <c r="H313" s="11" t="str">
        <f t="shared" si="95"/>
        <v>N/A</v>
      </c>
      <c r="I313" s="12">
        <v>2.6909999999999998</v>
      </c>
      <c r="J313" s="12">
        <v>1.99</v>
      </c>
      <c r="K313" s="43" t="s">
        <v>741</v>
      </c>
      <c r="L313" s="9" t="str">
        <f t="shared" si="96"/>
        <v>Yes</v>
      </c>
    </row>
    <row r="314" spans="1:12" x14ac:dyDescent="0.25">
      <c r="A314" s="7" t="s">
        <v>185</v>
      </c>
      <c r="B314" s="35" t="s">
        <v>213</v>
      </c>
      <c r="C314" s="36">
        <v>82192</v>
      </c>
      <c r="D314" s="11" t="str">
        <f t="shared" si="93"/>
        <v>N/A</v>
      </c>
      <c r="E314" s="36">
        <v>81043</v>
      </c>
      <c r="F314" s="11" t="str">
        <f t="shared" si="94"/>
        <v>N/A</v>
      </c>
      <c r="G314" s="36">
        <v>81046</v>
      </c>
      <c r="H314" s="11" t="str">
        <f t="shared" si="95"/>
        <v>N/A</v>
      </c>
      <c r="I314" s="12">
        <v>-1.4</v>
      </c>
      <c r="J314" s="12">
        <v>3.7000000000000002E-3</v>
      </c>
      <c r="K314" s="43" t="s">
        <v>741</v>
      </c>
      <c r="L314" s="9" t="str">
        <f t="shared" si="96"/>
        <v>Yes</v>
      </c>
    </row>
    <row r="315" spans="1:12" x14ac:dyDescent="0.25">
      <c r="A315" s="50" t="s">
        <v>1124</v>
      </c>
      <c r="B315" s="13" t="s">
        <v>213</v>
      </c>
      <c r="C315" s="36">
        <v>377117</v>
      </c>
      <c r="D315" s="9" t="str">
        <f t="shared" ref="D315:F318" si="97">IF($B315="N/A","N/A",IF(C315&lt;0,"No","Yes"))</f>
        <v>N/A</v>
      </c>
      <c r="E315" s="36">
        <v>388023</v>
      </c>
      <c r="F315" s="9" t="str">
        <f t="shared" si="97"/>
        <v>N/A</v>
      </c>
      <c r="G315" s="36">
        <v>396617</v>
      </c>
      <c r="H315" s="9" t="str">
        <f t="shared" ref="H315:H318" si="98">IF($B315="N/A","N/A",IF(G315&lt;0,"No","Yes"))</f>
        <v>N/A</v>
      </c>
      <c r="I315" s="12">
        <v>2.8919999999999999</v>
      </c>
      <c r="J315" s="12">
        <v>2.2149999999999999</v>
      </c>
      <c r="K315" s="1" t="s">
        <v>740</v>
      </c>
      <c r="L315" s="9" t="str">
        <f>IF(J315="Div by 0", "N/A", IF(OR(J315="N/A",K315="N/A"),"N/A", IF(J315&gt;VALUE(MID(K315,1,2)), "No", IF(J315&lt;-1*VALUE(MID(K315,1,2)), "No", "Yes"))))</f>
        <v>Yes</v>
      </c>
    </row>
    <row r="316" spans="1:12" x14ac:dyDescent="0.25">
      <c r="A316" s="50" t="s">
        <v>433</v>
      </c>
      <c r="B316" s="13" t="s">
        <v>213</v>
      </c>
      <c r="C316" s="36">
        <v>18764</v>
      </c>
      <c r="D316" s="9" t="str">
        <f t="shared" si="97"/>
        <v>N/A</v>
      </c>
      <c r="E316" s="36">
        <v>19192</v>
      </c>
      <c r="F316" s="9" t="str">
        <f t="shared" si="97"/>
        <v>N/A</v>
      </c>
      <c r="G316" s="36">
        <v>18860</v>
      </c>
      <c r="H316" s="9" t="str">
        <f t="shared" si="98"/>
        <v>N/A</v>
      </c>
      <c r="I316" s="12">
        <v>2.2810000000000001</v>
      </c>
      <c r="J316" s="12">
        <v>-1.73</v>
      </c>
      <c r="K316" s="1" t="s">
        <v>740</v>
      </c>
      <c r="L316" s="9" t="str">
        <f t="shared" ref="L316:L318" si="99">IF(J316="Div by 0", "N/A", IF(OR(J316="N/A",K316="N/A"),"N/A", IF(J316&gt;VALUE(MID(K316,1,2)), "No", IF(J316&lt;-1*VALUE(MID(K316,1,2)), "No", "Yes"))))</f>
        <v>Yes</v>
      </c>
    </row>
    <row r="317" spans="1:12" x14ac:dyDescent="0.25">
      <c r="A317" s="50" t="s">
        <v>434</v>
      </c>
      <c r="B317" s="13" t="s">
        <v>213</v>
      </c>
      <c r="C317" s="36">
        <v>165804</v>
      </c>
      <c r="D317" s="9" t="str">
        <f t="shared" si="97"/>
        <v>N/A</v>
      </c>
      <c r="E317" s="36">
        <v>169275</v>
      </c>
      <c r="F317" s="9" t="str">
        <f t="shared" si="97"/>
        <v>N/A</v>
      </c>
      <c r="G317" s="36">
        <v>174850</v>
      </c>
      <c r="H317" s="9" t="str">
        <f t="shared" si="98"/>
        <v>N/A</v>
      </c>
      <c r="I317" s="12">
        <v>2.093</v>
      </c>
      <c r="J317" s="12">
        <v>3.2930000000000001</v>
      </c>
      <c r="K317" s="1" t="s">
        <v>740</v>
      </c>
      <c r="L317" s="9" t="str">
        <f t="shared" si="99"/>
        <v>Yes</v>
      </c>
    </row>
    <row r="318" spans="1:12" x14ac:dyDescent="0.25">
      <c r="A318" s="50" t="s">
        <v>1125</v>
      </c>
      <c r="B318" s="13" t="s">
        <v>213</v>
      </c>
      <c r="C318" s="36">
        <v>47915</v>
      </c>
      <c r="D318" s="9" t="str">
        <f t="shared" si="97"/>
        <v>N/A</v>
      </c>
      <c r="E318" s="36">
        <v>48048</v>
      </c>
      <c r="F318" s="9" t="str">
        <f t="shared" si="97"/>
        <v>N/A</v>
      </c>
      <c r="G318" s="36">
        <v>49583</v>
      </c>
      <c r="H318" s="9" t="str">
        <f t="shared" si="98"/>
        <v>N/A</v>
      </c>
      <c r="I318" s="12">
        <v>0.27760000000000001</v>
      </c>
      <c r="J318" s="12">
        <v>3.1949999999999998</v>
      </c>
      <c r="K318" s="1" t="s">
        <v>740</v>
      </c>
      <c r="L318" s="9" t="str">
        <f t="shared" si="99"/>
        <v>Yes</v>
      </c>
    </row>
    <row r="319" spans="1:12" x14ac:dyDescent="0.25">
      <c r="A319" s="50" t="s">
        <v>98</v>
      </c>
      <c r="B319" s="35" t="s">
        <v>291</v>
      </c>
      <c r="C319" s="8">
        <v>82.847263123999994</v>
      </c>
      <c r="D319" s="11" t="str">
        <f>IF($B319="N/A","N/A",IF(C319&gt;80,"Yes","No"))</f>
        <v>Yes</v>
      </c>
      <c r="E319" s="8">
        <v>82.978664226999996</v>
      </c>
      <c r="F319" s="11" t="str">
        <f>IF($B319="N/A","N/A",IF(E319&gt;80,"Yes","No"))</f>
        <v>Yes</v>
      </c>
      <c r="G319" s="8">
        <v>82.904287542000006</v>
      </c>
      <c r="H319" s="11" t="str">
        <f>IF($B319="N/A","N/A",IF(G319&gt;80,"Yes","No"))</f>
        <v>Yes</v>
      </c>
      <c r="I319" s="12">
        <v>0.15859999999999999</v>
      </c>
      <c r="J319" s="12">
        <v>-0.09</v>
      </c>
      <c r="K319" s="43" t="s">
        <v>741</v>
      </c>
      <c r="L319" s="9" t="str">
        <f t="shared" si="92"/>
        <v>Yes</v>
      </c>
    </row>
    <row r="320" spans="1:12" x14ac:dyDescent="0.25">
      <c r="A320" s="50" t="s">
        <v>332</v>
      </c>
      <c r="B320" s="35" t="s">
        <v>278</v>
      </c>
      <c r="C320" s="8">
        <v>0.22419394679999999</v>
      </c>
      <c r="D320" s="11" t="str">
        <f>IF($B320="N/A","N/A",IF(C320&gt;=5,"No",IF(C320&lt;0,"No","Yes")))</f>
        <v>Yes</v>
      </c>
      <c r="E320" s="8">
        <v>0.19809140019999999</v>
      </c>
      <c r="F320" s="11" t="str">
        <f>IF($B320="N/A","N/A",IF(E320&gt;=5,"No",IF(E320&lt;0,"No","Yes")))</f>
        <v>Yes</v>
      </c>
      <c r="G320" s="8">
        <v>0</v>
      </c>
      <c r="H320" s="11" t="str">
        <f>IF($B320="N/A","N/A",IF(G320&gt;=5,"No",IF(G320&lt;0,"No","Yes")))</f>
        <v>Yes</v>
      </c>
      <c r="I320" s="12">
        <v>-11.6</v>
      </c>
      <c r="J320" s="12">
        <v>-100</v>
      </c>
      <c r="K320" s="43" t="s">
        <v>741</v>
      </c>
      <c r="L320" s="9" t="str">
        <f t="shared" si="92"/>
        <v>No</v>
      </c>
    </row>
    <row r="321" spans="1:12" x14ac:dyDescent="0.25">
      <c r="A321" s="50" t="s">
        <v>340</v>
      </c>
      <c r="B321" s="43" t="s">
        <v>278</v>
      </c>
      <c r="C321" s="8">
        <v>7.2072970696000001</v>
      </c>
      <c r="D321" s="11" t="str">
        <f>IF($B321="N/A","N/A",IF(C321&gt;=5,"No",IF(C321&lt;0,"No","Yes")))</f>
        <v>No</v>
      </c>
      <c r="E321" s="8">
        <v>7.4690656018999997</v>
      </c>
      <c r="F321" s="11" t="str">
        <f>IF($B321="N/A","N/A",IF(E321&gt;=5,"No",IF(E321&lt;0,"No","Yes")))</f>
        <v>No</v>
      </c>
      <c r="G321" s="8">
        <v>7.9309866293000004</v>
      </c>
      <c r="H321" s="11" t="str">
        <f>IF($B321="N/A","N/A",IF(G321&gt;=5,"No",IF(G321&lt;0,"No","Yes")))</f>
        <v>No</v>
      </c>
      <c r="I321" s="12">
        <v>3.6320000000000001</v>
      </c>
      <c r="J321" s="12">
        <v>6.1840000000000002</v>
      </c>
      <c r="K321" s="43" t="s">
        <v>741</v>
      </c>
      <c r="L321" s="9" t="str">
        <f t="shared" si="92"/>
        <v>Yes</v>
      </c>
    </row>
    <row r="322" spans="1:12" x14ac:dyDescent="0.25">
      <c r="A322" s="50" t="s">
        <v>333</v>
      </c>
      <c r="B322" s="43"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3" t="s">
        <v>741</v>
      </c>
      <c r="L322" s="9" t="str">
        <f t="shared" si="92"/>
        <v>N/A</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9.7212458596999998</v>
      </c>
      <c r="D324" s="11" t="str">
        <f>IF($B324="N/A","N/A",IF(C324&gt;=5,"No",IF(C324&lt;0,"No","Yes")))</f>
        <v>No</v>
      </c>
      <c r="E324" s="8">
        <v>9.3483071066000001</v>
      </c>
      <c r="F324" s="11" t="str">
        <f>IF($B324="N/A","N/A",IF(E324&gt;=5,"No",IF(E324&lt;0,"No","Yes")))</f>
        <v>No</v>
      </c>
      <c r="G324" s="8">
        <v>9.1496415987000006</v>
      </c>
      <c r="H324" s="11" t="str">
        <f>IF($B324="N/A","N/A",IF(G324&gt;=5,"No",IF(G324&lt;0,"No","Yes")))</f>
        <v>No</v>
      </c>
      <c r="I324" s="12">
        <v>-3.84</v>
      </c>
      <c r="J324" s="12">
        <v>-2.13</v>
      </c>
      <c r="K324" s="43" t="s">
        <v>741</v>
      </c>
      <c r="L324" s="9" t="str">
        <f t="shared" si="92"/>
        <v>Yes</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5.8716640000000004E-3</v>
      </c>
      <c r="F326" s="11" t="str">
        <f t="shared" si="101"/>
        <v>No</v>
      </c>
      <c r="G326" s="8">
        <v>1.5084230299999999E-2</v>
      </c>
      <c r="H326" s="11" t="str">
        <f t="shared" si="102"/>
        <v>No</v>
      </c>
      <c r="I326" s="12" t="s">
        <v>1746</v>
      </c>
      <c r="J326" s="12">
        <v>156.9</v>
      </c>
      <c r="K326" s="43" t="s">
        <v>741</v>
      </c>
      <c r="L326" s="9" t="str">
        <f t="shared" si="92"/>
        <v>No</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6.6186296303000001</v>
      </c>
      <c r="D334" s="11" t="str">
        <f>IF($B334="N/A","N/A",IF(C334&gt;15,"No",IF(C334&lt;2,"No","Yes")))</f>
        <v>Yes</v>
      </c>
      <c r="E334" s="8">
        <v>5.5201367170999998</v>
      </c>
      <c r="F334" s="11" t="str">
        <f>IF($B334="N/A","N/A",IF(E334&gt;15,"No",IF(E334&lt;2,"No","Yes")))</f>
        <v>Yes</v>
      </c>
      <c r="G334" s="8">
        <v>7.0627383308000002</v>
      </c>
      <c r="H334" s="11" t="str">
        <f>IF($B334="N/A","N/A",IF(G334&gt;15,"No",IF(G334&lt;2,"No","Yes")))</f>
        <v>Yes</v>
      </c>
      <c r="I334" s="12">
        <v>-16.600000000000001</v>
      </c>
      <c r="J334" s="12">
        <v>27.94</v>
      </c>
      <c r="K334" s="43" t="s">
        <v>741</v>
      </c>
      <c r="L334" s="9" t="str">
        <f t="shared" si="92"/>
        <v>No</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59809</v>
      </c>
      <c r="D336" s="11" t="str">
        <f>IF($B336="N/A","N/A",IF(C336&gt;10,"No",IF(C336&lt;-10,"No","Yes")))</f>
        <v>N/A</v>
      </c>
      <c r="E336" s="36">
        <v>64272</v>
      </c>
      <c r="F336" s="11" t="str">
        <f>IF($B336="N/A","N/A",IF(E336&gt;10,"No",IF(E336&lt;-10,"No","Yes")))</f>
        <v>N/A</v>
      </c>
      <c r="G336" s="36">
        <v>66339</v>
      </c>
      <c r="H336" s="11" t="str">
        <f>IF($B336="N/A","N/A",IF(G336&gt;10,"No",IF(G336&lt;-10,"No","Yes")))</f>
        <v>N/A</v>
      </c>
      <c r="I336" s="12">
        <v>7.4619999999999997</v>
      </c>
      <c r="J336" s="12">
        <v>3.2160000000000002</v>
      </c>
      <c r="K336" s="43" t="s">
        <v>741</v>
      </c>
      <c r="L336" s="9" t="str">
        <f t="shared" si="92"/>
        <v>Yes</v>
      </c>
    </row>
    <row r="337" spans="1:12" x14ac:dyDescent="0.25">
      <c r="A337" s="50" t="s">
        <v>1687</v>
      </c>
      <c r="B337" s="35" t="s">
        <v>213</v>
      </c>
      <c r="C337" s="36">
        <v>1722</v>
      </c>
      <c r="D337" s="11" t="str">
        <f>IF($B337="N/A","N/A",IF(C337&gt;10,"No",IF(C337&lt;-10,"No","Yes")))</f>
        <v>N/A</v>
      </c>
      <c r="E337" s="36">
        <v>1955</v>
      </c>
      <c r="F337" s="11" t="str">
        <f>IF($B337="N/A","N/A",IF(E337&gt;10,"No",IF(E337&lt;-10,"No","Yes")))</f>
        <v>N/A</v>
      </c>
      <c r="G337" s="36">
        <v>2047</v>
      </c>
      <c r="H337" s="11" t="str">
        <f>IF($B337="N/A","N/A",IF(G337&gt;10,"No",IF(G337&lt;-10,"No","Yes")))</f>
        <v>N/A</v>
      </c>
      <c r="I337" s="12">
        <v>13.53</v>
      </c>
      <c r="J337" s="12">
        <v>4.7060000000000004</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11</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34</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3637749561</v>
      </c>
      <c r="D6" s="11" t="str">
        <f t="shared" ref="D6:D12" si="0">IF($B6="N/A","N/A",IF(C6&gt;10,"No",IF(C6&lt;-10,"No","Yes")))</f>
        <v>N/A</v>
      </c>
      <c r="E6" s="14">
        <v>3744910630</v>
      </c>
      <c r="F6" s="11" t="str">
        <f t="shared" ref="F6:F12" si="1">IF($B6="N/A","N/A",IF(E6&gt;10,"No",IF(E6&lt;-10,"No","Yes")))</f>
        <v>N/A</v>
      </c>
      <c r="G6" s="14">
        <v>3473472432</v>
      </c>
      <c r="H6" s="11" t="str">
        <f t="shared" ref="H6:H12" si="2">IF($B6="N/A","N/A",IF(G6&gt;10,"No",IF(G6&lt;-10,"No","Yes")))</f>
        <v>N/A</v>
      </c>
      <c r="I6" s="12">
        <v>2.9460000000000002</v>
      </c>
      <c r="J6" s="12">
        <v>-7.25</v>
      </c>
      <c r="K6" s="43" t="s">
        <v>739</v>
      </c>
      <c r="L6" s="9" t="str">
        <f t="shared" ref="L6:L13" si="3">IF(J6="Div by 0", "N/A", IF(K6="N/A","N/A", IF(J6&gt;VALUE(MID(K6,1,2)), "No", IF(J6&lt;-1*VALUE(MID(K6,1,2)), "No", "Yes"))))</f>
        <v>Yes</v>
      </c>
    </row>
    <row r="7" spans="1:12" x14ac:dyDescent="0.25">
      <c r="A7" s="4" t="s">
        <v>1132</v>
      </c>
      <c r="B7" s="43" t="s">
        <v>213</v>
      </c>
      <c r="C7" s="14">
        <v>4760.8042373999997</v>
      </c>
      <c r="D7" s="11" t="str">
        <f t="shared" si="0"/>
        <v>N/A</v>
      </c>
      <c r="E7" s="14">
        <v>4782.6622503999997</v>
      </c>
      <c r="F7" s="11" t="str">
        <f t="shared" si="1"/>
        <v>N/A</v>
      </c>
      <c r="G7" s="14">
        <v>4452.4391279000001</v>
      </c>
      <c r="H7" s="11" t="str">
        <f t="shared" si="2"/>
        <v>N/A</v>
      </c>
      <c r="I7" s="12">
        <v>0.45910000000000001</v>
      </c>
      <c r="J7" s="12">
        <v>-6.9</v>
      </c>
      <c r="K7" s="43" t="s">
        <v>739</v>
      </c>
      <c r="L7" s="9" t="str">
        <f t="shared" si="3"/>
        <v>Yes</v>
      </c>
    </row>
    <row r="8" spans="1:12" x14ac:dyDescent="0.25">
      <c r="A8" s="4" t="s">
        <v>724</v>
      </c>
      <c r="B8" s="43" t="s">
        <v>213</v>
      </c>
      <c r="C8" s="14">
        <v>222</v>
      </c>
      <c r="D8" s="11" t="str">
        <f t="shared" si="0"/>
        <v>N/A</v>
      </c>
      <c r="E8" s="14">
        <v>223</v>
      </c>
      <c r="F8" s="11" t="str">
        <f t="shared" si="1"/>
        <v>N/A</v>
      </c>
      <c r="G8" s="14">
        <v>228</v>
      </c>
      <c r="H8" s="11" t="str">
        <f t="shared" si="2"/>
        <v>N/A</v>
      </c>
      <c r="I8" s="12">
        <v>0.45050000000000001</v>
      </c>
      <c r="J8" s="12">
        <v>2.242</v>
      </c>
      <c r="K8" s="43" t="s">
        <v>739</v>
      </c>
      <c r="L8" s="9" t="str">
        <f t="shared" si="3"/>
        <v>Yes</v>
      </c>
    </row>
    <row r="9" spans="1:12" x14ac:dyDescent="0.25">
      <c r="A9" s="4" t="s">
        <v>725</v>
      </c>
      <c r="B9" s="43" t="s">
        <v>213</v>
      </c>
      <c r="C9" s="14">
        <v>803</v>
      </c>
      <c r="D9" s="11" t="str">
        <f t="shared" si="0"/>
        <v>N/A</v>
      </c>
      <c r="E9" s="14">
        <v>786</v>
      </c>
      <c r="F9" s="11" t="str">
        <f t="shared" si="1"/>
        <v>N/A</v>
      </c>
      <c r="G9" s="14">
        <v>774</v>
      </c>
      <c r="H9" s="11" t="str">
        <f t="shared" si="2"/>
        <v>N/A</v>
      </c>
      <c r="I9" s="12">
        <v>-2.12</v>
      </c>
      <c r="J9" s="12">
        <v>-1.53</v>
      </c>
      <c r="K9" s="43" t="s">
        <v>739</v>
      </c>
      <c r="L9" s="9" t="str">
        <f t="shared" si="3"/>
        <v>Yes</v>
      </c>
    </row>
    <row r="10" spans="1:12" x14ac:dyDescent="0.25">
      <c r="A10" s="4" t="s">
        <v>726</v>
      </c>
      <c r="B10" s="43" t="s">
        <v>213</v>
      </c>
      <c r="C10" s="14">
        <v>2924</v>
      </c>
      <c r="D10" s="11" t="str">
        <f t="shared" si="0"/>
        <v>N/A</v>
      </c>
      <c r="E10" s="14">
        <v>2892</v>
      </c>
      <c r="F10" s="11" t="str">
        <f t="shared" si="1"/>
        <v>N/A</v>
      </c>
      <c r="G10" s="14">
        <v>2761</v>
      </c>
      <c r="H10" s="11" t="str">
        <f t="shared" si="2"/>
        <v>N/A</v>
      </c>
      <c r="I10" s="12">
        <v>-1.0900000000000001</v>
      </c>
      <c r="J10" s="12">
        <v>-4.53</v>
      </c>
      <c r="K10" s="43" t="s">
        <v>739</v>
      </c>
      <c r="L10" s="9" t="str">
        <f t="shared" si="3"/>
        <v>Yes</v>
      </c>
    </row>
    <row r="11" spans="1:12" x14ac:dyDescent="0.25">
      <c r="A11" s="4" t="s">
        <v>727</v>
      </c>
      <c r="B11" s="43" t="s">
        <v>213</v>
      </c>
      <c r="C11" s="14">
        <v>24271</v>
      </c>
      <c r="D11" s="11" t="str">
        <f t="shared" si="0"/>
        <v>N/A</v>
      </c>
      <c r="E11" s="14">
        <v>24466</v>
      </c>
      <c r="F11" s="11" t="str">
        <f t="shared" si="1"/>
        <v>N/A</v>
      </c>
      <c r="G11" s="14">
        <v>22801</v>
      </c>
      <c r="H11" s="11" t="str">
        <f t="shared" si="2"/>
        <v>N/A</v>
      </c>
      <c r="I11" s="12">
        <v>0.8034</v>
      </c>
      <c r="J11" s="12">
        <v>-6.81</v>
      </c>
      <c r="K11" s="43" t="s">
        <v>739</v>
      </c>
      <c r="L11" s="9" t="str">
        <f t="shared" si="3"/>
        <v>Yes</v>
      </c>
    </row>
    <row r="12" spans="1:12" x14ac:dyDescent="0.25">
      <c r="A12" s="4" t="s">
        <v>728</v>
      </c>
      <c r="B12" s="43" t="s">
        <v>213</v>
      </c>
      <c r="C12" s="14">
        <v>63005</v>
      </c>
      <c r="D12" s="11" t="str">
        <f t="shared" si="0"/>
        <v>N/A</v>
      </c>
      <c r="E12" s="14">
        <v>63606</v>
      </c>
      <c r="F12" s="11" t="str">
        <f t="shared" si="1"/>
        <v>N/A</v>
      </c>
      <c r="G12" s="14">
        <v>57899</v>
      </c>
      <c r="H12" s="11" t="str">
        <f t="shared" si="2"/>
        <v>N/A</v>
      </c>
      <c r="I12" s="12">
        <v>0.95389999999999997</v>
      </c>
      <c r="J12" s="12">
        <v>-8.9700000000000006</v>
      </c>
      <c r="K12" s="43" t="s">
        <v>739</v>
      </c>
      <c r="L12" s="9" t="str">
        <f t="shared" si="3"/>
        <v>Yes</v>
      </c>
    </row>
    <row r="13" spans="1:12" x14ac:dyDescent="0.25">
      <c r="A13" s="4" t="s">
        <v>74</v>
      </c>
      <c r="B13" s="43" t="s">
        <v>213</v>
      </c>
      <c r="C13" s="14">
        <v>1932198</v>
      </c>
      <c r="D13" s="11" t="str">
        <f>IF($B13="N/A","N/A",IF(C13&gt;10,"No",IF(C13&lt;-10,"No","Yes")))</f>
        <v>N/A</v>
      </c>
      <c r="E13" s="14">
        <v>2359201</v>
      </c>
      <c r="F13" s="11" t="str">
        <f>IF($B13="N/A","N/A",IF(E13&gt;10,"No",IF(E13&lt;-10,"No","Yes")))</f>
        <v>N/A</v>
      </c>
      <c r="G13" s="14">
        <v>1050808</v>
      </c>
      <c r="H13" s="11" t="str">
        <f>IF($B13="N/A","N/A",IF(G13&gt;10,"No",IF(G13&lt;-10,"No","Yes")))</f>
        <v>N/A</v>
      </c>
      <c r="I13" s="12">
        <v>22.1</v>
      </c>
      <c r="J13" s="12">
        <v>-55.5</v>
      </c>
      <c r="K13" s="43" t="s">
        <v>739</v>
      </c>
      <c r="L13" s="9" t="str">
        <f t="shared" si="3"/>
        <v>No</v>
      </c>
    </row>
    <row r="14" spans="1:12" x14ac:dyDescent="0.25">
      <c r="A14" s="53" t="s">
        <v>157</v>
      </c>
      <c r="B14" s="35" t="s">
        <v>213</v>
      </c>
      <c r="C14" s="8">
        <v>8.0519143990999993</v>
      </c>
      <c r="D14" s="11" t="str">
        <f t="shared" ref="D14:D18" si="4">IF($B14="N/A","N/A",IF(C14&gt;10,"No",IF(C14&lt;-10,"No","Yes")))</f>
        <v>N/A</v>
      </c>
      <c r="E14" s="8">
        <v>8.2198621232000004</v>
      </c>
      <c r="F14" s="11" t="str">
        <f t="shared" ref="F14:F18" si="5">IF($B14="N/A","N/A",IF(E14&gt;10,"No",IF(E14&lt;-10,"No","Yes")))</f>
        <v>N/A</v>
      </c>
      <c r="G14" s="8">
        <v>8.3170966816000007</v>
      </c>
      <c r="H14" s="11" t="str">
        <f t="shared" ref="H14:H18" si="6">IF($B14="N/A","N/A",IF(G14&gt;10,"No",IF(G14&lt;-10,"No","Yes")))</f>
        <v>N/A</v>
      </c>
      <c r="I14" s="12">
        <v>2.0859999999999999</v>
      </c>
      <c r="J14" s="12">
        <v>1.1830000000000001</v>
      </c>
      <c r="K14" s="43" t="s">
        <v>739</v>
      </c>
      <c r="L14" s="9" t="str">
        <f t="shared" ref="L14:L18" si="7">IF(J14="Div by 0", "N/A", IF(K14="N/A","N/A", IF(J14&gt;VALUE(MID(K14,1,2)), "No", IF(J14&lt;-1*VALUE(MID(K14,1,2)), "No", "Yes"))))</f>
        <v>Yes</v>
      </c>
    </row>
    <row r="15" spans="1:12" x14ac:dyDescent="0.25">
      <c r="A15" s="4" t="s">
        <v>419</v>
      </c>
      <c r="B15" s="35" t="s">
        <v>213</v>
      </c>
      <c r="C15" s="8">
        <v>22.906588343999999</v>
      </c>
      <c r="D15" s="11" t="str">
        <f t="shared" si="4"/>
        <v>N/A</v>
      </c>
      <c r="E15" s="8">
        <v>23.448681360999998</v>
      </c>
      <c r="F15" s="11" t="str">
        <f t="shared" si="5"/>
        <v>N/A</v>
      </c>
      <c r="G15" s="8">
        <v>24.351184854</v>
      </c>
      <c r="H15" s="11" t="str">
        <f t="shared" si="6"/>
        <v>N/A</v>
      </c>
      <c r="I15" s="12">
        <v>2.367</v>
      </c>
      <c r="J15" s="12">
        <v>3.8490000000000002</v>
      </c>
      <c r="K15" s="43" t="s">
        <v>739</v>
      </c>
      <c r="L15" s="9" t="str">
        <f t="shared" si="7"/>
        <v>Yes</v>
      </c>
    </row>
    <row r="16" spans="1:12" x14ac:dyDescent="0.25">
      <c r="A16" s="4" t="s">
        <v>420</v>
      </c>
      <c r="B16" s="35" t="s">
        <v>213</v>
      </c>
      <c r="C16" s="8">
        <v>8.6787518993999999</v>
      </c>
      <c r="D16" s="11" t="str">
        <f t="shared" si="4"/>
        <v>N/A</v>
      </c>
      <c r="E16" s="8">
        <v>9.0672805584000002</v>
      </c>
      <c r="F16" s="11" t="str">
        <f t="shared" si="5"/>
        <v>N/A</v>
      </c>
      <c r="G16" s="8">
        <v>9.3515424790000008</v>
      </c>
      <c r="H16" s="11" t="str">
        <f t="shared" si="6"/>
        <v>N/A</v>
      </c>
      <c r="I16" s="12">
        <v>4.4770000000000003</v>
      </c>
      <c r="J16" s="12">
        <v>3.1349999999999998</v>
      </c>
      <c r="K16" s="43" t="s">
        <v>739</v>
      </c>
      <c r="L16" s="9" t="str">
        <f t="shared" si="7"/>
        <v>Yes</v>
      </c>
    </row>
    <row r="17" spans="1:12" x14ac:dyDescent="0.25">
      <c r="A17" s="4" t="s">
        <v>421</v>
      </c>
      <c r="B17" s="35" t="s">
        <v>213</v>
      </c>
      <c r="C17" s="8">
        <v>1.353652619</v>
      </c>
      <c r="D17" s="11" t="str">
        <f t="shared" si="4"/>
        <v>N/A</v>
      </c>
      <c r="E17" s="8">
        <v>1.4177152947</v>
      </c>
      <c r="F17" s="11" t="str">
        <f t="shared" si="5"/>
        <v>N/A</v>
      </c>
      <c r="G17" s="8">
        <v>1.3513361006</v>
      </c>
      <c r="H17" s="11" t="str">
        <f t="shared" si="6"/>
        <v>N/A</v>
      </c>
      <c r="I17" s="12">
        <v>4.7329999999999997</v>
      </c>
      <c r="J17" s="12">
        <v>-4.68</v>
      </c>
      <c r="K17" s="43" t="s">
        <v>739</v>
      </c>
      <c r="L17" s="9" t="str">
        <f t="shared" si="7"/>
        <v>Yes</v>
      </c>
    </row>
    <row r="18" spans="1:12" x14ac:dyDescent="0.25">
      <c r="A18" s="4" t="s">
        <v>422</v>
      </c>
      <c r="B18" s="35" t="s">
        <v>213</v>
      </c>
      <c r="C18" s="8">
        <v>23.585725222000001</v>
      </c>
      <c r="D18" s="11" t="str">
        <f t="shared" si="4"/>
        <v>N/A</v>
      </c>
      <c r="E18" s="8">
        <v>23.981112687</v>
      </c>
      <c r="F18" s="11" t="str">
        <f t="shared" si="5"/>
        <v>N/A</v>
      </c>
      <c r="G18" s="8">
        <v>24.290930517</v>
      </c>
      <c r="H18" s="11" t="str">
        <f t="shared" si="6"/>
        <v>N/A</v>
      </c>
      <c r="I18" s="12">
        <v>1.6759999999999999</v>
      </c>
      <c r="J18" s="12">
        <v>1.292</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0</v>
      </c>
      <c r="J19" s="12">
        <v>-75</v>
      </c>
      <c r="K19" s="43" t="s">
        <v>213</v>
      </c>
      <c r="L19" s="9" t="str">
        <f t="shared" ref="L19:L25" si="11">IF(J19="Div by 0", "N/A", IF(K19="N/A","N/A", IF(J19&gt;VALUE(MID(K19,1,2)), "No", IF(J19&lt;-1*VALUE(MID(K19,1,2)), "No", "Yes"))))</f>
        <v>N/A</v>
      </c>
    </row>
    <row r="20" spans="1:12" x14ac:dyDescent="0.25">
      <c r="A20" s="4" t="s">
        <v>76</v>
      </c>
      <c r="B20" s="43" t="s">
        <v>213</v>
      </c>
      <c r="C20" s="36">
        <v>37</v>
      </c>
      <c r="D20" s="11" t="str">
        <f t="shared" si="8"/>
        <v>N/A</v>
      </c>
      <c r="E20" s="36">
        <v>41</v>
      </c>
      <c r="F20" s="11" t="str">
        <f t="shared" si="9"/>
        <v>N/A</v>
      </c>
      <c r="G20" s="36">
        <v>16</v>
      </c>
      <c r="H20" s="11" t="str">
        <f t="shared" si="10"/>
        <v>N/A</v>
      </c>
      <c r="I20" s="12">
        <v>10.81</v>
      </c>
      <c r="J20" s="12">
        <v>-61</v>
      </c>
      <c r="K20" s="43" t="s">
        <v>213</v>
      </c>
      <c r="L20" s="9" t="str">
        <f t="shared" si="11"/>
        <v>N/A</v>
      </c>
    </row>
    <row r="21" spans="1:12" x14ac:dyDescent="0.25">
      <c r="A21" s="53" t="s">
        <v>1132</v>
      </c>
      <c r="B21" s="43" t="s">
        <v>213</v>
      </c>
      <c r="C21" s="14">
        <v>4760.8042373999997</v>
      </c>
      <c r="D21" s="11" t="str">
        <f t="shared" si="8"/>
        <v>N/A</v>
      </c>
      <c r="E21" s="14">
        <v>4782.6622503999997</v>
      </c>
      <c r="F21" s="11" t="str">
        <f t="shared" si="9"/>
        <v>N/A</v>
      </c>
      <c r="G21" s="14">
        <v>4452.4391279000001</v>
      </c>
      <c r="H21" s="11" t="str">
        <f t="shared" si="10"/>
        <v>N/A</v>
      </c>
      <c r="I21" s="12">
        <v>0.45910000000000001</v>
      </c>
      <c r="J21" s="12">
        <v>-6.9</v>
      </c>
      <c r="K21" s="43" t="s">
        <v>739</v>
      </c>
      <c r="L21" s="9" t="str">
        <f t="shared" si="11"/>
        <v>Yes</v>
      </c>
    </row>
    <row r="22" spans="1:12" x14ac:dyDescent="0.25">
      <c r="A22" s="4" t="s">
        <v>1715</v>
      </c>
      <c r="B22" s="43" t="s">
        <v>213</v>
      </c>
      <c r="C22" s="14">
        <v>12608.629290000001</v>
      </c>
      <c r="D22" s="11" t="str">
        <f t="shared" si="8"/>
        <v>N/A</v>
      </c>
      <c r="E22" s="14">
        <v>12914.641063999999</v>
      </c>
      <c r="F22" s="11" t="str">
        <f t="shared" si="9"/>
        <v>N/A</v>
      </c>
      <c r="G22" s="14">
        <v>10735.02873</v>
      </c>
      <c r="H22" s="11" t="str">
        <f t="shared" si="10"/>
        <v>N/A</v>
      </c>
      <c r="I22" s="12">
        <v>2.427</v>
      </c>
      <c r="J22" s="12">
        <v>-16.899999999999999</v>
      </c>
      <c r="K22" s="43" t="s">
        <v>739</v>
      </c>
      <c r="L22" s="9" t="str">
        <f t="shared" si="11"/>
        <v>Yes</v>
      </c>
    </row>
    <row r="23" spans="1:12" x14ac:dyDescent="0.25">
      <c r="A23" s="4" t="s">
        <v>1133</v>
      </c>
      <c r="B23" s="43" t="s">
        <v>213</v>
      </c>
      <c r="C23" s="14">
        <v>11475.678603</v>
      </c>
      <c r="D23" s="11" t="str">
        <f t="shared" si="8"/>
        <v>N/A</v>
      </c>
      <c r="E23" s="14">
        <v>11495.52936</v>
      </c>
      <c r="F23" s="11" t="str">
        <f t="shared" si="9"/>
        <v>N/A</v>
      </c>
      <c r="G23" s="14">
        <v>10154.976975</v>
      </c>
      <c r="H23" s="11" t="str">
        <f t="shared" si="10"/>
        <v>N/A</v>
      </c>
      <c r="I23" s="12">
        <v>0.17299999999999999</v>
      </c>
      <c r="J23" s="12">
        <v>-11.7</v>
      </c>
      <c r="K23" s="43" t="s">
        <v>739</v>
      </c>
      <c r="L23" s="9" t="str">
        <f t="shared" si="11"/>
        <v>Yes</v>
      </c>
    </row>
    <row r="24" spans="1:12" x14ac:dyDescent="0.25">
      <c r="A24" s="4" t="s">
        <v>1134</v>
      </c>
      <c r="B24" s="43" t="s">
        <v>213</v>
      </c>
      <c r="C24" s="14">
        <v>2227.3373351</v>
      </c>
      <c r="D24" s="11" t="str">
        <f t="shared" si="8"/>
        <v>N/A</v>
      </c>
      <c r="E24" s="14">
        <v>2173.1846449999998</v>
      </c>
      <c r="F24" s="11" t="str">
        <f t="shared" si="9"/>
        <v>N/A</v>
      </c>
      <c r="G24" s="14">
        <v>2228.3781935000002</v>
      </c>
      <c r="H24" s="11" t="str">
        <f t="shared" si="10"/>
        <v>N/A</v>
      </c>
      <c r="I24" s="12">
        <v>-2.4300000000000002</v>
      </c>
      <c r="J24" s="12">
        <v>2.54</v>
      </c>
      <c r="K24" s="43" t="s">
        <v>739</v>
      </c>
      <c r="L24" s="9" t="str">
        <f t="shared" si="11"/>
        <v>Yes</v>
      </c>
    </row>
    <row r="25" spans="1:12" x14ac:dyDescent="0.25">
      <c r="A25" s="4" t="s">
        <v>1135</v>
      </c>
      <c r="B25" s="43" t="s">
        <v>213</v>
      </c>
      <c r="C25" s="14">
        <v>1420.4900869999999</v>
      </c>
      <c r="D25" s="11" t="str">
        <f t="shared" si="8"/>
        <v>N/A</v>
      </c>
      <c r="E25" s="14">
        <v>1437.5119532000001</v>
      </c>
      <c r="F25" s="11" t="str">
        <f t="shared" si="9"/>
        <v>N/A</v>
      </c>
      <c r="G25" s="14">
        <v>1423.5576496000001</v>
      </c>
      <c r="H25" s="11" t="str">
        <f t="shared" si="10"/>
        <v>N/A</v>
      </c>
      <c r="I25" s="12">
        <v>1.198</v>
      </c>
      <c r="J25" s="12">
        <v>-0.97099999999999997</v>
      </c>
      <c r="K25" s="43" t="s">
        <v>739</v>
      </c>
      <c r="L25" s="9" t="str">
        <f t="shared" si="11"/>
        <v>Yes</v>
      </c>
    </row>
    <row r="26" spans="1:12" x14ac:dyDescent="0.25">
      <c r="A26" s="2" t="s">
        <v>1136</v>
      </c>
      <c r="B26" s="43" t="s">
        <v>213</v>
      </c>
      <c r="C26" s="14">
        <v>4475.2611561000003</v>
      </c>
      <c r="D26" s="11" t="str">
        <f t="shared" si="8"/>
        <v>N/A</v>
      </c>
      <c r="E26" s="14">
        <v>4485.4869921999998</v>
      </c>
      <c r="F26" s="11" t="str">
        <f t="shared" si="9"/>
        <v>N/A</v>
      </c>
      <c r="G26" s="14">
        <v>4115.8453738999997</v>
      </c>
      <c r="H26" s="11" t="str">
        <f t="shared" si="10"/>
        <v>N/A</v>
      </c>
      <c r="I26" s="12">
        <v>0.22850000000000001</v>
      </c>
      <c r="J26" s="12">
        <v>-8.24</v>
      </c>
      <c r="K26" s="43" t="s">
        <v>739</v>
      </c>
      <c r="L26" s="9" t="str">
        <f>IF(J26="Div by 0", "N/A", IF(OR(J26="N/A",K26="N/A"),"N/A", IF(J26&gt;VALUE(MID(K26,1,2)), "No", IF(J26&lt;-1*VALUE(MID(K26,1,2)), "No", "Yes"))))</f>
        <v>Yes</v>
      </c>
    </row>
    <row r="27" spans="1:12" x14ac:dyDescent="0.25">
      <c r="A27" s="2" t="s">
        <v>1137</v>
      </c>
      <c r="B27" s="43" t="s">
        <v>213</v>
      </c>
      <c r="C27" s="14">
        <v>5185.1278689000001</v>
      </c>
      <c r="D27" s="11" t="str">
        <f t="shared" si="8"/>
        <v>N/A</v>
      </c>
      <c r="E27" s="14">
        <v>5220.7642374999996</v>
      </c>
      <c r="F27" s="11" t="str">
        <f t="shared" si="9"/>
        <v>N/A</v>
      </c>
      <c r="G27" s="14">
        <v>4941.1462282000002</v>
      </c>
      <c r="H27" s="11" t="str">
        <f t="shared" si="10"/>
        <v>N/A</v>
      </c>
      <c r="I27" s="12">
        <v>0.68730000000000002</v>
      </c>
      <c r="J27" s="12">
        <v>-5.36</v>
      </c>
      <c r="K27" s="43" t="s">
        <v>739</v>
      </c>
      <c r="L27" s="9" t="str">
        <f>IF(J27="Div by 0", "N/A", IF(OR(J27="N/A",K27="N/A"),"N/A", IF(J27&gt;VALUE(MID(K27,1,2)), "No", IF(J27&lt;-1*VALUE(MID(K27,1,2)), "No", "Yes"))))</f>
        <v>Yes</v>
      </c>
    </row>
    <row r="28" spans="1:12" x14ac:dyDescent="0.25">
      <c r="A28" s="53" t="s">
        <v>1138</v>
      </c>
      <c r="B28" s="43" t="s">
        <v>213</v>
      </c>
      <c r="C28" s="14">
        <v>11468.251574</v>
      </c>
      <c r="D28" s="11" t="str">
        <f t="shared" si="8"/>
        <v>N/A</v>
      </c>
      <c r="E28" s="14">
        <v>11518.575808</v>
      </c>
      <c r="F28" s="11" t="str">
        <f t="shared" si="9"/>
        <v>N/A</v>
      </c>
      <c r="G28" s="14">
        <v>9049.2111810999995</v>
      </c>
      <c r="H28" s="11" t="str">
        <f t="shared" si="10"/>
        <v>N/A</v>
      </c>
      <c r="I28" s="12">
        <v>0.43880000000000002</v>
      </c>
      <c r="J28" s="12">
        <v>-21.4</v>
      </c>
      <c r="K28" s="43" t="s">
        <v>739</v>
      </c>
      <c r="L28" s="9" t="str">
        <f>IF(J28="Div by 0", "N/A", IF(K28="N/A","N/A", IF(J28&gt;VALUE(MID(K28,1,2)), "No", IF(J28&lt;-1*VALUE(MID(K28,1,2)), "No", "Yes"))))</f>
        <v>Yes</v>
      </c>
    </row>
    <row r="29" spans="1:12" x14ac:dyDescent="0.25">
      <c r="A29" s="2" t="s">
        <v>1139</v>
      </c>
      <c r="B29" s="43" t="s">
        <v>213</v>
      </c>
      <c r="C29" s="14">
        <v>12729.201252000001</v>
      </c>
      <c r="D29" s="11" t="str">
        <f t="shared" si="8"/>
        <v>N/A</v>
      </c>
      <c r="E29" s="14">
        <v>12962.589841000001</v>
      </c>
      <c r="F29" s="11" t="str">
        <f t="shared" si="9"/>
        <v>N/A</v>
      </c>
      <c r="G29" s="14">
        <v>10771.167511</v>
      </c>
      <c r="H29" s="11" t="str">
        <f t="shared" si="10"/>
        <v>N/A</v>
      </c>
      <c r="I29" s="12">
        <v>1.833</v>
      </c>
      <c r="J29" s="12">
        <v>-16.899999999999999</v>
      </c>
      <c r="K29" s="43" t="s">
        <v>739</v>
      </c>
      <c r="L29" s="9" t="str">
        <f>IF(J29="Div by 0", "N/A", IF(K29="N/A","N/A", IF(J29&gt;VALUE(MID(K29,1,2)), "No", IF(J29&lt;-1*VALUE(MID(K29,1,2)), "No", "Yes"))))</f>
        <v>Yes</v>
      </c>
    </row>
    <row r="30" spans="1:12" x14ac:dyDescent="0.25">
      <c r="A30" s="2" t="s">
        <v>1140</v>
      </c>
      <c r="B30" s="43" t="s">
        <v>213</v>
      </c>
      <c r="C30" s="14">
        <v>10124.075822999999</v>
      </c>
      <c r="D30" s="11" t="str">
        <f t="shared" si="8"/>
        <v>N/A</v>
      </c>
      <c r="E30" s="14">
        <v>10009.407047000001</v>
      </c>
      <c r="F30" s="11" t="str">
        <f t="shared" si="9"/>
        <v>N/A</v>
      </c>
      <c r="G30" s="14">
        <v>7244.4592048000004</v>
      </c>
      <c r="H30" s="11" t="str">
        <f t="shared" si="10"/>
        <v>N/A</v>
      </c>
      <c r="I30" s="12">
        <v>-1.1299999999999999</v>
      </c>
      <c r="J30" s="12">
        <v>-27.6</v>
      </c>
      <c r="K30" s="43" t="s">
        <v>739</v>
      </c>
      <c r="L30" s="9" t="str">
        <f>IF(J30="Div by 0", "N/A", IF(K30="N/A","N/A", IF(J30&gt;VALUE(MID(K30,1,2)), "No", IF(J30&lt;-1*VALUE(MID(K30,1,2)), "No", "Yes"))))</f>
        <v>Yes</v>
      </c>
    </row>
    <row r="31" spans="1:12" x14ac:dyDescent="0.25">
      <c r="A31" s="2" t="s">
        <v>1141</v>
      </c>
      <c r="B31" s="43" t="s">
        <v>213</v>
      </c>
      <c r="C31" s="14">
        <v>11883.576176</v>
      </c>
      <c r="D31" s="11" t="str">
        <f t="shared" si="8"/>
        <v>N/A</v>
      </c>
      <c r="E31" s="14">
        <v>11905.944911000001</v>
      </c>
      <c r="F31" s="11" t="str">
        <f t="shared" si="9"/>
        <v>N/A</v>
      </c>
      <c r="G31" s="14">
        <v>9314.7342344000008</v>
      </c>
      <c r="H31" s="11" t="str">
        <f t="shared" si="10"/>
        <v>N/A</v>
      </c>
      <c r="I31" s="12">
        <v>0.18820000000000001</v>
      </c>
      <c r="J31" s="12">
        <v>-21.8</v>
      </c>
      <c r="K31" s="43" t="s">
        <v>739</v>
      </c>
      <c r="L31" s="9" t="str">
        <f>IF(J31="Div by 0", "N/A", IF(OR(J31="N/A",K31="N/A"),"N/A", IF(J31&gt;VALUE(MID(K31,1,2)), "No", IF(J31&lt;-1*VALUE(MID(K31,1,2)), "No", "Yes"))))</f>
        <v>Yes</v>
      </c>
    </row>
    <row r="32" spans="1:12" x14ac:dyDescent="0.25">
      <c r="A32" s="2" t="s">
        <v>1142</v>
      </c>
      <c r="B32" s="43" t="s">
        <v>213</v>
      </c>
      <c r="C32" s="14">
        <v>10763.670953000001</v>
      </c>
      <c r="D32" s="11" t="str">
        <f t="shared" si="8"/>
        <v>N/A</v>
      </c>
      <c r="E32" s="14">
        <v>10868.607606</v>
      </c>
      <c r="F32" s="11" t="str">
        <f t="shared" si="9"/>
        <v>N/A</v>
      </c>
      <c r="G32" s="14">
        <v>8608.1061740999994</v>
      </c>
      <c r="H32" s="11" t="str">
        <f t="shared" si="10"/>
        <v>N/A</v>
      </c>
      <c r="I32" s="12">
        <v>0.97489999999999999</v>
      </c>
      <c r="J32" s="12">
        <v>-20.8</v>
      </c>
      <c r="K32" s="43" t="s">
        <v>739</v>
      </c>
      <c r="L32" s="9" t="str">
        <f>IF(J32="Div by 0", "N/A", IF(OR(J32="N/A",K32="N/A"),"N/A", IF(J32&gt;VALUE(MID(K32,1,2)), "No", IF(J32&lt;-1*VALUE(MID(K32,1,2)), "No", "Yes"))))</f>
        <v>Yes</v>
      </c>
    </row>
    <row r="33" spans="1:12" x14ac:dyDescent="0.25">
      <c r="A33" s="2" t="s">
        <v>1718</v>
      </c>
      <c r="B33" s="43" t="s">
        <v>213</v>
      </c>
      <c r="C33" s="14">
        <v>11366.08541</v>
      </c>
      <c r="D33" s="11" t="str">
        <f t="shared" si="8"/>
        <v>N/A</v>
      </c>
      <c r="E33" s="14">
        <v>13668.64617</v>
      </c>
      <c r="F33" s="11" t="str">
        <f t="shared" si="9"/>
        <v>N/A</v>
      </c>
      <c r="G33" s="14">
        <v>14201.543261999999</v>
      </c>
      <c r="H33" s="11" t="str">
        <f t="shared" si="10"/>
        <v>N/A</v>
      </c>
      <c r="I33" s="12">
        <v>20.260000000000002</v>
      </c>
      <c r="J33" s="12">
        <v>3.899</v>
      </c>
      <c r="K33" s="43" t="s">
        <v>739</v>
      </c>
      <c r="L33" s="9" t="str">
        <f t="shared" ref="L33:L45" si="12">IF(J33="Div by 0", "N/A", IF(K33="N/A","N/A", IF(J33&gt;VALUE(MID(K33,1,2)), "No", IF(J33&lt;-1*VALUE(MID(K33,1,2)), "No", "Yes"))))</f>
        <v>Yes</v>
      </c>
    </row>
    <row r="34" spans="1:12" x14ac:dyDescent="0.25">
      <c r="A34" s="2" t="s">
        <v>1719</v>
      </c>
      <c r="B34" s="43" t="s">
        <v>213</v>
      </c>
      <c r="C34" s="14">
        <v>5004.4194896999998</v>
      </c>
      <c r="D34" s="11" t="str">
        <f t="shared" si="8"/>
        <v>N/A</v>
      </c>
      <c r="E34" s="14">
        <v>4820.5268138000001</v>
      </c>
      <c r="F34" s="11" t="str">
        <f t="shared" si="9"/>
        <v>N/A</v>
      </c>
      <c r="G34" s="14">
        <v>1969.0970273999999</v>
      </c>
      <c r="H34" s="11" t="str">
        <f t="shared" si="10"/>
        <v>N/A</v>
      </c>
      <c r="I34" s="12">
        <v>-3.67</v>
      </c>
      <c r="J34" s="12">
        <v>-59.2</v>
      </c>
      <c r="K34" s="43" t="s">
        <v>739</v>
      </c>
      <c r="L34" s="9" t="str">
        <f t="shared" si="12"/>
        <v>No</v>
      </c>
    </row>
    <row r="35" spans="1:12" x14ac:dyDescent="0.25">
      <c r="A35" s="2" t="s">
        <v>1720</v>
      </c>
      <c r="B35" s="43" t="s">
        <v>213</v>
      </c>
      <c r="C35" s="14">
        <v>5468.0625</v>
      </c>
      <c r="D35" s="11" t="str">
        <f t="shared" si="8"/>
        <v>N/A</v>
      </c>
      <c r="E35" s="14">
        <v>5115.2100351999998</v>
      </c>
      <c r="F35" s="11" t="str">
        <f t="shared" si="9"/>
        <v>N/A</v>
      </c>
      <c r="G35" s="14">
        <v>2619.5154040000002</v>
      </c>
      <c r="H35" s="11" t="str">
        <f t="shared" si="10"/>
        <v>N/A</v>
      </c>
      <c r="I35" s="12">
        <v>-6.45</v>
      </c>
      <c r="J35" s="12">
        <v>-48.8</v>
      </c>
      <c r="K35" s="43" t="s">
        <v>739</v>
      </c>
      <c r="L35" s="9" t="str">
        <f t="shared" si="12"/>
        <v>No</v>
      </c>
    </row>
    <row r="36" spans="1:12" x14ac:dyDescent="0.25">
      <c r="A36" s="2" t="s">
        <v>1721</v>
      </c>
      <c r="B36" s="43" t="s">
        <v>213</v>
      </c>
      <c r="C36" s="14">
        <v>504.56233643000002</v>
      </c>
      <c r="D36" s="11" t="str">
        <f t="shared" si="8"/>
        <v>N/A</v>
      </c>
      <c r="E36" s="14">
        <v>433.07874016</v>
      </c>
      <c r="F36" s="11" t="str">
        <f t="shared" si="9"/>
        <v>N/A</v>
      </c>
      <c r="G36" s="14">
        <v>250.00776501000001</v>
      </c>
      <c r="H36" s="11" t="str">
        <f t="shared" si="10"/>
        <v>N/A</v>
      </c>
      <c r="I36" s="12">
        <v>-14.2</v>
      </c>
      <c r="J36" s="12">
        <v>-42.3</v>
      </c>
      <c r="K36" s="43" t="s">
        <v>739</v>
      </c>
      <c r="L36" s="9" t="str">
        <f t="shared" si="12"/>
        <v>No</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212.07043035000001</v>
      </c>
      <c r="D39" s="11" t="str">
        <f t="shared" si="8"/>
        <v>N/A</v>
      </c>
      <c r="E39" s="14">
        <v>215.68787565</v>
      </c>
      <c r="F39" s="11" t="str">
        <f t="shared" si="9"/>
        <v>N/A</v>
      </c>
      <c r="G39" s="14">
        <v>146.26208356999999</v>
      </c>
      <c r="H39" s="11" t="str">
        <f t="shared" si="10"/>
        <v>N/A</v>
      </c>
      <c r="I39" s="12">
        <v>1.706</v>
      </c>
      <c r="J39" s="12">
        <v>-32.200000000000003</v>
      </c>
      <c r="K39" s="43" t="s">
        <v>739</v>
      </c>
      <c r="L39" s="9" t="str">
        <f t="shared" si="12"/>
        <v>No</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18949.363173000002</v>
      </c>
      <c r="D41" s="11" t="str">
        <f t="shared" si="8"/>
        <v>N/A</v>
      </c>
      <c r="E41" s="14">
        <v>19449.874021</v>
      </c>
      <c r="F41" s="11" t="str">
        <f t="shared" si="9"/>
        <v>N/A</v>
      </c>
      <c r="G41" s="14">
        <v>16366.231830000001</v>
      </c>
      <c r="H41" s="11" t="str">
        <f t="shared" si="10"/>
        <v>N/A</v>
      </c>
      <c r="I41" s="12">
        <v>2.641</v>
      </c>
      <c r="J41" s="12">
        <v>-15.9</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17551.240616999999</v>
      </c>
      <c r="D44" s="11" t="str">
        <f t="shared" si="8"/>
        <v>N/A</v>
      </c>
      <c r="E44" s="14">
        <v>18070.888607000001</v>
      </c>
      <c r="F44" s="11" t="str">
        <f t="shared" si="9"/>
        <v>N/A</v>
      </c>
      <c r="G44" s="14">
        <v>15259.578619</v>
      </c>
      <c r="H44" s="11" t="str">
        <f t="shared" si="10"/>
        <v>N/A</v>
      </c>
      <c r="I44" s="12">
        <v>2.9609999999999999</v>
      </c>
      <c r="J44" s="12">
        <v>-15.6</v>
      </c>
      <c r="K44" s="43" t="s">
        <v>739</v>
      </c>
      <c r="L44" s="9" t="str">
        <f t="shared" si="12"/>
        <v>Yes</v>
      </c>
    </row>
    <row r="45" spans="1:12" ht="25" x14ac:dyDescent="0.25">
      <c r="A45" s="2" t="s">
        <v>1144</v>
      </c>
      <c r="B45" s="43" t="s">
        <v>213</v>
      </c>
      <c r="C45" s="14">
        <v>2692.9238442999999</v>
      </c>
      <c r="D45" s="11" t="str">
        <f t="shared" si="8"/>
        <v>N/A</v>
      </c>
      <c r="E45" s="14">
        <v>2563.3533183999998</v>
      </c>
      <c r="F45" s="11" t="str">
        <f t="shared" si="9"/>
        <v>N/A</v>
      </c>
      <c r="G45" s="14">
        <v>1072.1259402999999</v>
      </c>
      <c r="H45" s="11" t="str">
        <f t="shared" si="10"/>
        <v>N/A</v>
      </c>
      <c r="I45" s="12">
        <v>-4.8099999999999996</v>
      </c>
      <c r="J45" s="12">
        <v>-58.2</v>
      </c>
      <c r="K45" s="43" t="s">
        <v>739</v>
      </c>
      <c r="L45" s="9" t="str">
        <f t="shared" si="12"/>
        <v>No</v>
      </c>
    </row>
    <row r="46" spans="1:12" x14ac:dyDescent="0.25">
      <c r="A46" s="2" t="s">
        <v>1145</v>
      </c>
      <c r="B46" s="35" t="s">
        <v>213</v>
      </c>
      <c r="C46" s="45">
        <v>40332.205402</v>
      </c>
      <c r="D46" s="11" t="str">
        <f t="shared" si="8"/>
        <v>N/A</v>
      </c>
      <c r="E46" s="45">
        <v>41177.237423999999</v>
      </c>
      <c r="F46" s="11" t="str">
        <f t="shared" si="9"/>
        <v>N/A</v>
      </c>
      <c r="G46" s="45">
        <v>39023.261420000003</v>
      </c>
      <c r="H46" s="11" t="str">
        <f t="shared" si="10"/>
        <v>N/A</v>
      </c>
      <c r="I46" s="12">
        <v>2.0950000000000002</v>
      </c>
      <c r="J46" s="12">
        <v>-5.23</v>
      </c>
      <c r="K46" s="43" t="s">
        <v>739</v>
      </c>
      <c r="L46" s="9" t="str">
        <f>IF(J46="Div by 0", "N/A", IF(K46="N/A","N/A", IF(J46&gt;VALUE(MID(K46,1,2)), "No", IF(J46&lt;-1*VALUE(MID(K46,1,2)), "No", "Yes"))))</f>
        <v>Yes</v>
      </c>
    </row>
    <row r="47" spans="1:12" x14ac:dyDescent="0.25">
      <c r="A47" s="54" t="s">
        <v>1146</v>
      </c>
      <c r="B47" s="35" t="s">
        <v>213</v>
      </c>
      <c r="C47" s="45">
        <v>29634.807367000001</v>
      </c>
      <c r="D47" s="11" t="str">
        <f t="shared" si="8"/>
        <v>N/A</v>
      </c>
      <c r="E47" s="45">
        <v>31074.404502000001</v>
      </c>
      <c r="F47" s="11" t="str">
        <f t="shared" si="9"/>
        <v>N/A</v>
      </c>
      <c r="G47" s="45">
        <v>28609.420263</v>
      </c>
      <c r="H47" s="11" t="str">
        <f t="shared" si="10"/>
        <v>N/A</v>
      </c>
      <c r="I47" s="12">
        <v>4.8579999999999997</v>
      </c>
      <c r="J47" s="12">
        <v>-7.93</v>
      </c>
      <c r="K47" s="43" t="s">
        <v>739</v>
      </c>
      <c r="L47" s="9" t="str">
        <f>IF(J47="Div by 0", "N/A", IF(K47="N/A","N/A", IF(J47&gt;VALUE(MID(K47,1,2)), "No", IF(J47&lt;-1*VALUE(MID(K47,1,2)), "No", "Yes"))))</f>
        <v>Yes</v>
      </c>
    </row>
    <row r="48" spans="1:12" ht="25" x14ac:dyDescent="0.25">
      <c r="A48" s="2" t="s">
        <v>1147</v>
      </c>
      <c r="B48" s="35" t="s">
        <v>213</v>
      </c>
      <c r="C48" s="45">
        <v>37648.477824000001</v>
      </c>
      <c r="D48" s="11" t="str">
        <f t="shared" si="8"/>
        <v>N/A</v>
      </c>
      <c r="E48" s="45">
        <v>38184.830785999999</v>
      </c>
      <c r="F48" s="11" t="str">
        <f t="shared" si="9"/>
        <v>N/A</v>
      </c>
      <c r="G48" s="45">
        <v>34062.780062999998</v>
      </c>
      <c r="H48" s="11" t="str">
        <f t="shared" si="10"/>
        <v>N/A</v>
      </c>
      <c r="I48" s="12">
        <v>1.425</v>
      </c>
      <c r="J48" s="12">
        <v>-10.8</v>
      </c>
      <c r="K48" s="43" t="s">
        <v>739</v>
      </c>
      <c r="L48" s="9" t="str">
        <f>IF(J48="Div by 0", "N/A", IF(K48="N/A","N/A", IF(J48&gt;VALUE(MID(K48,1,2)), "No", IF(J48&lt;-1*VALUE(MID(K48,1,2)), "No", "Yes"))))</f>
        <v>Yes</v>
      </c>
    </row>
    <row r="49" spans="1:12" x14ac:dyDescent="0.25">
      <c r="A49" s="6" t="s">
        <v>1148</v>
      </c>
      <c r="B49" s="35" t="s">
        <v>213</v>
      </c>
      <c r="C49" s="45">
        <v>31035.628863000002</v>
      </c>
      <c r="D49" s="11" t="str">
        <f t="shared" si="8"/>
        <v>N/A</v>
      </c>
      <c r="E49" s="45">
        <v>32856.627409000001</v>
      </c>
      <c r="F49" s="11" t="str">
        <f t="shared" si="9"/>
        <v>N/A</v>
      </c>
      <c r="G49" s="45">
        <v>30734.082168000001</v>
      </c>
      <c r="H49" s="11" t="str">
        <f t="shared" si="10"/>
        <v>N/A</v>
      </c>
      <c r="I49" s="12">
        <v>5.867</v>
      </c>
      <c r="J49" s="12">
        <v>-6.46</v>
      </c>
      <c r="K49" s="43" t="s">
        <v>739</v>
      </c>
      <c r="L49" s="9" t="str">
        <f t="shared" ref="L49:L59" si="13">IF(J49="Div by 0", "N/A", IF(K49="N/A","N/A", IF(J49&gt;VALUE(MID(K49,1,2)), "No", IF(J49&lt;-1*VALUE(MID(K49,1,2)), "No", "Yes"))))</f>
        <v>Yes</v>
      </c>
    </row>
    <row r="50" spans="1:12" ht="25" x14ac:dyDescent="0.25">
      <c r="A50" s="2" t="s">
        <v>1149</v>
      </c>
      <c r="B50" s="35" t="s">
        <v>213</v>
      </c>
      <c r="C50" s="45">
        <v>21317.715855999999</v>
      </c>
      <c r="D50" s="11" t="str">
        <f t="shared" si="8"/>
        <v>N/A</v>
      </c>
      <c r="E50" s="45">
        <v>22478.711297000002</v>
      </c>
      <c r="F50" s="11" t="str">
        <f t="shared" si="9"/>
        <v>N/A</v>
      </c>
      <c r="G50" s="45">
        <v>21240.235969000001</v>
      </c>
      <c r="H50" s="11" t="str">
        <f t="shared" si="10"/>
        <v>N/A</v>
      </c>
      <c r="I50" s="12">
        <v>5.4459999999999997</v>
      </c>
      <c r="J50" s="12">
        <v>-5.51</v>
      </c>
      <c r="K50" s="43" t="s">
        <v>739</v>
      </c>
      <c r="L50" s="9" t="str">
        <f t="shared" si="13"/>
        <v>Yes</v>
      </c>
    </row>
    <row r="51" spans="1:12" x14ac:dyDescent="0.25">
      <c r="A51" s="2" t="s">
        <v>1150</v>
      </c>
      <c r="B51" s="35" t="s">
        <v>213</v>
      </c>
      <c r="C51" s="45">
        <v>21574.486370999999</v>
      </c>
      <c r="D51" s="11" t="str">
        <f t="shared" ref="D51:D82" si="14">IF($B51="N/A","N/A",IF(C51&gt;10,"No",IF(C51&lt;-10,"No","Yes")))</f>
        <v>N/A</v>
      </c>
      <c r="E51" s="45">
        <v>23022.937613999999</v>
      </c>
      <c r="F51" s="11" t="str">
        <f t="shared" ref="F51:F82" si="15">IF($B51="N/A","N/A",IF(E51&gt;10,"No",IF(E51&lt;-10,"No","Yes")))</f>
        <v>N/A</v>
      </c>
      <c r="G51" s="45">
        <v>19696.172170999998</v>
      </c>
      <c r="H51" s="11" t="str">
        <f t="shared" ref="H51:H82" si="16">IF($B51="N/A","N/A",IF(G51&gt;10,"No",IF(G51&lt;-10,"No","Yes")))</f>
        <v>N/A</v>
      </c>
      <c r="I51" s="12">
        <v>6.7140000000000004</v>
      </c>
      <c r="J51" s="12">
        <v>-14.4</v>
      </c>
      <c r="K51" s="43" t="s">
        <v>739</v>
      </c>
      <c r="L51" s="9" t="str">
        <f t="shared" si="13"/>
        <v>Yes</v>
      </c>
    </row>
    <row r="52" spans="1:12" ht="25" x14ac:dyDescent="0.25">
      <c r="A52" s="2" t="s">
        <v>1151</v>
      </c>
      <c r="B52" s="35" t="s">
        <v>213</v>
      </c>
      <c r="C52" s="45">
        <v>31229.641195</v>
      </c>
      <c r="D52" s="11" t="str">
        <f t="shared" si="14"/>
        <v>N/A</v>
      </c>
      <c r="E52" s="45">
        <v>32366.132474999999</v>
      </c>
      <c r="F52" s="11" t="str">
        <f t="shared" si="15"/>
        <v>N/A</v>
      </c>
      <c r="G52" s="45">
        <v>25880.205789</v>
      </c>
      <c r="H52" s="11" t="str">
        <f t="shared" si="16"/>
        <v>N/A</v>
      </c>
      <c r="I52" s="12">
        <v>3.6389999999999998</v>
      </c>
      <c r="J52" s="12">
        <v>-20</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50470.985331000003</v>
      </c>
      <c r="D55" s="11" t="str">
        <f t="shared" si="14"/>
        <v>N/A</v>
      </c>
      <c r="E55" s="45">
        <v>53684.839316999998</v>
      </c>
      <c r="F55" s="11" t="str">
        <f t="shared" si="15"/>
        <v>N/A</v>
      </c>
      <c r="G55" s="45">
        <v>56011.987148</v>
      </c>
      <c r="H55" s="11" t="str">
        <f t="shared" si="16"/>
        <v>N/A</v>
      </c>
      <c r="I55" s="12">
        <v>6.3680000000000003</v>
      </c>
      <c r="J55" s="12">
        <v>4.335</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215420292</v>
      </c>
      <c r="F60" s="11" t="str">
        <f t="shared" si="15"/>
        <v>N/A</v>
      </c>
      <c r="G60" s="45">
        <v>227138225</v>
      </c>
      <c r="H60" s="11" t="str">
        <f t="shared" si="16"/>
        <v>N/A</v>
      </c>
      <c r="I60" s="12" t="s">
        <v>213</v>
      </c>
      <c r="J60" s="12">
        <v>5.44</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99328</v>
      </c>
      <c r="F61" s="11" t="str">
        <f t="shared" si="15"/>
        <v>N/A</v>
      </c>
      <c r="G61" s="45">
        <v>170493</v>
      </c>
      <c r="H61" s="11" t="str">
        <f t="shared" si="16"/>
        <v>N/A</v>
      </c>
      <c r="I61" s="12" t="s">
        <v>213</v>
      </c>
      <c r="J61" s="12">
        <v>71.650000000000006</v>
      </c>
      <c r="K61" s="43" t="s">
        <v>739</v>
      </c>
      <c r="L61" s="9" t="str">
        <f t="shared" si="17"/>
        <v>No</v>
      </c>
    </row>
    <row r="62" spans="1:12" x14ac:dyDescent="0.25">
      <c r="A62" s="2" t="s">
        <v>1160</v>
      </c>
      <c r="B62" s="35" t="s">
        <v>213</v>
      </c>
      <c r="C62" s="45" t="s">
        <v>213</v>
      </c>
      <c r="D62" s="11" t="str">
        <f t="shared" si="14"/>
        <v>N/A</v>
      </c>
      <c r="E62" s="45">
        <v>65373903</v>
      </c>
      <c r="F62" s="11" t="str">
        <f t="shared" si="15"/>
        <v>N/A</v>
      </c>
      <c r="G62" s="45">
        <v>64545560</v>
      </c>
      <c r="H62" s="11" t="str">
        <f t="shared" si="16"/>
        <v>N/A</v>
      </c>
      <c r="I62" s="12" t="s">
        <v>213</v>
      </c>
      <c r="J62" s="12">
        <v>-1.27</v>
      </c>
      <c r="K62" s="43" t="s">
        <v>739</v>
      </c>
      <c r="L62" s="9" t="str">
        <f t="shared" si="17"/>
        <v>Yes</v>
      </c>
    </row>
    <row r="63" spans="1:12" ht="25" x14ac:dyDescent="0.25">
      <c r="A63" s="2" t="s">
        <v>1161</v>
      </c>
      <c r="B63" s="35" t="s">
        <v>213</v>
      </c>
      <c r="C63" s="45" t="s">
        <v>213</v>
      </c>
      <c r="D63" s="11" t="str">
        <f t="shared" si="14"/>
        <v>N/A</v>
      </c>
      <c r="E63" s="45">
        <v>8418</v>
      </c>
      <c r="F63" s="11" t="str">
        <f t="shared" si="15"/>
        <v>N/A</v>
      </c>
      <c r="G63" s="45">
        <v>212</v>
      </c>
      <c r="H63" s="11" t="str">
        <f t="shared" si="16"/>
        <v>N/A</v>
      </c>
      <c r="I63" s="12" t="s">
        <v>213</v>
      </c>
      <c r="J63" s="12">
        <v>-97.5</v>
      </c>
      <c r="K63" s="43" t="s">
        <v>739</v>
      </c>
      <c r="L63" s="9" t="str">
        <f t="shared" si="17"/>
        <v>No</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149938643</v>
      </c>
      <c r="F66" s="11" t="str">
        <f t="shared" si="15"/>
        <v>N/A</v>
      </c>
      <c r="G66" s="45">
        <v>162421960</v>
      </c>
      <c r="H66" s="11" t="str">
        <f t="shared" si="16"/>
        <v>N/A</v>
      </c>
      <c r="I66" s="12" t="s">
        <v>213</v>
      </c>
      <c r="J66" s="12">
        <v>8.3260000000000005</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13036.213341999999</v>
      </c>
      <c r="D71" s="11" t="str">
        <f t="shared" si="14"/>
        <v>N/A</v>
      </c>
      <c r="E71" s="45">
        <v>14514.236086999999</v>
      </c>
      <c r="F71" s="11" t="str">
        <f t="shared" si="15"/>
        <v>N/A</v>
      </c>
      <c r="G71" s="45">
        <v>15051.237493000001</v>
      </c>
      <c r="H71" s="11" t="str">
        <f t="shared" si="16"/>
        <v>N/A</v>
      </c>
      <c r="I71" s="12">
        <v>11.34</v>
      </c>
      <c r="J71" s="12">
        <v>3.7</v>
      </c>
      <c r="K71" s="43" t="s">
        <v>739</v>
      </c>
      <c r="L71" s="9" t="str">
        <f t="shared" ref="L71:L81" si="18">IF(J71="Div by 0", "N/A", IF(K71="N/A","N/A", IF(J71&gt;VALUE(MID(K71,1,2)), "No", IF(J71&lt;-1*VALUE(MID(K71,1,2)), "No", "Yes"))))</f>
        <v>Yes</v>
      </c>
    </row>
    <row r="72" spans="1:12" ht="25" x14ac:dyDescent="0.25">
      <c r="A72" s="2" t="s">
        <v>1170</v>
      </c>
      <c r="B72" s="35" t="s">
        <v>213</v>
      </c>
      <c r="C72" s="45">
        <v>193.24646781999999</v>
      </c>
      <c r="D72" s="11" t="str">
        <f t="shared" si="14"/>
        <v>N/A</v>
      </c>
      <c r="E72" s="45">
        <v>138.53277545</v>
      </c>
      <c r="F72" s="11" t="str">
        <f t="shared" si="15"/>
        <v>N/A</v>
      </c>
      <c r="G72" s="45">
        <v>217.46556122000001</v>
      </c>
      <c r="H72" s="11" t="str">
        <f t="shared" si="16"/>
        <v>N/A</v>
      </c>
      <c r="I72" s="12">
        <v>-28.3</v>
      </c>
      <c r="J72" s="12">
        <v>56.98</v>
      </c>
      <c r="K72" s="43" t="s">
        <v>739</v>
      </c>
      <c r="L72" s="9" t="str">
        <f t="shared" si="18"/>
        <v>No</v>
      </c>
    </row>
    <row r="73" spans="1:12" ht="25" x14ac:dyDescent="0.25">
      <c r="A73" s="2" t="s">
        <v>1171</v>
      </c>
      <c r="B73" s="35" t="s">
        <v>213</v>
      </c>
      <c r="C73" s="45">
        <v>7509.6004521000004</v>
      </c>
      <c r="D73" s="11" t="str">
        <f t="shared" si="14"/>
        <v>N/A</v>
      </c>
      <c r="E73" s="45">
        <v>8514.4442562999993</v>
      </c>
      <c r="F73" s="11" t="str">
        <f t="shared" si="15"/>
        <v>N/A</v>
      </c>
      <c r="G73" s="45">
        <v>8425.2134186000003</v>
      </c>
      <c r="H73" s="11" t="str">
        <f t="shared" si="16"/>
        <v>N/A</v>
      </c>
      <c r="I73" s="12">
        <v>13.38</v>
      </c>
      <c r="J73" s="12">
        <v>-1.05</v>
      </c>
      <c r="K73" s="43" t="s">
        <v>739</v>
      </c>
      <c r="L73" s="9" t="str">
        <f t="shared" si="18"/>
        <v>Yes</v>
      </c>
    </row>
    <row r="74" spans="1:12" ht="25" x14ac:dyDescent="0.25">
      <c r="A74" s="2" t="s">
        <v>1172</v>
      </c>
      <c r="B74" s="35" t="s">
        <v>213</v>
      </c>
      <c r="C74" s="45">
        <v>8.10705974E-2</v>
      </c>
      <c r="D74" s="11" t="str">
        <f t="shared" si="14"/>
        <v>N/A</v>
      </c>
      <c r="E74" s="45">
        <v>3.4958471760999998</v>
      </c>
      <c r="F74" s="11" t="str">
        <f t="shared" si="15"/>
        <v>N/A</v>
      </c>
      <c r="G74" s="45">
        <v>8.4060269600000001E-2</v>
      </c>
      <c r="H74" s="11" t="str">
        <f t="shared" si="16"/>
        <v>N/A</v>
      </c>
      <c r="I74" s="12">
        <v>4212</v>
      </c>
      <c r="J74" s="12">
        <v>-97.6</v>
      </c>
      <c r="K74" s="43" t="s">
        <v>739</v>
      </c>
      <c r="L74" s="9" t="str">
        <f t="shared" si="18"/>
        <v>No</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34117.087001</v>
      </c>
      <c r="D77" s="11" t="str">
        <f t="shared" si="14"/>
        <v>N/A</v>
      </c>
      <c r="E77" s="45">
        <v>37122.714286000002</v>
      </c>
      <c r="F77" s="11" t="str">
        <f t="shared" si="15"/>
        <v>N/A</v>
      </c>
      <c r="G77" s="45">
        <v>39384.568379999997</v>
      </c>
      <c r="H77" s="11" t="str">
        <f t="shared" si="16"/>
        <v>N/A</v>
      </c>
      <c r="I77" s="12">
        <v>8.81</v>
      </c>
      <c r="J77" s="12">
        <v>6.093</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215481690</v>
      </c>
      <c r="F82" s="11" t="str">
        <f t="shared" si="15"/>
        <v>N/A</v>
      </c>
      <c r="G82" s="45">
        <v>227219113</v>
      </c>
      <c r="H82" s="11" t="str">
        <f t="shared" si="16"/>
        <v>N/A</v>
      </c>
      <c r="I82" s="12" t="s">
        <v>213</v>
      </c>
      <c r="J82" s="12">
        <v>5.4470000000000001</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11529</v>
      </c>
      <c r="F83" s="11" t="str">
        <f t="shared" ref="F83:F114" si="21">IF($B83="N/A","N/A",IF(E83&gt;10,"No",IF(E83&lt;-10,"No","Yes")))</f>
        <v>N/A</v>
      </c>
      <c r="G83" s="36">
        <v>11452</v>
      </c>
      <c r="H83" s="11" t="str">
        <f t="shared" ref="H83:H114" si="22">IF($B83="N/A","N/A",IF(G83&gt;10,"No",IF(G83&lt;-10,"No","Yes")))</f>
        <v>N/A</v>
      </c>
      <c r="I83" s="12" t="s">
        <v>213</v>
      </c>
      <c r="J83" s="12">
        <v>-0.66800000000000004</v>
      </c>
      <c r="K83" s="43" t="s">
        <v>739</v>
      </c>
      <c r="L83" s="9" t="str">
        <f t="shared" si="19"/>
        <v>Yes</v>
      </c>
    </row>
    <row r="84" spans="1:12" x14ac:dyDescent="0.25">
      <c r="A84" s="2" t="s">
        <v>358</v>
      </c>
      <c r="B84" s="35" t="s">
        <v>213</v>
      </c>
      <c r="C84" s="45" t="s">
        <v>213</v>
      </c>
      <c r="D84" s="11" t="str">
        <f t="shared" si="20"/>
        <v>N/A</v>
      </c>
      <c r="E84" s="45">
        <v>18690.405932999998</v>
      </c>
      <c r="F84" s="11" t="str">
        <f t="shared" si="21"/>
        <v>N/A</v>
      </c>
      <c r="G84" s="45">
        <v>19840.998340999999</v>
      </c>
      <c r="H84" s="11" t="str">
        <f t="shared" si="22"/>
        <v>N/A</v>
      </c>
      <c r="I84" s="12" t="s">
        <v>213</v>
      </c>
      <c r="J84" s="12">
        <v>6.1559999999999997</v>
      </c>
      <c r="K84" s="43" t="s">
        <v>739</v>
      </c>
      <c r="L84" s="9" t="str">
        <f t="shared" si="19"/>
        <v>Yes</v>
      </c>
    </row>
    <row r="85" spans="1:12" ht="25" x14ac:dyDescent="0.25">
      <c r="A85" s="2" t="s">
        <v>1180</v>
      </c>
      <c r="B85" s="35" t="s">
        <v>213</v>
      </c>
      <c r="C85" s="45" t="s">
        <v>213</v>
      </c>
      <c r="D85" s="11" t="str">
        <f t="shared" si="20"/>
        <v>N/A</v>
      </c>
      <c r="E85" s="45">
        <v>5180912</v>
      </c>
      <c r="F85" s="11" t="str">
        <f t="shared" si="21"/>
        <v>N/A</v>
      </c>
      <c r="G85" s="45">
        <v>5366040</v>
      </c>
      <c r="H85" s="11" t="str">
        <f t="shared" si="22"/>
        <v>N/A</v>
      </c>
      <c r="I85" s="12" t="s">
        <v>213</v>
      </c>
      <c r="J85" s="12">
        <v>3.573</v>
      </c>
      <c r="K85" s="43" t="s">
        <v>739</v>
      </c>
      <c r="L85" s="9" t="str">
        <f t="shared" si="19"/>
        <v>Yes</v>
      </c>
    </row>
    <row r="86" spans="1:12" x14ac:dyDescent="0.25">
      <c r="A86" s="2" t="s">
        <v>729</v>
      </c>
      <c r="B86" s="35" t="s">
        <v>213</v>
      </c>
      <c r="C86" s="45" t="s">
        <v>213</v>
      </c>
      <c r="D86" s="11" t="str">
        <f t="shared" si="20"/>
        <v>N/A</v>
      </c>
      <c r="E86" s="36">
        <v>3996</v>
      </c>
      <c r="F86" s="11" t="str">
        <f t="shared" si="21"/>
        <v>N/A</v>
      </c>
      <c r="G86" s="36">
        <v>4030</v>
      </c>
      <c r="H86" s="11" t="str">
        <f t="shared" si="22"/>
        <v>N/A</v>
      </c>
      <c r="I86" s="12" t="s">
        <v>213</v>
      </c>
      <c r="J86" s="12">
        <v>0.85089999999999999</v>
      </c>
      <c r="K86" s="43" t="s">
        <v>739</v>
      </c>
      <c r="L86" s="9" t="str">
        <f t="shared" si="19"/>
        <v>Yes</v>
      </c>
    </row>
    <row r="87" spans="1:12" ht="25" x14ac:dyDescent="0.25">
      <c r="A87" s="2" t="s">
        <v>1181</v>
      </c>
      <c r="B87" s="35" t="s">
        <v>213</v>
      </c>
      <c r="C87" s="45" t="s">
        <v>213</v>
      </c>
      <c r="D87" s="11" t="str">
        <f t="shared" si="20"/>
        <v>N/A</v>
      </c>
      <c r="E87" s="45">
        <v>1296.5245245000001</v>
      </c>
      <c r="F87" s="11" t="str">
        <f t="shared" si="21"/>
        <v>N/A</v>
      </c>
      <c r="G87" s="45">
        <v>1331.5235732000001</v>
      </c>
      <c r="H87" s="11" t="str">
        <f t="shared" si="22"/>
        <v>N/A</v>
      </c>
      <c r="I87" s="12" t="s">
        <v>213</v>
      </c>
      <c r="J87" s="12">
        <v>2.6989999999999998</v>
      </c>
      <c r="K87" s="43" t="s">
        <v>739</v>
      </c>
      <c r="L87" s="9" t="str">
        <f t="shared" si="19"/>
        <v>Yes</v>
      </c>
    </row>
    <row r="88" spans="1:12" ht="25" x14ac:dyDescent="0.25">
      <c r="A88" s="2" t="s">
        <v>1182</v>
      </c>
      <c r="B88" s="35" t="s">
        <v>213</v>
      </c>
      <c r="C88" s="45" t="s">
        <v>213</v>
      </c>
      <c r="D88" s="11" t="str">
        <f t="shared" si="20"/>
        <v>N/A</v>
      </c>
      <c r="E88" s="45">
        <v>0</v>
      </c>
      <c r="F88" s="11" t="str">
        <f t="shared" si="21"/>
        <v>N/A</v>
      </c>
      <c r="G88" s="45">
        <v>6332</v>
      </c>
      <c r="H88" s="11" t="str">
        <f t="shared" si="22"/>
        <v>N/A</v>
      </c>
      <c r="I88" s="12" t="s">
        <v>213</v>
      </c>
      <c r="J88" s="12" t="s">
        <v>1746</v>
      </c>
      <c r="K88" s="43" t="s">
        <v>739</v>
      </c>
      <c r="L88" s="9" t="str">
        <f t="shared" si="19"/>
        <v>N/A</v>
      </c>
    </row>
    <row r="89" spans="1:12" x14ac:dyDescent="0.25">
      <c r="A89" s="2" t="s">
        <v>730</v>
      </c>
      <c r="B89" s="35" t="s">
        <v>213</v>
      </c>
      <c r="C89" s="45" t="s">
        <v>213</v>
      </c>
      <c r="D89" s="11" t="str">
        <f t="shared" si="20"/>
        <v>N/A</v>
      </c>
      <c r="E89" s="36">
        <v>0</v>
      </c>
      <c r="F89" s="11" t="str">
        <f t="shared" si="21"/>
        <v>N/A</v>
      </c>
      <c r="G89" s="36">
        <v>11</v>
      </c>
      <c r="H89" s="11" t="str">
        <f t="shared" si="22"/>
        <v>N/A</v>
      </c>
      <c r="I89" s="12" t="s">
        <v>213</v>
      </c>
      <c r="J89" s="12" t="s">
        <v>1746</v>
      </c>
      <c r="K89" s="43" t="s">
        <v>739</v>
      </c>
      <c r="L89" s="9" t="str">
        <f t="shared" si="19"/>
        <v>N/A</v>
      </c>
    </row>
    <row r="90" spans="1:12" ht="25" x14ac:dyDescent="0.25">
      <c r="A90" s="2" t="s">
        <v>1183</v>
      </c>
      <c r="B90" s="35" t="s">
        <v>213</v>
      </c>
      <c r="C90" s="45" t="s">
        <v>213</v>
      </c>
      <c r="D90" s="11" t="str">
        <f t="shared" si="20"/>
        <v>N/A</v>
      </c>
      <c r="E90" s="45" t="s">
        <v>1746</v>
      </c>
      <c r="F90" s="11" t="str">
        <f t="shared" si="21"/>
        <v>N/A</v>
      </c>
      <c r="G90" s="45">
        <v>3166</v>
      </c>
      <c r="H90" s="11" t="str">
        <f t="shared" si="22"/>
        <v>N/A</v>
      </c>
      <c r="I90" s="12" t="s">
        <v>213</v>
      </c>
      <c r="J90" s="12" t="s">
        <v>1746</v>
      </c>
      <c r="K90" s="43" t="s">
        <v>739</v>
      </c>
      <c r="L90" s="9" t="str">
        <f t="shared" si="19"/>
        <v>N/A</v>
      </c>
    </row>
    <row r="91" spans="1:12" ht="25" x14ac:dyDescent="0.25">
      <c r="A91" s="2" t="s">
        <v>1184</v>
      </c>
      <c r="B91" s="35" t="s">
        <v>213</v>
      </c>
      <c r="C91" s="45" t="s">
        <v>213</v>
      </c>
      <c r="D91" s="11" t="str">
        <f t="shared" si="20"/>
        <v>N/A</v>
      </c>
      <c r="E91" s="45">
        <v>475484</v>
      </c>
      <c r="F91" s="11" t="str">
        <f t="shared" si="21"/>
        <v>N/A</v>
      </c>
      <c r="G91" s="45">
        <v>517154</v>
      </c>
      <c r="H91" s="11" t="str">
        <f t="shared" si="22"/>
        <v>N/A</v>
      </c>
      <c r="I91" s="12" t="s">
        <v>213</v>
      </c>
      <c r="J91" s="12">
        <v>8.7639999999999993</v>
      </c>
      <c r="K91" s="43" t="s">
        <v>739</v>
      </c>
      <c r="L91" s="9" t="str">
        <f t="shared" si="19"/>
        <v>Yes</v>
      </c>
    </row>
    <row r="92" spans="1:12" x14ac:dyDescent="0.25">
      <c r="A92" s="2" t="s">
        <v>731</v>
      </c>
      <c r="B92" s="35" t="s">
        <v>213</v>
      </c>
      <c r="C92" s="45" t="s">
        <v>213</v>
      </c>
      <c r="D92" s="11" t="str">
        <f t="shared" si="20"/>
        <v>N/A</v>
      </c>
      <c r="E92" s="36">
        <v>73</v>
      </c>
      <c r="F92" s="11" t="str">
        <f t="shared" si="21"/>
        <v>N/A</v>
      </c>
      <c r="G92" s="36">
        <v>85</v>
      </c>
      <c r="H92" s="11" t="str">
        <f t="shared" si="22"/>
        <v>N/A</v>
      </c>
      <c r="I92" s="12" t="s">
        <v>213</v>
      </c>
      <c r="J92" s="12">
        <v>16.440000000000001</v>
      </c>
      <c r="K92" s="43" t="s">
        <v>739</v>
      </c>
      <c r="L92" s="9" t="str">
        <f t="shared" si="19"/>
        <v>Yes</v>
      </c>
    </row>
    <row r="93" spans="1:12" ht="25" x14ac:dyDescent="0.25">
      <c r="A93" s="2" t="s">
        <v>1185</v>
      </c>
      <c r="B93" s="35" t="s">
        <v>213</v>
      </c>
      <c r="C93" s="45" t="s">
        <v>213</v>
      </c>
      <c r="D93" s="11" t="str">
        <f t="shared" si="20"/>
        <v>N/A</v>
      </c>
      <c r="E93" s="45">
        <v>6513.4794521000003</v>
      </c>
      <c r="F93" s="11" t="str">
        <f t="shared" si="21"/>
        <v>N/A</v>
      </c>
      <c r="G93" s="45">
        <v>6084.1647058999997</v>
      </c>
      <c r="H93" s="11" t="str">
        <f t="shared" si="22"/>
        <v>N/A</v>
      </c>
      <c r="I93" s="12" t="s">
        <v>213</v>
      </c>
      <c r="J93" s="12">
        <v>-6.59</v>
      </c>
      <c r="K93" s="43" t="s">
        <v>739</v>
      </c>
      <c r="L93" s="9" t="str">
        <f t="shared" si="19"/>
        <v>Yes</v>
      </c>
    </row>
    <row r="94" spans="1:12" x14ac:dyDescent="0.25">
      <c r="A94" s="2" t="s">
        <v>1186</v>
      </c>
      <c r="B94" s="35" t="s">
        <v>213</v>
      </c>
      <c r="C94" s="45" t="s">
        <v>213</v>
      </c>
      <c r="D94" s="11" t="str">
        <f t="shared" si="20"/>
        <v>N/A</v>
      </c>
      <c r="E94" s="45">
        <v>3208766</v>
      </c>
      <c r="F94" s="11" t="str">
        <f t="shared" si="21"/>
        <v>N/A</v>
      </c>
      <c r="G94" s="45">
        <v>2951051</v>
      </c>
      <c r="H94" s="11" t="str">
        <f t="shared" si="22"/>
        <v>N/A</v>
      </c>
      <c r="I94" s="12" t="s">
        <v>213</v>
      </c>
      <c r="J94" s="12">
        <v>-8.0299999999999994</v>
      </c>
      <c r="K94" s="43" t="s">
        <v>739</v>
      </c>
      <c r="L94" s="9" t="str">
        <f t="shared" si="19"/>
        <v>Yes</v>
      </c>
    </row>
    <row r="95" spans="1:12" x14ac:dyDescent="0.25">
      <c r="A95" s="2" t="s">
        <v>732</v>
      </c>
      <c r="B95" s="35" t="s">
        <v>213</v>
      </c>
      <c r="C95" s="45" t="s">
        <v>213</v>
      </c>
      <c r="D95" s="11" t="str">
        <f t="shared" si="20"/>
        <v>N/A</v>
      </c>
      <c r="E95" s="36">
        <v>640</v>
      </c>
      <c r="F95" s="11" t="str">
        <f t="shared" si="21"/>
        <v>N/A</v>
      </c>
      <c r="G95" s="36">
        <v>384</v>
      </c>
      <c r="H95" s="11" t="str">
        <f t="shared" si="22"/>
        <v>N/A</v>
      </c>
      <c r="I95" s="12" t="s">
        <v>213</v>
      </c>
      <c r="J95" s="12">
        <v>-40</v>
      </c>
      <c r="K95" s="43" t="s">
        <v>739</v>
      </c>
      <c r="L95" s="9" t="str">
        <f t="shared" si="19"/>
        <v>No</v>
      </c>
    </row>
    <row r="96" spans="1:12" x14ac:dyDescent="0.25">
      <c r="A96" s="2" t="s">
        <v>1187</v>
      </c>
      <c r="B96" s="35" t="s">
        <v>213</v>
      </c>
      <c r="C96" s="45" t="s">
        <v>213</v>
      </c>
      <c r="D96" s="11" t="str">
        <f t="shared" si="20"/>
        <v>N/A</v>
      </c>
      <c r="E96" s="45">
        <v>5013.6968749999996</v>
      </c>
      <c r="F96" s="11" t="str">
        <f t="shared" si="21"/>
        <v>N/A</v>
      </c>
      <c r="G96" s="45">
        <v>7685.0286458</v>
      </c>
      <c r="H96" s="11" t="str">
        <f t="shared" si="22"/>
        <v>N/A</v>
      </c>
      <c r="I96" s="12" t="s">
        <v>213</v>
      </c>
      <c r="J96" s="12">
        <v>53.28</v>
      </c>
      <c r="K96" s="43" t="s">
        <v>739</v>
      </c>
      <c r="L96" s="9" t="str">
        <f t="shared" si="19"/>
        <v>No</v>
      </c>
    </row>
    <row r="97" spans="1:12" x14ac:dyDescent="0.25">
      <c r="A97" s="2" t="s">
        <v>1188</v>
      </c>
      <c r="B97" s="35" t="s">
        <v>213</v>
      </c>
      <c r="C97" s="45" t="s">
        <v>213</v>
      </c>
      <c r="D97" s="11" t="str">
        <f t="shared" si="20"/>
        <v>N/A</v>
      </c>
      <c r="E97" s="45">
        <v>0</v>
      </c>
      <c r="F97" s="11" t="str">
        <f t="shared" si="21"/>
        <v>N/A</v>
      </c>
      <c r="G97" s="45">
        <v>0</v>
      </c>
      <c r="H97" s="11" t="str">
        <f t="shared" si="22"/>
        <v>N/A</v>
      </c>
      <c r="I97" s="12" t="s">
        <v>213</v>
      </c>
      <c r="J97" s="12" t="s">
        <v>1746</v>
      </c>
      <c r="K97" s="43" t="s">
        <v>739</v>
      </c>
      <c r="L97" s="9" t="str">
        <f t="shared" si="19"/>
        <v>N/A</v>
      </c>
    </row>
    <row r="98" spans="1:12" x14ac:dyDescent="0.25">
      <c r="A98" s="2" t="s">
        <v>520</v>
      </c>
      <c r="B98" s="35" t="s">
        <v>213</v>
      </c>
      <c r="C98" s="45" t="s">
        <v>213</v>
      </c>
      <c r="D98" s="11" t="str">
        <f t="shared" si="20"/>
        <v>N/A</v>
      </c>
      <c r="E98" s="36">
        <v>0</v>
      </c>
      <c r="F98" s="11" t="str">
        <f t="shared" si="21"/>
        <v>N/A</v>
      </c>
      <c r="G98" s="36">
        <v>0</v>
      </c>
      <c r="H98" s="11" t="str">
        <f t="shared" si="22"/>
        <v>N/A</v>
      </c>
      <c r="I98" s="12" t="s">
        <v>213</v>
      </c>
      <c r="J98" s="12" t="s">
        <v>1746</v>
      </c>
      <c r="K98" s="43" t="s">
        <v>739</v>
      </c>
      <c r="L98" s="9" t="str">
        <f t="shared" si="19"/>
        <v>N/A</v>
      </c>
    </row>
    <row r="99" spans="1:12" x14ac:dyDescent="0.25">
      <c r="A99" s="2" t="s">
        <v>1189</v>
      </c>
      <c r="B99" s="35" t="s">
        <v>213</v>
      </c>
      <c r="C99" s="45" t="s">
        <v>213</v>
      </c>
      <c r="D99" s="11" t="str">
        <f t="shared" si="20"/>
        <v>N/A</v>
      </c>
      <c r="E99" s="45" t="s">
        <v>1746</v>
      </c>
      <c r="F99" s="11" t="str">
        <f t="shared" si="21"/>
        <v>N/A</v>
      </c>
      <c r="G99" s="45" t="s">
        <v>1746</v>
      </c>
      <c r="H99" s="11" t="str">
        <f t="shared" si="22"/>
        <v>N/A</v>
      </c>
      <c r="I99" s="12" t="s">
        <v>213</v>
      </c>
      <c r="J99" s="12" t="s">
        <v>1746</v>
      </c>
      <c r="K99" s="43" t="s">
        <v>739</v>
      </c>
      <c r="L99" s="9" t="str">
        <f t="shared" si="19"/>
        <v>N/A</v>
      </c>
    </row>
    <row r="100" spans="1:12" ht="25" x14ac:dyDescent="0.25">
      <c r="A100" s="2" t="s">
        <v>1190</v>
      </c>
      <c r="B100" s="35" t="s">
        <v>213</v>
      </c>
      <c r="C100" s="45" t="s">
        <v>213</v>
      </c>
      <c r="D100" s="11" t="str">
        <f t="shared" si="20"/>
        <v>N/A</v>
      </c>
      <c r="E100" s="45">
        <v>6260513</v>
      </c>
      <c r="F100" s="11" t="str">
        <f t="shared" si="21"/>
        <v>N/A</v>
      </c>
      <c r="G100" s="45">
        <v>6217283</v>
      </c>
      <c r="H100" s="11" t="str">
        <f t="shared" si="22"/>
        <v>N/A</v>
      </c>
      <c r="I100" s="12" t="s">
        <v>213</v>
      </c>
      <c r="J100" s="12">
        <v>-0.69099999999999995</v>
      </c>
      <c r="K100" s="43" t="s">
        <v>739</v>
      </c>
      <c r="L100" s="9" t="str">
        <f t="shared" si="19"/>
        <v>Yes</v>
      </c>
    </row>
    <row r="101" spans="1:12" x14ac:dyDescent="0.25">
      <c r="A101" s="2" t="s">
        <v>521</v>
      </c>
      <c r="B101" s="35" t="s">
        <v>213</v>
      </c>
      <c r="C101" s="45" t="s">
        <v>213</v>
      </c>
      <c r="D101" s="11" t="str">
        <f t="shared" si="20"/>
        <v>N/A</v>
      </c>
      <c r="E101" s="36">
        <v>4853</v>
      </c>
      <c r="F101" s="11" t="str">
        <f t="shared" si="21"/>
        <v>N/A</v>
      </c>
      <c r="G101" s="36">
        <v>4616</v>
      </c>
      <c r="H101" s="11" t="str">
        <f t="shared" si="22"/>
        <v>N/A</v>
      </c>
      <c r="I101" s="12" t="s">
        <v>213</v>
      </c>
      <c r="J101" s="12">
        <v>-4.88</v>
      </c>
      <c r="K101" s="43" t="s">
        <v>739</v>
      </c>
      <c r="L101" s="9" t="str">
        <f t="shared" si="19"/>
        <v>Yes</v>
      </c>
    </row>
    <row r="102" spans="1:12" ht="25" x14ac:dyDescent="0.25">
      <c r="A102" s="2" t="s">
        <v>1191</v>
      </c>
      <c r="B102" s="35" t="s">
        <v>213</v>
      </c>
      <c r="C102" s="45" t="s">
        <v>213</v>
      </c>
      <c r="D102" s="11" t="str">
        <f t="shared" si="20"/>
        <v>N/A</v>
      </c>
      <c r="E102" s="45">
        <v>1290.0294663</v>
      </c>
      <c r="F102" s="11" t="str">
        <f t="shared" si="21"/>
        <v>N/A</v>
      </c>
      <c r="G102" s="45">
        <v>1346.8983969000001</v>
      </c>
      <c r="H102" s="11" t="str">
        <f t="shared" si="22"/>
        <v>N/A</v>
      </c>
      <c r="I102" s="12" t="s">
        <v>213</v>
      </c>
      <c r="J102" s="12">
        <v>4.4080000000000004</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27973410</v>
      </c>
      <c r="F106" s="11" t="str">
        <f t="shared" si="21"/>
        <v>N/A</v>
      </c>
      <c r="G106" s="45">
        <v>38187461</v>
      </c>
      <c r="H106" s="11" t="str">
        <f t="shared" si="22"/>
        <v>N/A</v>
      </c>
      <c r="I106" s="12" t="s">
        <v>213</v>
      </c>
      <c r="J106" s="12">
        <v>36.51</v>
      </c>
      <c r="K106" s="43" t="s">
        <v>739</v>
      </c>
      <c r="L106" s="9" t="str">
        <f t="shared" si="19"/>
        <v>No</v>
      </c>
    </row>
    <row r="107" spans="1:12" x14ac:dyDescent="0.25">
      <c r="A107" s="2" t="s">
        <v>523</v>
      </c>
      <c r="B107" s="35" t="s">
        <v>213</v>
      </c>
      <c r="C107" s="45" t="s">
        <v>213</v>
      </c>
      <c r="D107" s="11" t="str">
        <f t="shared" si="20"/>
        <v>N/A</v>
      </c>
      <c r="E107" s="36">
        <v>6110</v>
      </c>
      <c r="F107" s="11" t="str">
        <f t="shared" si="21"/>
        <v>N/A</v>
      </c>
      <c r="G107" s="36">
        <v>5963</v>
      </c>
      <c r="H107" s="11" t="str">
        <f t="shared" si="22"/>
        <v>N/A</v>
      </c>
      <c r="I107" s="12" t="s">
        <v>213</v>
      </c>
      <c r="J107" s="12">
        <v>-2.41</v>
      </c>
      <c r="K107" s="43" t="s">
        <v>739</v>
      </c>
      <c r="L107" s="9" t="str">
        <f t="shared" si="19"/>
        <v>Yes</v>
      </c>
    </row>
    <row r="108" spans="1:12" ht="25" x14ac:dyDescent="0.25">
      <c r="A108" s="2" t="s">
        <v>1195</v>
      </c>
      <c r="B108" s="35" t="s">
        <v>213</v>
      </c>
      <c r="C108" s="45" t="s">
        <v>213</v>
      </c>
      <c r="D108" s="11" t="str">
        <f t="shared" si="20"/>
        <v>N/A</v>
      </c>
      <c r="E108" s="45">
        <v>4578.2995090000004</v>
      </c>
      <c r="F108" s="11" t="str">
        <f t="shared" si="21"/>
        <v>N/A</v>
      </c>
      <c r="G108" s="45">
        <v>6404.0685896000005</v>
      </c>
      <c r="H108" s="11" t="str">
        <f t="shared" si="22"/>
        <v>N/A</v>
      </c>
      <c r="I108" s="12" t="s">
        <v>213</v>
      </c>
      <c r="J108" s="12">
        <v>39.880000000000003</v>
      </c>
      <c r="K108" s="43" t="s">
        <v>739</v>
      </c>
      <c r="L108" s="9" t="str">
        <f t="shared" si="19"/>
        <v>No</v>
      </c>
    </row>
    <row r="109" spans="1:12" ht="25" x14ac:dyDescent="0.25">
      <c r="A109" s="2" t="s">
        <v>1196</v>
      </c>
      <c r="B109" s="35" t="s">
        <v>213</v>
      </c>
      <c r="C109" s="45" t="s">
        <v>213</v>
      </c>
      <c r="D109" s="11" t="str">
        <f t="shared" si="20"/>
        <v>N/A</v>
      </c>
      <c r="E109" s="45">
        <v>27274561</v>
      </c>
      <c r="F109" s="11" t="str">
        <f t="shared" si="21"/>
        <v>N/A</v>
      </c>
      <c r="G109" s="45">
        <v>16582745</v>
      </c>
      <c r="H109" s="11" t="str">
        <f t="shared" si="22"/>
        <v>N/A</v>
      </c>
      <c r="I109" s="12" t="s">
        <v>213</v>
      </c>
      <c r="J109" s="12">
        <v>-39.200000000000003</v>
      </c>
      <c r="K109" s="43" t="s">
        <v>739</v>
      </c>
      <c r="L109" s="9" t="str">
        <f t="shared" si="19"/>
        <v>No</v>
      </c>
    </row>
    <row r="110" spans="1:12" x14ac:dyDescent="0.25">
      <c r="A110" s="2" t="s">
        <v>524</v>
      </c>
      <c r="B110" s="35" t="s">
        <v>213</v>
      </c>
      <c r="C110" s="45" t="s">
        <v>213</v>
      </c>
      <c r="D110" s="11" t="str">
        <f t="shared" si="20"/>
        <v>N/A</v>
      </c>
      <c r="E110" s="36">
        <v>4080</v>
      </c>
      <c r="F110" s="11" t="str">
        <f t="shared" si="21"/>
        <v>N/A</v>
      </c>
      <c r="G110" s="36">
        <v>2978</v>
      </c>
      <c r="H110" s="11" t="str">
        <f t="shared" si="22"/>
        <v>N/A</v>
      </c>
      <c r="I110" s="12" t="s">
        <v>213</v>
      </c>
      <c r="J110" s="12">
        <v>-27</v>
      </c>
      <c r="K110" s="43" t="s">
        <v>739</v>
      </c>
      <c r="L110" s="9" t="str">
        <f t="shared" si="19"/>
        <v>Yes</v>
      </c>
    </row>
    <row r="111" spans="1:12" ht="25" x14ac:dyDescent="0.25">
      <c r="A111" s="2" t="s">
        <v>1197</v>
      </c>
      <c r="B111" s="35" t="s">
        <v>213</v>
      </c>
      <c r="C111" s="45" t="s">
        <v>213</v>
      </c>
      <c r="D111" s="11" t="str">
        <f t="shared" si="20"/>
        <v>N/A</v>
      </c>
      <c r="E111" s="45">
        <v>6684.9414215999996</v>
      </c>
      <c r="F111" s="11" t="str">
        <f t="shared" si="21"/>
        <v>N/A</v>
      </c>
      <c r="G111" s="45">
        <v>5568.4167226</v>
      </c>
      <c r="H111" s="11" t="str">
        <f t="shared" si="22"/>
        <v>N/A</v>
      </c>
      <c r="I111" s="12" t="s">
        <v>213</v>
      </c>
      <c r="J111" s="12">
        <v>-16.7</v>
      </c>
      <c r="K111" s="43" t="s">
        <v>739</v>
      </c>
      <c r="L111" s="9" t="str">
        <f t="shared" si="19"/>
        <v>Yes</v>
      </c>
    </row>
    <row r="112" spans="1:12" ht="25" x14ac:dyDescent="0.25">
      <c r="A112" s="2" t="s">
        <v>1198</v>
      </c>
      <c r="B112" s="35" t="s">
        <v>213</v>
      </c>
      <c r="C112" s="45" t="s">
        <v>213</v>
      </c>
      <c r="D112" s="11" t="str">
        <f t="shared" si="20"/>
        <v>N/A</v>
      </c>
      <c r="E112" s="45">
        <v>141969665</v>
      </c>
      <c r="F112" s="11" t="str">
        <f t="shared" si="21"/>
        <v>N/A</v>
      </c>
      <c r="G112" s="45">
        <v>154764006</v>
      </c>
      <c r="H112" s="11" t="str">
        <f t="shared" si="22"/>
        <v>N/A</v>
      </c>
      <c r="I112" s="12" t="s">
        <v>213</v>
      </c>
      <c r="J112" s="12">
        <v>9.0120000000000005</v>
      </c>
      <c r="K112" s="43" t="s">
        <v>739</v>
      </c>
      <c r="L112" s="9" t="str">
        <f t="shared" si="19"/>
        <v>Yes</v>
      </c>
    </row>
    <row r="113" spans="1:12" x14ac:dyDescent="0.25">
      <c r="A113" s="2" t="s">
        <v>525</v>
      </c>
      <c r="B113" s="35" t="s">
        <v>213</v>
      </c>
      <c r="C113" s="45" t="s">
        <v>213</v>
      </c>
      <c r="D113" s="11" t="str">
        <f t="shared" si="20"/>
        <v>N/A</v>
      </c>
      <c r="E113" s="36">
        <v>3934</v>
      </c>
      <c r="F113" s="11" t="str">
        <f t="shared" si="21"/>
        <v>N/A</v>
      </c>
      <c r="G113" s="36">
        <v>3986</v>
      </c>
      <c r="H113" s="11" t="str">
        <f t="shared" si="22"/>
        <v>N/A</v>
      </c>
      <c r="I113" s="12" t="s">
        <v>213</v>
      </c>
      <c r="J113" s="12">
        <v>1.3220000000000001</v>
      </c>
      <c r="K113" s="43" t="s">
        <v>739</v>
      </c>
      <c r="L113" s="9" t="str">
        <f t="shared" si="19"/>
        <v>Yes</v>
      </c>
    </row>
    <row r="114" spans="1:12" ht="25" x14ac:dyDescent="0.25">
      <c r="A114" s="2" t="s">
        <v>1199</v>
      </c>
      <c r="B114" s="35" t="s">
        <v>213</v>
      </c>
      <c r="C114" s="45" t="s">
        <v>213</v>
      </c>
      <c r="D114" s="11" t="str">
        <f t="shared" si="20"/>
        <v>N/A</v>
      </c>
      <c r="E114" s="45">
        <v>36087.866040000001</v>
      </c>
      <c r="F114" s="11" t="str">
        <f t="shared" si="21"/>
        <v>N/A</v>
      </c>
      <c r="G114" s="45">
        <v>38826.895635000001</v>
      </c>
      <c r="H114" s="11" t="str">
        <f t="shared" si="22"/>
        <v>N/A</v>
      </c>
      <c r="I114" s="12" t="s">
        <v>213</v>
      </c>
      <c r="J114" s="12">
        <v>7.59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0</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0</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t="s">
        <v>1746</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2590242</v>
      </c>
      <c r="F124" s="11" t="str">
        <f t="shared" si="24"/>
        <v>N/A</v>
      </c>
      <c r="G124" s="45">
        <v>2354392</v>
      </c>
      <c r="H124" s="11" t="str">
        <f t="shared" si="25"/>
        <v>N/A</v>
      </c>
      <c r="I124" s="12" t="s">
        <v>213</v>
      </c>
      <c r="J124" s="12">
        <v>-9.11</v>
      </c>
      <c r="K124" s="43" t="s">
        <v>739</v>
      </c>
      <c r="L124" s="9" t="str">
        <f t="shared" si="19"/>
        <v>Yes</v>
      </c>
    </row>
    <row r="125" spans="1:12" ht="25" x14ac:dyDescent="0.25">
      <c r="A125" s="2" t="s">
        <v>529</v>
      </c>
      <c r="B125" s="35" t="s">
        <v>213</v>
      </c>
      <c r="C125" s="45" t="s">
        <v>213</v>
      </c>
      <c r="D125" s="11" t="str">
        <f t="shared" si="23"/>
        <v>N/A</v>
      </c>
      <c r="E125" s="36">
        <v>5457</v>
      </c>
      <c r="F125" s="11" t="str">
        <f t="shared" si="24"/>
        <v>N/A</v>
      </c>
      <c r="G125" s="36">
        <v>5325</v>
      </c>
      <c r="H125" s="11" t="str">
        <f t="shared" si="25"/>
        <v>N/A</v>
      </c>
      <c r="I125" s="12" t="s">
        <v>213</v>
      </c>
      <c r="J125" s="12">
        <v>-2.42</v>
      </c>
      <c r="K125" s="43" t="s">
        <v>739</v>
      </c>
      <c r="L125" s="9" t="str">
        <f t="shared" si="19"/>
        <v>Yes</v>
      </c>
    </row>
    <row r="126" spans="1:12" ht="25" x14ac:dyDescent="0.25">
      <c r="A126" s="2" t="s">
        <v>1207</v>
      </c>
      <c r="B126" s="35" t="s">
        <v>213</v>
      </c>
      <c r="C126" s="45" t="s">
        <v>213</v>
      </c>
      <c r="D126" s="11" t="str">
        <f t="shared" si="23"/>
        <v>N/A</v>
      </c>
      <c r="E126" s="45">
        <v>474.66410115000002</v>
      </c>
      <c r="F126" s="11" t="str">
        <f t="shared" si="24"/>
        <v>N/A</v>
      </c>
      <c r="G126" s="45">
        <v>442.13934272</v>
      </c>
      <c r="H126" s="11" t="str">
        <f t="shared" si="25"/>
        <v>N/A</v>
      </c>
      <c r="I126" s="12" t="s">
        <v>213</v>
      </c>
      <c r="J126" s="12">
        <v>-6.85</v>
      </c>
      <c r="K126" s="43" t="s">
        <v>739</v>
      </c>
      <c r="L126" s="9" t="str">
        <f t="shared" si="19"/>
        <v>Yes</v>
      </c>
    </row>
    <row r="127" spans="1:12" ht="25" x14ac:dyDescent="0.25">
      <c r="A127" s="2" t="s">
        <v>1208</v>
      </c>
      <c r="B127" s="35" t="s">
        <v>213</v>
      </c>
      <c r="C127" s="45" t="s">
        <v>213</v>
      </c>
      <c r="D127" s="11" t="str">
        <f t="shared" si="23"/>
        <v>N/A</v>
      </c>
      <c r="E127" s="45">
        <v>313212</v>
      </c>
      <c r="F127" s="11" t="str">
        <f t="shared" si="24"/>
        <v>N/A</v>
      </c>
      <c r="G127" s="45">
        <v>0</v>
      </c>
      <c r="H127" s="11" t="str">
        <f t="shared" si="25"/>
        <v>N/A</v>
      </c>
      <c r="I127" s="12" t="s">
        <v>213</v>
      </c>
      <c r="J127" s="12">
        <v>-100</v>
      </c>
      <c r="K127" s="43" t="s">
        <v>739</v>
      </c>
      <c r="L127" s="9" t="str">
        <f t="shared" si="19"/>
        <v>No</v>
      </c>
    </row>
    <row r="128" spans="1:12" x14ac:dyDescent="0.25">
      <c r="A128" s="2" t="s">
        <v>530</v>
      </c>
      <c r="B128" s="35" t="s">
        <v>213</v>
      </c>
      <c r="C128" s="45" t="s">
        <v>213</v>
      </c>
      <c r="D128" s="11" t="str">
        <f t="shared" si="23"/>
        <v>N/A</v>
      </c>
      <c r="E128" s="36">
        <v>2165</v>
      </c>
      <c r="F128" s="11" t="str">
        <f t="shared" si="24"/>
        <v>N/A</v>
      </c>
      <c r="G128" s="36">
        <v>0</v>
      </c>
      <c r="H128" s="11" t="str">
        <f t="shared" si="25"/>
        <v>N/A</v>
      </c>
      <c r="I128" s="12" t="s">
        <v>213</v>
      </c>
      <c r="J128" s="12">
        <v>-100</v>
      </c>
      <c r="K128" s="43" t="s">
        <v>739</v>
      </c>
      <c r="L128" s="9" t="str">
        <f t="shared" si="19"/>
        <v>No</v>
      </c>
    </row>
    <row r="129" spans="1:12" ht="25" x14ac:dyDescent="0.25">
      <c r="A129" s="2" t="s">
        <v>1209</v>
      </c>
      <c r="B129" s="35" t="s">
        <v>213</v>
      </c>
      <c r="C129" s="45" t="s">
        <v>213</v>
      </c>
      <c r="D129" s="11" t="str">
        <f t="shared" si="23"/>
        <v>N/A</v>
      </c>
      <c r="E129" s="45">
        <v>144.67066975</v>
      </c>
      <c r="F129" s="11" t="str">
        <f t="shared" si="24"/>
        <v>N/A</v>
      </c>
      <c r="G129" s="45" t="s">
        <v>1746</v>
      </c>
      <c r="H129" s="11" t="str">
        <f t="shared" si="25"/>
        <v>N/A</v>
      </c>
      <c r="I129" s="12" t="s">
        <v>213</v>
      </c>
      <c r="J129" s="12" t="s">
        <v>1746</v>
      </c>
      <c r="K129" s="43" t="s">
        <v>739</v>
      </c>
      <c r="L129" s="9" t="str">
        <f t="shared" si="19"/>
        <v>N/A</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234925</v>
      </c>
      <c r="F136" s="11" t="str">
        <f t="shared" si="24"/>
        <v>N/A</v>
      </c>
      <c r="G136" s="45">
        <v>272649</v>
      </c>
      <c r="H136" s="11" t="str">
        <f t="shared" si="25"/>
        <v>N/A</v>
      </c>
      <c r="I136" s="12" t="s">
        <v>213</v>
      </c>
      <c r="J136" s="12">
        <v>16.059999999999999</v>
      </c>
      <c r="K136" s="43" t="s">
        <v>739</v>
      </c>
      <c r="L136" s="9" t="str">
        <f t="shared" si="19"/>
        <v>Yes</v>
      </c>
    </row>
    <row r="137" spans="1:12" x14ac:dyDescent="0.25">
      <c r="A137" s="2" t="s">
        <v>533</v>
      </c>
      <c r="B137" s="35" t="s">
        <v>213</v>
      </c>
      <c r="C137" s="45" t="s">
        <v>213</v>
      </c>
      <c r="D137" s="11" t="str">
        <f t="shared" si="23"/>
        <v>N/A</v>
      </c>
      <c r="E137" s="36">
        <v>334</v>
      </c>
      <c r="F137" s="11" t="str">
        <f t="shared" si="24"/>
        <v>N/A</v>
      </c>
      <c r="G137" s="36">
        <v>413</v>
      </c>
      <c r="H137" s="11" t="str">
        <f t="shared" si="25"/>
        <v>N/A</v>
      </c>
      <c r="I137" s="12" t="s">
        <v>213</v>
      </c>
      <c r="J137" s="12">
        <v>23.65</v>
      </c>
      <c r="K137" s="43" t="s">
        <v>739</v>
      </c>
      <c r="L137" s="9" t="str">
        <f t="shared" si="19"/>
        <v>Yes</v>
      </c>
    </row>
    <row r="138" spans="1:12" x14ac:dyDescent="0.25">
      <c r="A138" s="2" t="s">
        <v>1215</v>
      </c>
      <c r="B138" s="35" t="s">
        <v>213</v>
      </c>
      <c r="C138" s="45" t="s">
        <v>213</v>
      </c>
      <c r="D138" s="11" t="str">
        <f t="shared" si="23"/>
        <v>N/A</v>
      </c>
      <c r="E138" s="45">
        <v>703.36826346999999</v>
      </c>
      <c r="F138" s="11" t="str">
        <f t="shared" si="24"/>
        <v>N/A</v>
      </c>
      <c r="G138" s="45">
        <v>660.16707022000003</v>
      </c>
      <c r="H138" s="11" t="str">
        <f t="shared" si="25"/>
        <v>N/A</v>
      </c>
      <c r="I138" s="12" t="s">
        <v>213</v>
      </c>
      <c r="J138" s="12">
        <v>-6.14</v>
      </c>
      <c r="K138" s="43" t="s">
        <v>739</v>
      </c>
      <c r="L138" s="9" t="str">
        <f t="shared" si="19"/>
        <v>Yes</v>
      </c>
    </row>
    <row r="139" spans="1:12" x14ac:dyDescent="0.25">
      <c r="A139" s="50" t="s">
        <v>406</v>
      </c>
      <c r="B139" s="14" t="s">
        <v>213</v>
      </c>
      <c r="C139" s="14">
        <v>3484187268</v>
      </c>
      <c r="D139" s="11" t="str">
        <f t="shared" si="23"/>
        <v>N/A</v>
      </c>
      <c r="E139" s="14">
        <v>3591201912</v>
      </c>
      <c r="F139" s="11" t="str">
        <f t="shared" si="24"/>
        <v>N/A</v>
      </c>
      <c r="G139" s="14">
        <v>3401620147</v>
      </c>
      <c r="H139" s="11" t="str">
        <f t="shared" si="25"/>
        <v>N/A</v>
      </c>
      <c r="I139" s="12">
        <v>3.0710000000000002</v>
      </c>
      <c r="J139" s="12">
        <v>-5.28</v>
      </c>
      <c r="K139" s="14" t="s">
        <v>213</v>
      </c>
      <c r="L139" s="9" t="str">
        <f t="shared" ref="L139:L158" si="26">IF(J139="Div by 0", "N/A", IF(K139="N/A","N/A", IF(J139&gt;VALUE(MID(K139,1,2)), "No", IF(J139&lt;-1*VALUE(MID(K139,1,2)), "No", "Yes"))))</f>
        <v>N/A</v>
      </c>
    </row>
    <row r="140" spans="1:12" x14ac:dyDescent="0.25">
      <c r="A140" s="50" t="s">
        <v>1216</v>
      </c>
      <c r="B140" s="14" t="s">
        <v>213</v>
      </c>
      <c r="C140" s="14">
        <v>5423.5433074000002</v>
      </c>
      <c r="D140" s="11" t="str">
        <f t="shared" si="23"/>
        <v>N/A</v>
      </c>
      <c r="E140" s="14">
        <v>5464.7049697000002</v>
      </c>
      <c r="F140" s="11" t="str">
        <f t="shared" si="24"/>
        <v>N/A</v>
      </c>
      <c r="G140" s="14">
        <v>5191.7358649999996</v>
      </c>
      <c r="H140" s="11" t="str">
        <f t="shared" si="25"/>
        <v>N/A</v>
      </c>
      <c r="I140" s="12">
        <v>0.75890000000000002</v>
      </c>
      <c r="J140" s="12">
        <v>-5</v>
      </c>
      <c r="K140" s="14" t="s">
        <v>213</v>
      </c>
      <c r="L140" s="9" t="str">
        <f t="shared" si="26"/>
        <v>N/A</v>
      </c>
    </row>
    <row r="141" spans="1:12" x14ac:dyDescent="0.25">
      <c r="A141" s="50" t="s">
        <v>407</v>
      </c>
      <c r="B141" s="14" t="s">
        <v>213</v>
      </c>
      <c r="C141" s="14">
        <v>9998976</v>
      </c>
      <c r="D141" s="11" t="str">
        <f t="shared" si="23"/>
        <v>N/A</v>
      </c>
      <c r="E141" s="14">
        <v>9705452</v>
      </c>
      <c r="F141" s="11" t="str">
        <f t="shared" si="24"/>
        <v>N/A</v>
      </c>
      <c r="G141" s="14">
        <v>0</v>
      </c>
      <c r="H141" s="11" t="str">
        <f t="shared" si="25"/>
        <v>N/A</v>
      </c>
      <c r="I141" s="12">
        <v>-2.94</v>
      </c>
      <c r="J141" s="12">
        <v>-100</v>
      </c>
      <c r="K141" s="14" t="s">
        <v>213</v>
      </c>
      <c r="L141" s="9" t="str">
        <f t="shared" si="26"/>
        <v>N/A</v>
      </c>
    </row>
    <row r="142" spans="1:12" x14ac:dyDescent="0.25">
      <c r="A142" s="50" t="s">
        <v>1217</v>
      </c>
      <c r="B142" s="14" t="s">
        <v>213</v>
      </c>
      <c r="C142" s="14">
        <v>2878.2314335000001</v>
      </c>
      <c r="D142" s="11" t="str">
        <f t="shared" si="23"/>
        <v>N/A</v>
      </c>
      <c r="E142" s="14">
        <v>3001.0674088000001</v>
      </c>
      <c r="F142" s="11" t="str">
        <f t="shared" si="24"/>
        <v>N/A</v>
      </c>
      <c r="G142" s="14" t="s">
        <v>1746</v>
      </c>
      <c r="H142" s="11" t="str">
        <f t="shared" si="25"/>
        <v>N/A</v>
      </c>
      <c r="I142" s="12">
        <v>4.2679999999999998</v>
      </c>
      <c r="J142" s="12" t="s">
        <v>1746</v>
      </c>
      <c r="K142" s="14" t="s">
        <v>213</v>
      </c>
      <c r="L142" s="9" t="str">
        <f t="shared" si="26"/>
        <v>N/A</v>
      </c>
    </row>
    <row r="143" spans="1:12" x14ac:dyDescent="0.25">
      <c r="A143" s="50" t="s">
        <v>408</v>
      </c>
      <c r="B143" s="14" t="s">
        <v>213</v>
      </c>
      <c r="C143" s="14">
        <v>126073659</v>
      </c>
      <c r="D143" s="11" t="str">
        <f t="shared" si="23"/>
        <v>N/A</v>
      </c>
      <c r="E143" s="14">
        <v>125993316</v>
      </c>
      <c r="F143" s="11" t="str">
        <f t="shared" si="24"/>
        <v>N/A</v>
      </c>
      <c r="G143" s="14">
        <v>55074827</v>
      </c>
      <c r="H143" s="11" t="str">
        <f t="shared" si="25"/>
        <v>N/A</v>
      </c>
      <c r="I143" s="12">
        <v>-6.4000000000000001E-2</v>
      </c>
      <c r="J143" s="12">
        <v>-56.3</v>
      </c>
      <c r="K143" s="14" t="s">
        <v>213</v>
      </c>
      <c r="L143" s="9" t="str">
        <f t="shared" si="26"/>
        <v>N/A</v>
      </c>
    </row>
    <row r="144" spans="1:12" x14ac:dyDescent="0.25">
      <c r="A144" s="50" t="s">
        <v>1218</v>
      </c>
      <c r="B144" s="14" t="s">
        <v>213</v>
      </c>
      <c r="C144" s="14">
        <v>2553.2354286999998</v>
      </c>
      <c r="D144" s="11" t="str">
        <f t="shared" si="23"/>
        <v>N/A</v>
      </c>
      <c r="E144" s="14">
        <v>2384.5209129999998</v>
      </c>
      <c r="F144" s="11" t="str">
        <f t="shared" si="24"/>
        <v>N/A</v>
      </c>
      <c r="G144" s="14">
        <v>968.09328529000004</v>
      </c>
      <c r="H144" s="11" t="str">
        <f t="shared" si="25"/>
        <v>N/A</v>
      </c>
      <c r="I144" s="12">
        <v>-6.61</v>
      </c>
      <c r="J144" s="12">
        <v>-59.4</v>
      </c>
      <c r="K144" s="14" t="s">
        <v>213</v>
      </c>
      <c r="L144" s="9" t="str">
        <f t="shared" si="26"/>
        <v>N/A</v>
      </c>
    </row>
    <row r="145" spans="1:13" x14ac:dyDescent="0.25">
      <c r="A145" s="50"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50"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16030515</v>
      </c>
      <c r="D149" s="11" t="str">
        <f t="shared" si="27"/>
        <v>N/A</v>
      </c>
      <c r="E149" s="14">
        <v>16283140</v>
      </c>
      <c r="F149" s="11" t="str">
        <f t="shared" si="28"/>
        <v>N/A</v>
      </c>
      <c r="G149" s="14">
        <v>15846332</v>
      </c>
      <c r="H149" s="11" t="str">
        <f t="shared" si="29"/>
        <v>N/A</v>
      </c>
      <c r="I149" s="12">
        <v>1.5760000000000001</v>
      </c>
      <c r="J149" s="12">
        <v>-2.68</v>
      </c>
      <c r="K149" s="14" t="s">
        <v>213</v>
      </c>
      <c r="L149" s="9" t="str">
        <f t="shared" si="26"/>
        <v>N/A</v>
      </c>
    </row>
    <row r="150" spans="1:13" x14ac:dyDescent="0.25">
      <c r="A150" s="50" t="s">
        <v>1221</v>
      </c>
      <c r="B150" s="14" t="s">
        <v>213</v>
      </c>
      <c r="C150" s="14">
        <v>236.1178784</v>
      </c>
      <c r="D150" s="11" t="str">
        <f t="shared" si="27"/>
        <v>N/A</v>
      </c>
      <c r="E150" s="14">
        <v>236.12784407999999</v>
      </c>
      <c r="F150" s="11" t="str">
        <f t="shared" si="28"/>
        <v>N/A</v>
      </c>
      <c r="G150" s="14">
        <v>235.76290301</v>
      </c>
      <c r="H150" s="11" t="str">
        <f t="shared" si="29"/>
        <v>N/A</v>
      </c>
      <c r="I150" s="12">
        <v>4.1999999999999997E-3</v>
      </c>
      <c r="J150" s="12">
        <v>-0.155</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1823726</v>
      </c>
      <c r="D153" s="11" t="str">
        <f t="shared" si="27"/>
        <v>N/A</v>
      </c>
      <c r="E153" s="14">
        <v>4242686</v>
      </c>
      <c r="F153" s="11" t="str">
        <f t="shared" si="28"/>
        <v>N/A</v>
      </c>
      <c r="G153" s="14">
        <v>7555213</v>
      </c>
      <c r="H153" s="11" t="str">
        <f t="shared" si="29"/>
        <v>N/A</v>
      </c>
      <c r="I153" s="12">
        <v>132.6</v>
      </c>
      <c r="J153" s="12">
        <v>78.08</v>
      </c>
      <c r="K153" s="14" t="s">
        <v>213</v>
      </c>
      <c r="L153" s="9" t="str">
        <f t="shared" si="26"/>
        <v>N/A</v>
      </c>
      <c r="M153" s="55"/>
    </row>
    <row r="154" spans="1:13" x14ac:dyDescent="0.25">
      <c r="A154" s="50" t="s">
        <v>1223</v>
      </c>
      <c r="B154" s="14" t="s">
        <v>213</v>
      </c>
      <c r="C154" s="14">
        <v>43422.047618999997</v>
      </c>
      <c r="D154" s="11" t="str">
        <f t="shared" si="27"/>
        <v>N/A</v>
      </c>
      <c r="E154" s="14">
        <v>45620.279569999999</v>
      </c>
      <c r="F154" s="11" t="str">
        <f t="shared" si="28"/>
        <v>N/A</v>
      </c>
      <c r="G154" s="14">
        <v>45240.796407000002</v>
      </c>
      <c r="H154" s="11" t="str">
        <f t="shared" si="29"/>
        <v>N/A</v>
      </c>
      <c r="I154" s="12">
        <v>5.0620000000000003</v>
      </c>
      <c r="J154" s="12">
        <v>-0.83199999999999996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1545.2868996</v>
      </c>
      <c r="D164" s="113" t="str">
        <f t="shared" ref="D164" si="31">IF($B164="N/A","N/A",IF(C164&gt;10,"No",IF(C164&lt;-10,"No","Yes")))</f>
        <v>N/A</v>
      </c>
      <c r="E164" s="112">
        <v>1505.9809026999999</v>
      </c>
      <c r="F164" s="113" t="str">
        <f t="shared" ref="F164" si="32">IF($B164="N/A","N/A",IF(E164&gt;10,"No",IF(E164&lt;-10,"No","Yes")))</f>
        <v>N/A</v>
      </c>
      <c r="G164" s="112">
        <v>1563.7746394000001</v>
      </c>
      <c r="H164" s="113" t="str">
        <f t="shared" ref="H164" si="33">IF($B164="N/A","N/A",IF(G164&gt;10,"No",IF(G164&lt;-10,"No","Yes")))</f>
        <v>N/A</v>
      </c>
      <c r="I164" s="114">
        <v>-2.54</v>
      </c>
      <c r="J164" s="114">
        <v>3.8380000000000001</v>
      </c>
      <c r="K164" s="115" t="s">
        <v>739</v>
      </c>
      <c r="L164" s="116" t="str">
        <f>IF(J164="Div by 0", "N/A", IF(OR(J164="N/A",K164="N/A"),"N/A", IF(J164&gt;VALUE(MID(K164,1,2)), "No", IF(J164&lt;-1*VALUE(MID(K164,1,2)), "No", "Yes"))))</f>
        <v>Yes</v>
      </c>
      <c r="N164" s="56"/>
    </row>
    <row r="165" spans="1:16" x14ac:dyDescent="0.25">
      <c r="A165" s="50" t="s">
        <v>1228</v>
      </c>
      <c r="B165" s="14" t="s">
        <v>213</v>
      </c>
      <c r="C165" s="14">
        <v>1563.4925515</v>
      </c>
      <c r="D165" s="11" t="str">
        <f t="shared" ref="D165:D171" si="34">IF($B165="N/A","N/A",IF(C165&gt;10,"No",IF(C165&lt;-10,"No","Yes")))</f>
        <v>N/A</v>
      </c>
      <c r="E165" s="14">
        <v>1525.5107151</v>
      </c>
      <c r="F165" s="11" t="str">
        <f t="shared" ref="F165:F171" si="35">IF($B165="N/A","N/A",IF(E165&gt;10,"No",IF(E165&lt;-10,"No","Yes")))</f>
        <v>N/A</v>
      </c>
      <c r="G165" s="14">
        <v>1587.6518497</v>
      </c>
      <c r="H165" s="11" t="str">
        <f t="shared" ref="H165:H171" si="36">IF($B165="N/A","N/A",IF(G165&gt;10,"No",IF(G165&lt;-10,"No","Yes")))</f>
        <v>N/A</v>
      </c>
      <c r="I165" s="12">
        <v>-2.4300000000000002</v>
      </c>
      <c r="J165" s="12">
        <v>4.0730000000000004</v>
      </c>
      <c r="K165" s="43" t="s">
        <v>739</v>
      </c>
      <c r="L165" s="9" t="str">
        <f>IF(J165="Div by 0", "N/A", IF(OR(J165="N/A",K165="N/A"),"N/A", IF(J165&gt;VALUE(MID(K165,1,2)), "No", IF(J165&lt;-1*VALUE(MID(K165,1,2)), "No", "Yes"))))</f>
        <v>Yes</v>
      </c>
      <c r="N165" s="56"/>
    </row>
    <row r="166" spans="1:16" x14ac:dyDescent="0.25">
      <c r="A166" s="50" t="s">
        <v>1229</v>
      </c>
      <c r="B166" s="14" t="s">
        <v>213</v>
      </c>
      <c r="C166" s="14">
        <v>1073.1122835000001</v>
      </c>
      <c r="D166" s="11" t="str">
        <f t="shared" si="34"/>
        <v>N/A</v>
      </c>
      <c r="E166" s="14">
        <v>1018.6603191</v>
      </c>
      <c r="F166" s="11" t="str">
        <f t="shared" si="35"/>
        <v>N/A</v>
      </c>
      <c r="G166" s="14">
        <v>967.56408308000005</v>
      </c>
      <c r="H166" s="11" t="str">
        <f t="shared" si="36"/>
        <v>N/A</v>
      </c>
      <c r="I166" s="12">
        <v>-5.07</v>
      </c>
      <c r="J166" s="12">
        <v>-5.0199999999999996</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642419</v>
      </c>
      <c r="D6" s="11" t="str">
        <f t="shared" ref="D6:D11" si="0">IF($B6="N/A","N/A",IF(C6&gt;10,"No",IF(C6&lt;-10,"No","Yes")))</f>
        <v>N/A</v>
      </c>
      <c r="E6" s="1">
        <v>657172</v>
      </c>
      <c r="F6" s="11" t="str">
        <f t="shared" ref="F6:F11" si="1">IF($B6="N/A","N/A",IF(E6&gt;10,"No",IF(E6&lt;-10,"No","Yes")))</f>
        <v>N/A</v>
      </c>
      <c r="G6" s="1">
        <v>655217</v>
      </c>
      <c r="H6" s="11" t="str">
        <f t="shared" ref="H6:H11" si="2">IF($B6="N/A","N/A",IF(G6&gt;10,"No",IF(G6&lt;-10,"No","Yes")))</f>
        <v>N/A</v>
      </c>
      <c r="I6" s="12">
        <v>2.2959999999999998</v>
      </c>
      <c r="J6" s="12">
        <v>-0.29699999999999999</v>
      </c>
      <c r="K6" s="1" t="s">
        <v>739</v>
      </c>
      <c r="L6" s="9" t="str">
        <f t="shared" ref="L6:L14" si="3">IF(J6="Div by 0", "N/A", IF(K6="N/A","N/A", IF(J6&gt;VALUE(MID(K6,1,2)), "No", IF(J6&lt;-1*VALUE(MID(K6,1,2)), "No", "Yes"))))</f>
        <v>Yes</v>
      </c>
    </row>
    <row r="7" spans="1:12" x14ac:dyDescent="0.25">
      <c r="A7" s="18" t="s">
        <v>100</v>
      </c>
      <c r="B7" s="43" t="s">
        <v>213</v>
      </c>
      <c r="C7" s="1">
        <v>45569</v>
      </c>
      <c r="D7" s="11" t="str">
        <f t="shared" si="0"/>
        <v>N/A</v>
      </c>
      <c r="E7" s="1">
        <v>44780</v>
      </c>
      <c r="F7" s="11" t="str">
        <f t="shared" si="1"/>
        <v>N/A</v>
      </c>
      <c r="G7" s="1">
        <v>44625</v>
      </c>
      <c r="H7" s="11" t="str">
        <f t="shared" si="2"/>
        <v>N/A</v>
      </c>
      <c r="I7" s="12">
        <v>-1.73</v>
      </c>
      <c r="J7" s="12">
        <v>-0.34599999999999997</v>
      </c>
      <c r="K7" s="43" t="s">
        <v>739</v>
      </c>
      <c r="L7" s="9" t="str">
        <f t="shared" si="3"/>
        <v>Yes</v>
      </c>
    </row>
    <row r="8" spans="1:12" x14ac:dyDescent="0.25">
      <c r="A8" s="18" t="s">
        <v>101</v>
      </c>
      <c r="B8" s="43" t="s">
        <v>213</v>
      </c>
      <c r="C8" s="1">
        <v>115138</v>
      </c>
      <c r="D8" s="11" t="str">
        <f t="shared" si="0"/>
        <v>N/A</v>
      </c>
      <c r="E8" s="1">
        <v>119505</v>
      </c>
      <c r="F8" s="11" t="str">
        <f t="shared" si="1"/>
        <v>N/A</v>
      </c>
      <c r="G8" s="1">
        <v>122810</v>
      </c>
      <c r="H8" s="11" t="str">
        <f t="shared" si="2"/>
        <v>N/A</v>
      </c>
      <c r="I8" s="12">
        <v>3.7930000000000001</v>
      </c>
      <c r="J8" s="12">
        <v>2.766</v>
      </c>
      <c r="K8" s="43" t="s">
        <v>739</v>
      </c>
      <c r="L8" s="9" t="str">
        <f t="shared" si="3"/>
        <v>Yes</v>
      </c>
    </row>
    <row r="9" spans="1:12" x14ac:dyDescent="0.25">
      <c r="A9" s="18" t="s">
        <v>104</v>
      </c>
      <c r="B9" s="43" t="s">
        <v>213</v>
      </c>
      <c r="C9" s="1">
        <v>431037</v>
      </c>
      <c r="D9" s="11" t="str">
        <f t="shared" si="0"/>
        <v>N/A</v>
      </c>
      <c r="E9" s="1">
        <v>441361</v>
      </c>
      <c r="F9" s="11" t="str">
        <f t="shared" si="1"/>
        <v>N/A</v>
      </c>
      <c r="G9" s="1">
        <v>437055</v>
      </c>
      <c r="H9" s="11" t="str">
        <f t="shared" si="2"/>
        <v>N/A</v>
      </c>
      <c r="I9" s="12">
        <v>2.395</v>
      </c>
      <c r="J9" s="12">
        <v>-0.97599999999999998</v>
      </c>
      <c r="K9" s="43" t="s">
        <v>739</v>
      </c>
      <c r="L9" s="9" t="str">
        <f t="shared" si="3"/>
        <v>Yes</v>
      </c>
    </row>
    <row r="10" spans="1:12" x14ac:dyDescent="0.25">
      <c r="A10" s="18" t="s">
        <v>105</v>
      </c>
      <c r="B10" s="43" t="s">
        <v>213</v>
      </c>
      <c r="C10" s="1">
        <v>50675</v>
      </c>
      <c r="D10" s="11" t="str">
        <f t="shared" si="0"/>
        <v>N/A</v>
      </c>
      <c r="E10" s="1">
        <v>51526</v>
      </c>
      <c r="F10" s="11" t="str">
        <f t="shared" si="1"/>
        <v>N/A</v>
      </c>
      <c r="G10" s="1">
        <v>50727</v>
      </c>
      <c r="H10" s="11" t="str">
        <f t="shared" si="2"/>
        <v>N/A</v>
      </c>
      <c r="I10" s="12">
        <v>1.679</v>
      </c>
      <c r="J10" s="12">
        <v>-1.55</v>
      </c>
      <c r="K10" s="43" t="s">
        <v>739</v>
      </c>
      <c r="L10" s="9" t="str">
        <f t="shared" si="3"/>
        <v>Yes</v>
      </c>
    </row>
    <row r="11" spans="1:12" x14ac:dyDescent="0.25">
      <c r="A11" s="18" t="s">
        <v>77</v>
      </c>
      <c r="B11" s="1" t="s">
        <v>213</v>
      </c>
      <c r="C11" s="1">
        <v>543519.88</v>
      </c>
      <c r="D11" s="11" t="str">
        <f t="shared" si="0"/>
        <v>N/A</v>
      </c>
      <c r="E11" s="1">
        <v>558519.56999999995</v>
      </c>
      <c r="F11" s="11" t="str">
        <f t="shared" si="1"/>
        <v>N/A</v>
      </c>
      <c r="G11" s="1">
        <v>564436.38</v>
      </c>
      <c r="H11" s="11" t="str">
        <f t="shared" si="2"/>
        <v>N/A</v>
      </c>
      <c r="I11" s="12">
        <v>2.76</v>
      </c>
      <c r="J11" s="12">
        <v>1.0589999999999999</v>
      </c>
      <c r="K11" s="1" t="s">
        <v>740</v>
      </c>
      <c r="L11" s="9" t="str">
        <f t="shared" si="3"/>
        <v>Yes</v>
      </c>
    </row>
    <row r="12" spans="1:12" x14ac:dyDescent="0.25">
      <c r="A12" s="18" t="s">
        <v>115</v>
      </c>
      <c r="B12" s="1" t="s">
        <v>213</v>
      </c>
      <c r="C12" s="1">
        <v>75649</v>
      </c>
      <c r="D12" s="1" t="s">
        <v>213</v>
      </c>
      <c r="E12" s="1">
        <v>76121</v>
      </c>
      <c r="F12" s="1" t="s">
        <v>213</v>
      </c>
      <c r="G12" s="1">
        <v>76462</v>
      </c>
      <c r="H12" s="1" t="s">
        <v>213</v>
      </c>
      <c r="I12" s="12">
        <v>0.62390000000000001</v>
      </c>
      <c r="J12" s="12">
        <v>0.44800000000000001</v>
      </c>
      <c r="K12" s="1" t="s">
        <v>740</v>
      </c>
      <c r="L12" s="9" t="str">
        <f t="shared" si="3"/>
        <v>Yes</v>
      </c>
    </row>
    <row r="13" spans="1:12" x14ac:dyDescent="0.25">
      <c r="A13" s="18" t="s">
        <v>449</v>
      </c>
      <c r="B13" s="1" t="s">
        <v>213</v>
      </c>
      <c r="C13" s="1">
        <v>43802</v>
      </c>
      <c r="D13" s="1" t="s">
        <v>213</v>
      </c>
      <c r="E13" s="1">
        <v>43604</v>
      </c>
      <c r="F13" s="1" t="s">
        <v>213</v>
      </c>
      <c r="G13" s="1">
        <v>43515</v>
      </c>
      <c r="H13" s="1" t="s">
        <v>213</v>
      </c>
      <c r="I13" s="12">
        <v>-0.45200000000000001</v>
      </c>
      <c r="J13" s="12">
        <v>-0.20399999999999999</v>
      </c>
      <c r="K13" s="1" t="s">
        <v>740</v>
      </c>
      <c r="L13" s="9" t="str">
        <f t="shared" si="3"/>
        <v>Yes</v>
      </c>
    </row>
    <row r="14" spans="1:12" x14ac:dyDescent="0.25">
      <c r="A14" s="18" t="s">
        <v>450</v>
      </c>
      <c r="B14" s="1" t="s">
        <v>213</v>
      </c>
      <c r="C14" s="1">
        <v>31426</v>
      </c>
      <c r="D14" s="1" t="s">
        <v>213</v>
      </c>
      <c r="E14" s="1">
        <v>32146</v>
      </c>
      <c r="F14" s="1" t="s">
        <v>213</v>
      </c>
      <c r="G14" s="1">
        <v>32595</v>
      </c>
      <c r="H14" s="1" t="s">
        <v>213</v>
      </c>
      <c r="I14" s="12">
        <v>2.2909999999999999</v>
      </c>
      <c r="J14" s="12">
        <v>1.397</v>
      </c>
      <c r="K14" s="1" t="s">
        <v>740</v>
      </c>
      <c r="L14" s="9" t="str">
        <f t="shared" si="3"/>
        <v>Yes</v>
      </c>
    </row>
    <row r="15" spans="1:12" x14ac:dyDescent="0.25">
      <c r="A15" s="4" t="s">
        <v>58</v>
      </c>
      <c r="B15" s="43" t="s">
        <v>213</v>
      </c>
      <c r="C15" s="14">
        <v>3484187268</v>
      </c>
      <c r="D15" s="11" t="str">
        <f t="shared" ref="D15:D20" si="4">IF($B15="N/A","N/A",IF(C15&gt;10,"No",IF(C15&lt;-10,"No","Yes")))</f>
        <v>N/A</v>
      </c>
      <c r="E15" s="14">
        <v>3591283630</v>
      </c>
      <c r="F15" s="11" t="str">
        <f t="shared" ref="F15:F20" si="5">IF($B15="N/A","N/A",IF(E15&gt;10,"No",IF(E15&lt;-10,"No","Yes")))</f>
        <v>N/A</v>
      </c>
      <c r="G15" s="14">
        <v>3401988166</v>
      </c>
      <c r="H15" s="11" t="str">
        <f t="shared" ref="H15:H20" si="6">IF($B15="N/A","N/A",IF(G15&gt;10,"No",IF(G15&lt;-10,"No","Yes")))</f>
        <v>N/A</v>
      </c>
      <c r="I15" s="12">
        <v>3.0739999999999998</v>
      </c>
      <c r="J15" s="12">
        <v>-5.27</v>
      </c>
      <c r="K15" s="43" t="s">
        <v>739</v>
      </c>
      <c r="L15" s="9" t="str">
        <f t="shared" ref="L15:L20" si="7">IF(J15="Div by 0", "N/A", IF(K15="N/A","N/A", IF(J15&gt;VALUE(MID(K15,1,2)), "No", IF(J15&lt;-1*VALUE(MID(K15,1,2)), "No", "Yes"))))</f>
        <v>Yes</v>
      </c>
    </row>
    <row r="16" spans="1:12" x14ac:dyDescent="0.25">
      <c r="A16" s="4" t="s">
        <v>1132</v>
      </c>
      <c r="B16" s="43" t="s">
        <v>213</v>
      </c>
      <c r="C16" s="14">
        <v>5423.5433074000002</v>
      </c>
      <c r="D16" s="11" t="str">
        <f t="shared" si="4"/>
        <v>N/A</v>
      </c>
      <c r="E16" s="14">
        <v>5464.7544783000003</v>
      </c>
      <c r="F16" s="11" t="str">
        <f t="shared" si="5"/>
        <v>N/A</v>
      </c>
      <c r="G16" s="14">
        <v>5192.1549136000003</v>
      </c>
      <c r="H16" s="11" t="str">
        <f t="shared" si="6"/>
        <v>N/A</v>
      </c>
      <c r="I16" s="12">
        <v>0.75990000000000002</v>
      </c>
      <c r="J16" s="12">
        <v>-4.99</v>
      </c>
      <c r="K16" s="43" t="s">
        <v>739</v>
      </c>
      <c r="L16" s="9" t="str">
        <f t="shared" si="7"/>
        <v>Yes</v>
      </c>
    </row>
    <row r="17" spans="1:12" x14ac:dyDescent="0.25">
      <c r="A17" s="4" t="s">
        <v>1232</v>
      </c>
      <c r="B17" s="43" t="s">
        <v>213</v>
      </c>
      <c r="C17" s="14">
        <v>18287.172836999998</v>
      </c>
      <c r="D17" s="11" t="str">
        <f t="shared" si="4"/>
        <v>N/A</v>
      </c>
      <c r="E17" s="14">
        <v>19170.714135999999</v>
      </c>
      <c r="F17" s="11" t="str">
        <f t="shared" si="5"/>
        <v>N/A</v>
      </c>
      <c r="G17" s="14">
        <v>16678.495350000001</v>
      </c>
      <c r="H17" s="11" t="str">
        <f t="shared" si="6"/>
        <v>N/A</v>
      </c>
      <c r="I17" s="12">
        <v>4.8310000000000004</v>
      </c>
      <c r="J17" s="12">
        <v>-13</v>
      </c>
      <c r="K17" s="43" t="s">
        <v>739</v>
      </c>
      <c r="L17" s="9" t="str">
        <f t="shared" si="7"/>
        <v>Yes</v>
      </c>
    </row>
    <row r="18" spans="1:12" x14ac:dyDescent="0.25">
      <c r="A18" s="4" t="s">
        <v>1233</v>
      </c>
      <c r="B18" s="43" t="s">
        <v>213</v>
      </c>
      <c r="C18" s="14">
        <v>13365.562690000001</v>
      </c>
      <c r="D18" s="11" t="str">
        <f t="shared" si="4"/>
        <v>N/A</v>
      </c>
      <c r="E18" s="14">
        <v>13535.674198000001</v>
      </c>
      <c r="F18" s="11" t="str">
        <f t="shared" si="5"/>
        <v>N/A</v>
      </c>
      <c r="G18" s="14">
        <v>12433.153211999999</v>
      </c>
      <c r="H18" s="11" t="str">
        <f t="shared" si="6"/>
        <v>N/A</v>
      </c>
      <c r="I18" s="12">
        <v>1.2729999999999999</v>
      </c>
      <c r="J18" s="12">
        <v>-8.15</v>
      </c>
      <c r="K18" s="43" t="s">
        <v>739</v>
      </c>
      <c r="L18" s="9" t="str">
        <f t="shared" si="7"/>
        <v>Yes</v>
      </c>
    </row>
    <row r="19" spans="1:12" x14ac:dyDescent="0.25">
      <c r="A19" s="4" t="s">
        <v>1234</v>
      </c>
      <c r="B19" s="43" t="s">
        <v>213</v>
      </c>
      <c r="C19" s="14">
        <v>2253.6118523</v>
      </c>
      <c r="D19" s="11" t="str">
        <f t="shared" si="4"/>
        <v>N/A</v>
      </c>
      <c r="E19" s="14">
        <v>2199.1012618</v>
      </c>
      <c r="F19" s="11" t="str">
        <f t="shared" si="5"/>
        <v>N/A</v>
      </c>
      <c r="G19" s="14">
        <v>2255.0087014000001</v>
      </c>
      <c r="H19" s="11" t="str">
        <f t="shared" si="6"/>
        <v>N/A</v>
      </c>
      <c r="I19" s="12">
        <v>-2.42</v>
      </c>
      <c r="J19" s="12">
        <v>2.5419999999999998</v>
      </c>
      <c r="K19" s="43" t="s">
        <v>739</v>
      </c>
      <c r="L19" s="9" t="str">
        <f t="shared" si="7"/>
        <v>Yes</v>
      </c>
    </row>
    <row r="20" spans="1:12" x14ac:dyDescent="0.25">
      <c r="A20" s="4" t="s">
        <v>1235</v>
      </c>
      <c r="B20" s="43" t="s">
        <v>213</v>
      </c>
      <c r="C20" s="14">
        <v>2774.2444992999999</v>
      </c>
      <c r="D20" s="11" t="str">
        <f t="shared" si="4"/>
        <v>N/A</v>
      </c>
      <c r="E20" s="14">
        <v>2807.1415207999999</v>
      </c>
      <c r="F20" s="11" t="str">
        <f t="shared" si="5"/>
        <v>N/A</v>
      </c>
      <c r="G20" s="14">
        <v>2863.0105663999998</v>
      </c>
      <c r="H20" s="11" t="str">
        <f t="shared" si="6"/>
        <v>N/A</v>
      </c>
      <c r="I20" s="12">
        <v>1.1859999999999999</v>
      </c>
      <c r="J20" s="12">
        <v>1.99</v>
      </c>
      <c r="K20" s="43" t="s">
        <v>739</v>
      </c>
      <c r="L20" s="9" t="str">
        <f t="shared" si="7"/>
        <v>Yes</v>
      </c>
    </row>
    <row r="21" spans="1:12" x14ac:dyDescent="0.25">
      <c r="A21" s="2" t="s">
        <v>1136</v>
      </c>
      <c r="B21" s="43" t="s">
        <v>213</v>
      </c>
      <c r="C21" s="14">
        <v>5449.7586834000003</v>
      </c>
      <c r="D21" s="11" t="str">
        <f t="shared" ref="D21:D22" si="8">IF($B21="N/A","N/A",IF(C21&gt;10,"No",IF(C21&lt;-10,"No","Yes")))</f>
        <v>N/A</v>
      </c>
      <c r="E21" s="14">
        <v>5480.3299973000003</v>
      </c>
      <c r="F21" s="11" t="str">
        <f t="shared" ref="F21:F22" si="9">IF($B21="N/A","N/A",IF(E21&gt;10,"No",IF(E21&lt;-10,"No","Yes")))</f>
        <v>N/A</v>
      </c>
      <c r="G21" s="14">
        <v>5128.9683469000001</v>
      </c>
      <c r="H21" s="11" t="str">
        <f t="shared" ref="H21:H22" si="10">IF($B21="N/A","N/A",IF(G21&gt;10,"No",IF(G21&lt;-10,"No","Yes")))</f>
        <v>N/A</v>
      </c>
      <c r="I21" s="12">
        <v>0.56100000000000005</v>
      </c>
      <c r="J21" s="12">
        <v>-6.41</v>
      </c>
      <c r="K21" s="43" t="s">
        <v>739</v>
      </c>
      <c r="L21" s="9" t="str">
        <f>IF(J21="Div by 0", "N/A", IF(OR(J21="N/A",K21="N/A"),"N/A", IF(J21&gt;VALUE(MID(K21,1,2)), "No", IF(J21&lt;-1*VALUE(MID(K21,1,2)), "No", "Yes"))))</f>
        <v>Yes</v>
      </c>
    </row>
    <row r="22" spans="1:12" x14ac:dyDescent="0.25">
      <c r="A22" s="2" t="s">
        <v>1137</v>
      </c>
      <c r="B22" s="43" t="s">
        <v>213</v>
      </c>
      <c r="C22" s="14">
        <v>5391.1413823000003</v>
      </c>
      <c r="D22" s="11" t="str">
        <f t="shared" si="8"/>
        <v>N/A</v>
      </c>
      <c r="E22" s="14">
        <v>5445.5871294999997</v>
      </c>
      <c r="F22" s="11" t="str">
        <f t="shared" si="9"/>
        <v>N/A</v>
      </c>
      <c r="G22" s="14">
        <v>5269.762369</v>
      </c>
      <c r="H22" s="11" t="str">
        <f t="shared" si="10"/>
        <v>N/A</v>
      </c>
      <c r="I22" s="12">
        <v>1.01</v>
      </c>
      <c r="J22" s="12">
        <v>-3.23</v>
      </c>
      <c r="K22" s="43" t="s">
        <v>739</v>
      </c>
      <c r="L22" s="9" t="str">
        <f>IF(J22="Div by 0", "N/A", IF(OR(J22="N/A",K22="N/A"),"N/A", IF(J22&gt;VALUE(MID(K22,1,2)), "No", IF(J22&lt;-1*VALUE(MID(K22,1,2)), "No", "Yes"))))</f>
        <v>Yes</v>
      </c>
    </row>
    <row r="23" spans="1:12" x14ac:dyDescent="0.25">
      <c r="A23" s="4" t="s">
        <v>1236</v>
      </c>
      <c r="B23" s="43" t="s">
        <v>213</v>
      </c>
      <c r="C23" s="14">
        <v>17359.763553000001</v>
      </c>
      <c r="D23" s="11" t="str">
        <f>IF($B23="N/A","N/A",IF(C23&gt;10,"No",IF(C23&lt;-10,"No","Yes")))</f>
        <v>N/A</v>
      </c>
      <c r="E23" s="14">
        <v>17935.721153999999</v>
      </c>
      <c r="F23" s="11" t="str">
        <f>IF($B23="N/A","N/A",IF(E23&gt;10,"No",IF(E23&lt;-10,"No","Yes")))</f>
        <v>N/A</v>
      </c>
      <c r="G23" s="14">
        <v>15121.690487</v>
      </c>
      <c r="H23" s="11" t="str">
        <f>IF($B23="N/A","N/A",IF(G23&gt;10,"No",IF(G23&lt;-10,"No","Yes")))</f>
        <v>N/A</v>
      </c>
      <c r="I23" s="12">
        <v>3.3180000000000001</v>
      </c>
      <c r="J23" s="12">
        <v>-15.7</v>
      </c>
      <c r="K23" s="43" t="s">
        <v>739</v>
      </c>
      <c r="L23" s="9" t="str">
        <f>IF(J23="Div by 0", "N/A", IF(K23="N/A","N/A", IF(J23&gt;VALUE(MID(K23,1,2)), "No", IF(J23&lt;-1*VALUE(MID(K23,1,2)), "No", "Yes"))))</f>
        <v>Yes</v>
      </c>
    </row>
    <row r="24" spans="1:12" x14ac:dyDescent="0.25">
      <c r="A24" s="4" t="s">
        <v>1237</v>
      </c>
      <c r="B24" s="43" t="s">
        <v>213</v>
      </c>
      <c r="C24" s="14">
        <v>18579.419296</v>
      </c>
      <c r="D24" s="11" t="str">
        <f>IF($B24="N/A","N/A",IF(C24&gt;10,"No",IF(C24&lt;-10,"No","Yes")))</f>
        <v>N/A</v>
      </c>
      <c r="E24" s="14">
        <v>19310.905925999999</v>
      </c>
      <c r="F24" s="11" t="str">
        <f>IF($B24="N/A","N/A",IF(E24&gt;10,"No",IF(E24&lt;-10,"No","Yes")))</f>
        <v>N/A</v>
      </c>
      <c r="G24" s="14">
        <v>16797.628680000002</v>
      </c>
      <c r="H24" s="11" t="str">
        <f>IF($B24="N/A","N/A",IF(G24&gt;10,"No",IF(G24&lt;-10,"No","Yes")))</f>
        <v>N/A</v>
      </c>
      <c r="I24" s="12">
        <v>3.9369999999999998</v>
      </c>
      <c r="J24" s="12">
        <v>-13</v>
      </c>
      <c r="K24" s="43" t="s">
        <v>739</v>
      </c>
      <c r="L24" s="9" t="str">
        <f>IF(J24="Div by 0", "N/A", IF(K24="N/A","N/A", IF(J24&gt;VALUE(MID(K24,1,2)), "No", IF(J24&lt;-1*VALUE(MID(K24,1,2)), "No", "Yes"))))</f>
        <v>Yes</v>
      </c>
    </row>
    <row r="25" spans="1:12" x14ac:dyDescent="0.25">
      <c r="A25" s="4" t="s">
        <v>1238</v>
      </c>
      <c r="B25" s="43" t="s">
        <v>213</v>
      </c>
      <c r="C25" s="14">
        <v>15827.061382</v>
      </c>
      <c r="D25" s="11" t="str">
        <f>IF($B25="N/A","N/A",IF(C25&gt;10,"No",IF(C25&lt;-10,"No","Yes")))</f>
        <v>N/A</v>
      </c>
      <c r="E25" s="14">
        <v>16217.526535000001</v>
      </c>
      <c r="F25" s="11" t="str">
        <f>IF($B25="N/A","N/A",IF(E25&gt;10,"No",IF(E25&lt;-10,"No","Yes")))</f>
        <v>N/A</v>
      </c>
      <c r="G25" s="14">
        <v>12984.218101</v>
      </c>
      <c r="H25" s="11" t="str">
        <f>IF($B25="N/A","N/A",IF(G25&gt;10,"No",IF(G25&lt;-10,"No","Yes")))</f>
        <v>N/A</v>
      </c>
      <c r="I25" s="12">
        <v>2.4670000000000001</v>
      </c>
      <c r="J25" s="12">
        <v>-19.899999999999999</v>
      </c>
      <c r="K25" s="43" t="s">
        <v>739</v>
      </c>
      <c r="L25" s="9" t="str">
        <f>IF(J25="Div by 0", "N/A", IF(K25="N/A","N/A", IF(J25&gt;VALUE(MID(K25,1,2)), "No", IF(J25&lt;-1*VALUE(MID(K25,1,2)), "No", "Yes"))))</f>
        <v>Yes</v>
      </c>
    </row>
    <row r="26" spans="1:12" x14ac:dyDescent="0.25">
      <c r="A26" s="4" t="s">
        <v>1239</v>
      </c>
      <c r="B26" s="43" t="s">
        <v>213</v>
      </c>
      <c r="C26" s="14">
        <v>17315.646571000001</v>
      </c>
      <c r="D26" s="11" t="str">
        <f t="shared" ref="D26:D27" si="11">IF($B26="N/A","N/A",IF(C26&gt;10,"No",IF(C26&lt;-10,"No","Yes")))</f>
        <v>N/A</v>
      </c>
      <c r="E26" s="14">
        <v>17872.398794000001</v>
      </c>
      <c r="F26" s="11" t="str">
        <f t="shared" ref="F26:F30" si="12">IF($B26="N/A","N/A",IF(E26&gt;10,"No",IF(E26&lt;-10,"No","Yes")))</f>
        <v>N/A</v>
      </c>
      <c r="G26" s="14">
        <v>14936.708672000001</v>
      </c>
      <c r="H26" s="11" t="str">
        <f t="shared" ref="H26:H27" si="13">IF($B26="N/A","N/A",IF(G26&gt;10,"No",IF(G26&lt;-10,"No","Yes")))</f>
        <v>N/A</v>
      </c>
      <c r="I26" s="12">
        <v>3.2149999999999999</v>
      </c>
      <c r="J26" s="12">
        <v>-16.399999999999999</v>
      </c>
      <c r="K26" s="43" t="s">
        <v>739</v>
      </c>
      <c r="L26" s="9" t="str">
        <f>IF(J26="Div by 0", "N/A", IF(OR(J26="N/A",K26="N/A"),"N/A", IF(J26&gt;VALUE(MID(K26,1,2)), "No", IF(J26&lt;-1*VALUE(MID(K26,1,2)), "No", "Yes"))))</f>
        <v>Yes</v>
      </c>
    </row>
    <row r="27" spans="1:12" x14ac:dyDescent="0.25">
      <c r="A27" s="4" t="s">
        <v>1240</v>
      </c>
      <c r="B27" s="43" t="s">
        <v>213</v>
      </c>
      <c r="C27" s="14">
        <v>17444.648370999999</v>
      </c>
      <c r="D27" s="11" t="str">
        <f t="shared" si="11"/>
        <v>N/A</v>
      </c>
      <c r="E27" s="14">
        <v>18055.285476000001</v>
      </c>
      <c r="F27" s="11" t="str">
        <f t="shared" si="12"/>
        <v>N/A</v>
      </c>
      <c r="G27" s="14">
        <v>15469.181644</v>
      </c>
      <c r="H27" s="11" t="str">
        <f t="shared" si="13"/>
        <v>N/A</v>
      </c>
      <c r="I27" s="12">
        <v>3.5</v>
      </c>
      <c r="J27" s="12">
        <v>-14.3</v>
      </c>
      <c r="K27" s="43" t="s">
        <v>739</v>
      </c>
      <c r="L27" s="9" t="str">
        <f>IF(J27="Div by 0", "N/A", IF(OR(J27="N/A",K27="N/A"),"N/A", IF(J27&gt;VALUE(MID(K27,1,2)), "No", IF(J27&lt;-1*VALUE(MID(K27,1,2)), "No", "Yes"))))</f>
        <v>Yes</v>
      </c>
    </row>
    <row r="28" spans="1:12" x14ac:dyDescent="0.25">
      <c r="A28" s="50" t="s">
        <v>1241</v>
      </c>
      <c r="B28" s="14" t="s">
        <v>213</v>
      </c>
      <c r="C28" s="14">
        <v>1545.2868996</v>
      </c>
      <c r="D28" s="11" t="str">
        <f t="shared" ref="D28:D30" si="14">IF($B28="N/A","N/A",IF(C28&gt;10,"No",IF(C28&lt;-10,"No","Yes")))</f>
        <v>N/A</v>
      </c>
      <c r="E28" s="14">
        <v>1505.9809026999999</v>
      </c>
      <c r="F28" s="11" t="str">
        <f t="shared" si="12"/>
        <v>N/A</v>
      </c>
      <c r="G28" s="14">
        <v>1563.7746394000001</v>
      </c>
      <c r="H28" s="11" t="str">
        <f t="shared" ref="H28:H30" si="15">IF($B28="N/A","N/A",IF(G28&gt;10,"No",IF(G28&lt;-10,"No","Yes")))</f>
        <v>N/A</v>
      </c>
      <c r="I28" s="12">
        <v>-2.54</v>
      </c>
      <c r="J28" s="12">
        <v>3.8380000000000001</v>
      </c>
      <c r="K28" s="43" t="s">
        <v>739</v>
      </c>
      <c r="L28" s="9" t="str">
        <f>IF(J28="Div by 0", "N/A", IF(OR(J28="N/A",K28="N/A"),"N/A", IF(J28&gt;VALUE(MID(K28,1,2)), "No", IF(J28&lt;-1*VALUE(MID(K28,1,2)), "No", "Yes"))))</f>
        <v>Yes</v>
      </c>
    </row>
    <row r="29" spans="1:12" x14ac:dyDescent="0.25">
      <c r="A29" s="50" t="s">
        <v>1242</v>
      </c>
      <c r="B29" s="14" t="s">
        <v>213</v>
      </c>
      <c r="C29" s="14">
        <v>1563.4925515</v>
      </c>
      <c r="D29" s="11" t="str">
        <f t="shared" si="14"/>
        <v>N/A</v>
      </c>
      <c r="E29" s="14">
        <v>1525.5107151</v>
      </c>
      <c r="F29" s="11" t="str">
        <f t="shared" si="12"/>
        <v>N/A</v>
      </c>
      <c r="G29" s="14">
        <v>1587.6518497</v>
      </c>
      <c r="H29" s="11" t="str">
        <f t="shared" si="15"/>
        <v>N/A</v>
      </c>
      <c r="I29" s="12">
        <v>-2.4300000000000002</v>
      </c>
      <c r="J29" s="12">
        <v>4.0730000000000004</v>
      </c>
      <c r="K29" s="43" t="s">
        <v>739</v>
      </c>
      <c r="L29" s="9" t="str">
        <f t="shared" ref="L29:L30" si="16">IF(J29="Div by 0", "N/A", IF(OR(J29="N/A",K29="N/A"),"N/A", IF(J29&gt;VALUE(MID(K29,1,2)), "No", IF(J29&lt;-1*VALUE(MID(K29,1,2)), "No", "Yes"))))</f>
        <v>Yes</v>
      </c>
    </row>
    <row r="30" spans="1:12" x14ac:dyDescent="0.25">
      <c r="A30" s="50" t="s">
        <v>1243</v>
      </c>
      <c r="B30" s="14" t="s">
        <v>213</v>
      </c>
      <c r="C30" s="14">
        <v>1073.1122835000001</v>
      </c>
      <c r="D30" s="11" t="str">
        <f t="shared" si="14"/>
        <v>N/A</v>
      </c>
      <c r="E30" s="14">
        <v>1018.6603191</v>
      </c>
      <c r="F30" s="11" t="str">
        <f t="shared" si="12"/>
        <v>N/A</v>
      </c>
      <c r="G30" s="14">
        <v>967.56408308000005</v>
      </c>
      <c r="H30" s="11" t="str">
        <f t="shared" si="15"/>
        <v>N/A</v>
      </c>
      <c r="I30" s="12">
        <v>-5.07</v>
      </c>
      <c r="J30" s="12">
        <v>-5.0199999999999996</v>
      </c>
      <c r="K30" s="43" t="s">
        <v>739</v>
      </c>
      <c r="L30" s="9" t="str">
        <f t="shared" si="16"/>
        <v>Yes</v>
      </c>
    </row>
    <row r="31" spans="1:12" x14ac:dyDescent="0.25">
      <c r="A31" s="44" t="s">
        <v>2</v>
      </c>
      <c r="B31" s="35" t="s">
        <v>213</v>
      </c>
      <c r="C31" s="13">
        <v>89.777076953999995</v>
      </c>
      <c r="D31" s="11" t="str">
        <f t="shared" ref="D31:D69" si="17">IF($B31="N/A","N/A",IF(C31&gt;10,"No",IF(C31&lt;-10,"No","Yes")))</f>
        <v>N/A</v>
      </c>
      <c r="E31" s="13">
        <v>87.394167737000004</v>
      </c>
      <c r="F31" s="11" t="str">
        <f t="shared" ref="F31:F69" si="18">IF($B31="N/A","N/A",IF(E31&gt;10,"No",IF(E31&lt;-10,"No","Yes")))</f>
        <v>N/A</v>
      </c>
      <c r="G31" s="13">
        <v>87.212175508000001</v>
      </c>
      <c r="H31" s="11" t="str">
        <f t="shared" ref="H31:H69" si="19">IF($B31="N/A","N/A",IF(G31&gt;10,"No",IF(G31&lt;-10,"No","Yes")))</f>
        <v>N/A</v>
      </c>
      <c r="I31" s="12">
        <v>-2.65</v>
      </c>
      <c r="J31" s="12">
        <v>-0.20799999999999999</v>
      </c>
      <c r="K31" s="43" t="s">
        <v>739</v>
      </c>
      <c r="L31" s="9" t="str">
        <f t="shared" ref="L31:L99" si="20">IF(J31="Div by 0", "N/A", IF(K31="N/A","N/A", IF(J31&gt;VALUE(MID(K31,1,2)), "No", IF(J31&lt;-1*VALUE(MID(K31,1,2)), "No", "Yes"))))</f>
        <v>Yes</v>
      </c>
    </row>
    <row r="32" spans="1:12" x14ac:dyDescent="0.25">
      <c r="A32" s="44" t="s">
        <v>22</v>
      </c>
      <c r="B32" s="35" t="s">
        <v>213</v>
      </c>
      <c r="C32" s="1">
        <v>576745</v>
      </c>
      <c r="D32" s="11" t="str">
        <f t="shared" si="17"/>
        <v>N/A</v>
      </c>
      <c r="E32" s="1">
        <v>574330</v>
      </c>
      <c r="F32" s="11" t="str">
        <f t="shared" si="18"/>
        <v>N/A</v>
      </c>
      <c r="G32" s="1">
        <v>571429</v>
      </c>
      <c r="H32" s="11" t="str">
        <f t="shared" si="19"/>
        <v>N/A</v>
      </c>
      <c r="I32" s="12">
        <v>-0.41899999999999998</v>
      </c>
      <c r="J32" s="12">
        <v>-0.505</v>
      </c>
      <c r="K32" s="43" t="s">
        <v>739</v>
      </c>
      <c r="L32" s="9" t="str">
        <f t="shared" si="20"/>
        <v>Yes</v>
      </c>
    </row>
    <row r="33" spans="1:12" x14ac:dyDescent="0.25">
      <c r="A33" s="44" t="s">
        <v>451</v>
      </c>
      <c r="B33" s="43" t="s">
        <v>213</v>
      </c>
      <c r="C33" s="1">
        <v>41824</v>
      </c>
      <c r="D33" s="1" t="str">
        <f t="shared" si="17"/>
        <v>N/A</v>
      </c>
      <c r="E33" s="1">
        <v>30092</v>
      </c>
      <c r="F33" s="1" t="str">
        <f t="shared" si="18"/>
        <v>N/A</v>
      </c>
      <c r="G33" s="1">
        <v>29999</v>
      </c>
      <c r="H33" s="11" t="str">
        <f t="shared" si="19"/>
        <v>N/A</v>
      </c>
      <c r="I33" s="12">
        <v>-28.1</v>
      </c>
      <c r="J33" s="12">
        <v>-0.309</v>
      </c>
      <c r="K33" s="43" t="s">
        <v>739</v>
      </c>
      <c r="L33" s="9" t="str">
        <f t="shared" si="20"/>
        <v>Yes</v>
      </c>
    </row>
    <row r="34" spans="1:12" x14ac:dyDescent="0.25">
      <c r="A34" s="44" t="s">
        <v>1244</v>
      </c>
      <c r="B34" s="5" t="s">
        <v>213</v>
      </c>
      <c r="C34" s="1">
        <v>18521</v>
      </c>
      <c r="D34" s="9" t="str">
        <f t="shared" ref="D34:D38" si="21">IF($B34="N/A","N/A",IF(C34&lt;0,"No","Yes"))</f>
        <v>N/A</v>
      </c>
      <c r="E34" s="1">
        <v>16985</v>
      </c>
      <c r="F34" s="9" t="str">
        <f t="shared" ref="F34:F38" si="22">IF($B34="N/A","N/A",IF(E34&lt;0,"No","Yes"))</f>
        <v>N/A</v>
      </c>
      <c r="G34" s="1">
        <v>16528</v>
      </c>
      <c r="H34" s="9" t="str">
        <f t="shared" ref="H34:H38" si="23">IF($B34="N/A","N/A",IF(G34&lt;0,"No","Yes"))</f>
        <v>N/A</v>
      </c>
      <c r="I34" s="12">
        <v>-8.2899999999999991</v>
      </c>
      <c r="J34" s="12">
        <v>-2.69</v>
      </c>
      <c r="K34" s="1" t="s">
        <v>739</v>
      </c>
      <c r="L34" s="9" t="str">
        <f t="shared" si="20"/>
        <v>Yes</v>
      </c>
    </row>
    <row r="35" spans="1:12" x14ac:dyDescent="0.25">
      <c r="A35" s="44" t="s">
        <v>1245</v>
      </c>
      <c r="B35" s="5" t="s">
        <v>213</v>
      </c>
      <c r="C35" s="1">
        <v>283</v>
      </c>
      <c r="D35" s="9" t="str">
        <f t="shared" si="21"/>
        <v>N/A</v>
      </c>
      <c r="E35" s="1">
        <v>287</v>
      </c>
      <c r="F35" s="9" t="str">
        <f t="shared" si="22"/>
        <v>N/A</v>
      </c>
      <c r="G35" s="1">
        <v>306</v>
      </c>
      <c r="H35" s="9" t="str">
        <f t="shared" si="23"/>
        <v>N/A</v>
      </c>
      <c r="I35" s="12">
        <v>1.413</v>
      </c>
      <c r="J35" s="12">
        <v>6.62</v>
      </c>
      <c r="K35" s="1" t="s">
        <v>739</v>
      </c>
      <c r="L35" s="9" t="str">
        <f t="shared" si="20"/>
        <v>Yes</v>
      </c>
    </row>
    <row r="36" spans="1:12" x14ac:dyDescent="0.25">
      <c r="A36" s="44" t="s">
        <v>1246</v>
      </c>
      <c r="B36" s="5" t="s">
        <v>213</v>
      </c>
      <c r="C36" s="1">
        <v>5847</v>
      </c>
      <c r="D36" s="9" t="str">
        <f t="shared" si="21"/>
        <v>N/A</v>
      </c>
      <c r="E36" s="1">
        <v>5454</v>
      </c>
      <c r="F36" s="9" t="str">
        <f t="shared" si="22"/>
        <v>N/A</v>
      </c>
      <c r="G36" s="1">
        <v>5823</v>
      </c>
      <c r="H36" s="9" t="str">
        <f t="shared" si="23"/>
        <v>N/A</v>
      </c>
      <c r="I36" s="12">
        <v>-6.72</v>
      </c>
      <c r="J36" s="12">
        <v>6.766</v>
      </c>
      <c r="K36" s="1" t="s">
        <v>739</v>
      </c>
      <c r="L36" s="9" t="str">
        <f t="shared" si="20"/>
        <v>Yes</v>
      </c>
    </row>
    <row r="37" spans="1:12" x14ac:dyDescent="0.25">
      <c r="A37" s="44" t="s">
        <v>1247</v>
      </c>
      <c r="B37" s="5" t="s">
        <v>213</v>
      </c>
      <c r="C37" s="1">
        <v>17173</v>
      </c>
      <c r="D37" s="9" t="str">
        <f t="shared" si="21"/>
        <v>N/A</v>
      </c>
      <c r="E37" s="1">
        <v>7366</v>
      </c>
      <c r="F37" s="9" t="str">
        <f t="shared" si="22"/>
        <v>N/A</v>
      </c>
      <c r="G37" s="1">
        <v>7342</v>
      </c>
      <c r="H37" s="9" t="str">
        <f t="shared" si="23"/>
        <v>N/A</v>
      </c>
      <c r="I37" s="12">
        <v>-57.1</v>
      </c>
      <c r="J37" s="12">
        <v>-0.32600000000000001</v>
      </c>
      <c r="K37" s="1" t="s">
        <v>739</v>
      </c>
      <c r="L37" s="9" t="str">
        <f t="shared" si="20"/>
        <v>Yes</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114193</v>
      </c>
      <c r="D39" s="1" t="str">
        <f t="shared" si="17"/>
        <v>N/A</v>
      </c>
      <c r="E39" s="1">
        <v>114824</v>
      </c>
      <c r="F39" s="1" t="str">
        <f t="shared" si="18"/>
        <v>N/A</v>
      </c>
      <c r="G39" s="1">
        <v>118178</v>
      </c>
      <c r="H39" s="11" t="str">
        <f t="shared" si="19"/>
        <v>N/A</v>
      </c>
      <c r="I39" s="12">
        <v>0.55259999999999998</v>
      </c>
      <c r="J39" s="12">
        <v>2.9209999999999998</v>
      </c>
      <c r="K39" s="43" t="s">
        <v>739</v>
      </c>
      <c r="L39" s="9" t="str">
        <f t="shared" si="20"/>
        <v>Yes</v>
      </c>
    </row>
    <row r="40" spans="1:12" x14ac:dyDescent="0.25">
      <c r="A40" s="44" t="s">
        <v>1249</v>
      </c>
      <c r="B40" s="5" t="s">
        <v>213</v>
      </c>
      <c r="C40" s="1">
        <v>99400</v>
      </c>
      <c r="D40" s="9" t="str">
        <f t="shared" ref="D40:D45" si="24">IF($B40="N/A","N/A",IF(C40&lt;0,"No","Yes"))</f>
        <v>N/A</v>
      </c>
      <c r="E40" s="1">
        <v>102084</v>
      </c>
      <c r="F40" s="9" t="str">
        <f t="shared" ref="F40:F45" si="25">IF($B40="N/A","N/A",IF(E40&lt;0,"No","Yes"))</f>
        <v>N/A</v>
      </c>
      <c r="G40" s="1">
        <v>105453</v>
      </c>
      <c r="H40" s="9" t="str">
        <f t="shared" ref="H40:H45" si="26">IF($B40="N/A","N/A",IF(G40&lt;0,"No","Yes"))</f>
        <v>N/A</v>
      </c>
      <c r="I40" s="12">
        <v>2.7</v>
      </c>
      <c r="J40" s="12">
        <v>3.3</v>
      </c>
      <c r="K40" s="1" t="s">
        <v>739</v>
      </c>
      <c r="L40" s="9" t="str">
        <f t="shared" si="20"/>
        <v>Yes</v>
      </c>
    </row>
    <row r="41" spans="1:12" x14ac:dyDescent="0.25">
      <c r="A41" s="44" t="s">
        <v>1250</v>
      </c>
      <c r="B41" s="5" t="s">
        <v>213</v>
      </c>
      <c r="C41" s="1">
        <v>2564</v>
      </c>
      <c r="D41" s="9" t="str">
        <f t="shared" si="24"/>
        <v>N/A</v>
      </c>
      <c r="E41" s="1">
        <v>2641</v>
      </c>
      <c r="F41" s="9" t="str">
        <f t="shared" si="25"/>
        <v>N/A</v>
      </c>
      <c r="G41" s="1">
        <v>2552</v>
      </c>
      <c r="H41" s="9" t="str">
        <f t="shared" si="26"/>
        <v>N/A</v>
      </c>
      <c r="I41" s="12">
        <v>3.0030000000000001</v>
      </c>
      <c r="J41" s="12">
        <v>-3.37</v>
      </c>
      <c r="K41" s="1" t="s">
        <v>739</v>
      </c>
      <c r="L41" s="9" t="str">
        <f t="shared" si="20"/>
        <v>Yes</v>
      </c>
    </row>
    <row r="42" spans="1:12" x14ac:dyDescent="0.25">
      <c r="A42" s="44" t="s">
        <v>1251</v>
      </c>
      <c r="B42" s="5" t="s">
        <v>213</v>
      </c>
      <c r="C42" s="1">
        <v>889</v>
      </c>
      <c r="D42" s="9" t="str">
        <f t="shared" si="24"/>
        <v>N/A</v>
      </c>
      <c r="E42" s="1">
        <v>1050</v>
      </c>
      <c r="F42" s="9" t="str">
        <f t="shared" si="25"/>
        <v>N/A</v>
      </c>
      <c r="G42" s="1">
        <v>855</v>
      </c>
      <c r="H42" s="9" t="str">
        <f t="shared" si="26"/>
        <v>N/A</v>
      </c>
      <c r="I42" s="12">
        <v>18.11</v>
      </c>
      <c r="J42" s="12">
        <v>-18.600000000000001</v>
      </c>
      <c r="K42" s="1" t="s">
        <v>739</v>
      </c>
      <c r="L42" s="9" t="str">
        <f t="shared" si="20"/>
        <v>Yes</v>
      </c>
    </row>
    <row r="43" spans="1:12" x14ac:dyDescent="0.25">
      <c r="A43" s="44" t="s">
        <v>1252</v>
      </c>
      <c r="B43" s="5" t="s">
        <v>213</v>
      </c>
      <c r="C43" s="1">
        <v>881</v>
      </c>
      <c r="D43" s="9" t="str">
        <f t="shared" si="24"/>
        <v>N/A</v>
      </c>
      <c r="E43" s="1">
        <v>981</v>
      </c>
      <c r="F43" s="9" t="str">
        <f t="shared" si="25"/>
        <v>N/A</v>
      </c>
      <c r="G43" s="1">
        <v>1040</v>
      </c>
      <c r="H43" s="9" t="str">
        <f t="shared" si="26"/>
        <v>N/A</v>
      </c>
      <c r="I43" s="12">
        <v>11.35</v>
      </c>
      <c r="J43" s="12">
        <v>6.0140000000000002</v>
      </c>
      <c r="K43" s="1" t="s">
        <v>739</v>
      </c>
      <c r="L43" s="9" t="str">
        <f t="shared" si="20"/>
        <v>Yes</v>
      </c>
    </row>
    <row r="44" spans="1:12" x14ac:dyDescent="0.25">
      <c r="A44" s="44" t="s">
        <v>1253</v>
      </c>
      <c r="B44" s="5" t="s">
        <v>213</v>
      </c>
      <c r="C44" s="1">
        <v>6839</v>
      </c>
      <c r="D44" s="9" t="str">
        <f t="shared" si="24"/>
        <v>N/A</v>
      </c>
      <c r="E44" s="1">
        <v>4405</v>
      </c>
      <c r="F44" s="9" t="str">
        <f t="shared" si="25"/>
        <v>N/A</v>
      </c>
      <c r="G44" s="1">
        <v>4503</v>
      </c>
      <c r="H44" s="9" t="str">
        <f t="shared" si="26"/>
        <v>N/A</v>
      </c>
      <c r="I44" s="12">
        <v>-35.6</v>
      </c>
      <c r="J44" s="12">
        <v>2.2250000000000001</v>
      </c>
      <c r="K44" s="1" t="s">
        <v>739</v>
      </c>
      <c r="L44" s="9" t="str">
        <f t="shared" si="20"/>
        <v>Yes</v>
      </c>
    </row>
    <row r="45" spans="1:12" x14ac:dyDescent="0.25">
      <c r="A45" s="44" t="s">
        <v>1254</v>
      </c>
      <c r="B45" s="5" t="s">
        <v>213</v>
      </c>
      <c r="C45" s="1">
        <v>3620</v>
      </c>
      <c r="D45" s="9" t="str">
        <f t="shared" si="24"/>
        <v>N/A</v>
      </c>
      <c r="E45" s="1">
        <v>3663</v>
      </c>
      <c r="F45" s="9" t="str">
        <f t="shared" si="25"/>
        <v>N/A</v>
      </c>
      <c r="G45" s="1">
        <v>3775</v>
      </c>
      <c r="H45" s="9" t="str">
        <f t="shared" si="26"/>
        <v>N/A</v>
      </c>
      <c r="I45" s="12">
        <v>1.1879999999999999</v>
      </c>
      <c r="J45" s="12">
        <v>3.0579999999999998</v>
      </c>
      <c r="K45" s="1" t="s">
        <v>739</v>
      </c>
      <c r="L45" s="9" t="str">
        <f t="shared" si="20"/>
        <v>Yes</v>
      </c>
    </row>
    <row r="46" spans="1:12" x14ac:dyDescent="0.25">
      <c r="A46" s="44" t="s">
        <v>453</v>
      </c>
      <c r="B46" s="43" t="s">
        <v>213</v>
      </c>
      <c r="C46" s="1">
        <v>370131</v>
      </c>
      <c r="D46" s="1" t="str">
        <f t="shared" si="17"/>
        <v>N/A</v>
      </c>
      <c r="E46" s="1">
        <v>377974</v>
      </c>
      <c r="F46" s="1" t="str">
        <f t="shared" si="18"/>
        <v>N/A</v>
      </c>
      <c r="G46" s="1">
        <v>372597</v>
      </c>
      <c r="H46" s="11" t="str">
        <f t="shared" si="19"/>
        <v>N/A</v>
      </c>
      <c r="I46" s="12">
        <v>2.1190000000000002</v>
      </c>
      <c r="J46" s="12">
        <v>-1.42</v>
      </c>
      <c r="K46" s="43" t="s">
        <v>739</v>
      </c>
      <c r="L46" s="9" t="str">
        <f t="shared" si="20"/>
        <v>Yes</v>
      </c>
    </row>
    <row r="47" spans="1:12" x14ac:dyDescent="0.25">
      <c r="A47" s="44" t="s">
        <v>1255</v>
      </c>
      <c r="B47" s="5" t="s">
        <v>213</v>
      </c>
      <c r="C47" s="1">
        <v>14888</v>
      </c>
      <c r="D47" s="9" t="str">
        <f t="shared" ref="D47:D53" si="27">IF($B47="N/A","N/A",IF(C47&lt;0,"No","Yes"))</f>
        <v>N/A</v>
      </c>
      <c r="E47" s="1">
        <v>13396</v>
      </c>
      <c r="F47" s="9" t="str">
        <f t="shared" ref="F47:F53" si="28">IF($B47="N/A","N/A",IF(E47&lt;0,"No","Yes"))</f>
        <v>N/A</v>
      </c>
      <c r="G47" s="1">
        <v>11960</v>
      </c>
      <c r="H47" s="9" t="str">
        <f t="shared" ref="H47:H53" si="29">IF($B47="N/A","N/A",IF(G47&lt;0,"No","Yes"))</f>
        <v>N/A</v>
      </c>
      <c r="I47" s="12">
        <v>-10</v>
      </c>
      <c r="J47" s="12">
        <v>-10.7</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574</v>
      </c>
      <c r="D49" s="9" t="str">
        <f t="shared" si="27"/>
        <v>N/A</v>
      </c>
      <c r="E49" s="1">
        <v>434</v>
      </c>
      <c r="F49" s="9" t="str">
        <f t="shared" si="28"/>
        <v>N/A</v>
      </c>
      <c r="G49" s="1">
        <v>347</v>
      </c>
      <c r="H49" s="9" t="str">
        <f t="shared" si="29"/>
        <v>N/A</v>
      </c>
      <c r="I49" s="12">
        <v>-24.4</v>
      </c>
      <c r="J49" s="12">
        <v>-20</v>
      </c>
      <c r="K49" s="1" t="s">
        <v>739</v>
      </c>
      <c r="L49" s="9" t="str">
        <f t="shared" si="20"/>
        <v>Yes</v>
      </c>
    </row>
    <row r="50" spans="1:12" x14ac:dyDescent="0.25">
      <c r="A50" s="44" t="s">
        <v>1258</v>
      </c>
      <c r="B50" s="5" t="s">
        <v>213</v>
      </c>
      <c r="C50" s="1">
        <v>319364</v>
      </c>
      <c r="D50" s="9" t="str">
        <f t="shared" si="27"/>
        <v>N/A</v>
      </c>
      <c r="E50" s="1">
        <v>324839</v>
      </c>
      <c r="F50" s="9" t="str">
        <f t="shared" si="28"/>
        <v>N/A</v>
      </c>
      <c r="G50" s="1">
        <v>321142</v>
      </c>
      <c r="H50" s="9" t="str">
        <f t="shared" si="29"/>
        <v>N/A</v>
      </c>
      <c r="I50" s="12">
        <v>1.714</v>
      </c>
      <c r="J50" s="12">
        <v>-1.1399999999999999</v>
      </c>
      <c r="K50" s="1" t="s">
        <v>739</v>
      </c>
      <c r="L50" s="9" t="str">
        <f t="shared" si="20"/>
        <v>Yes</v>
      </c>
    </row>
    <row r="51" spans="1:12" x14ac:dyDescent="0.25">
      <c r="A51" s="44" t="s">
        <v>1259</v>
      </c>
      <c r="B51" s="5" t="s">
        <v>213</v>
      </c>
      <c r="C51" s="1">
        <v>2512</v>
      </c>
      <c r="D51" s="9" t="str">
        <f t="shared" si="27"/>
        <v>N/A</v>
      </c>
      <c r="E51" s="1">
        <v>1893</v>
      </c>
      <c r="F51" s="9" t="str">
        <f t="shared" si="28"/>
        <v>N/A</v>
      </c>
      <c r="G51" s="1">
        <v>2039</v>
      </c>
      <c r="H51" s="9" t="str">
        <f t="shared" si="29"/>
        <v>N/A</v>
      </c>
      <c r="I51" s="12">
        <v>-24.6</v>
      </c>
      <c r="J51" s="12">
        <v>7.7130000000000001</v>
      </c>
      <c r="K51" s="1" t="s">
        <v>739</v>
      </c>
      <c r="L51" s="9" t="str">
        <f t="shared" si="20"/>
        <v>Yes</v>
      </c>
    </row>
    <row r="52" spans="1:12" x14ac:dyDescent="0.25">
      <c r="A52" s="44" t="s">
        <v>1260</v>
      </c>
      <c r="B52" s="5" t="s">
        <v>213</v>
      </c>
      <c r="C52" s="1">
        <v>7492</v>
      </c>
      <c r="D52" s="9" t="str">
        <f t="shared" si="27"/>
        <v>N/A</v>
      </c>
      <c r="E52" s="1">
        <v>8207</v>
      </c>
      <c r="F52" s="9" t="str">
        <f t="shared" si="28"/>
        <v>N/A</v>
      </c>
      <c r="G52" s="1">
        <v>8272</v>
      </c>
      <c r="H52" s="9" t="str">
        <f t="shared" si="29"/>
        <v>N/A</v>
      </c>
      <c r="I52" s="12">
        <v>9.5440000000000005</v>
      </c>
      <c r="J52" s="12">
        <v>0.79200000000000004</v>
      </c>
      <c r="K52" s="1" t="s">
        <v>739</v>
      </c>
      <c r="L52" s="9" t="str">
        <f t="shared" si="20"/>
        <v>Yes</v>
      </c>
    </row>
    <row r="53" spans="1:12" x14ac:dyDescent="0.25">
      <c r="A53" s="44" t="s">
        <v>1261</v>
      </c>
      <c r="B53" s="5" t="s">
        <v>213</v>
      </c>
      <c r="C53" s="1">
        <v>25301</v>
      </c>
      <c r="D53" s="9" t="str">
        <f t="shared" si="27"/>
        <v>N/A</v>
      </c>
      <c r="E53" s="1">
        <v>29205</v>
      </c>
      <c r="F53" s="9" t="str">
        <f t="shared" si="28"/>
        <v>N/A</v>
      </c>
      <c r="G53" s="1">
        <v>28837</v>
      </c>
      <c r="H53" s="9" t="str">
        <f t="shared" si="29"/>
        <v>N/A</v>
      </c>
      <c r="I53" s="12">
        <v>15.43</v>
      </c>
      <c r="J53" s="12">
        <v>-1.26</v>
      </c>
      <c r="K53" s="1" t="s">
        <v>739</v>
      </c>
      <c r="L53" s="9" t="str">
        <f t="shared" si="20"/>
        <v>Yes</v>
      </c>
    </row>
    <row r="54" spans="1:12" x14ac:dyDescent="0.25">
      <c r="A54" s="44" t="s">
        <v>454</v>
      </c>
      <c r="B54" s="43" t="s">
        <v>213</v>
      </c>
      <c r="C54" s="1">
        <v>50597</v>
      </c>
      <c r="D54" s="1" t="str">
        <f t="shared" si="17"/>
        <v>N/A</v>
      </c>
      <c r="E54" s="1">
        <v>51440</v>
      </c>
      <c r="F54" s="1" t="str">
        <f t="shared" si="18"/>
        <v>N/A</v>
      </c>
      <c r="G54" s="1">
        <v>50655</v>
      </c>
      <c r="H54" s="11" t="str">
        <f t="shared" si="19"/>
        <v>N/A</v>
      </c>
      <c r="I54" s="12">
        <v>1.6659999999999999</v>
      </c>
      <c r="J54" s="12">
        <v>-1.53</v>
      </c>
      <c r="K54" s="43" t="s">
        <v>739</v>
      </c>
      <c r="L54" s="9" t="str">
        <f t="shared" si="20"/>
        <v>Yes</v>
      </c>
    </row>
    <row r="55" spans="1:12" x14ac:dyDescent="0.25">
      <c r="A55" s="44" t="s">
        <v>1262</v>
      </c>
      <c r="B55" s="5" t="s">
        <v>213</v>
      </c>
      <c r="C55" s="1">
        <v>16822</v>
      </c>
      <c r="D55" s="9" t="str">
        <f t="shared" ref="D55:D60" si="30">IF($B55="N/A","N/A",IF(C55&lt;0,"No","Yes"))</f>
        <v>N/A</v>
      </c>
      <c r="E55" s="1">
        <v>17672</v>
      </c>
      <c r="F55" s="9" t="str">
        <f t="shared" ref="F55:F60" si="31">IF($B55="N/A","N/A",IF(E55&lt;0,"No","Yes"))</f>
        <v>N/A</v>
      </c>
      <c r="G55" s="1">
        <v>17387</v>
      </c>
      <c r="H55" s="9" t="str">
        <f t="shared" ref="H55:H60" si="32">IF($B55="N/A","N/A",IF(G55&lt;0,"No","Yes"))</f>
        <v>N/A</v>
      </c>
      <c r="I55" s="12">
        <v>5.0529999999999999</v>
      </c>
      <c r="J55" s="12">
        <v>-1.61</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3421</v>
      </c>
      <c r="D57" s="9" t="str">
        <f t="shared" si="30"/>
        <v>N/A</v>
      </c>
      <c r="E57" s="1">
        <v>3398</v>
      </c>
      <c r="F57" s="9" t="str">
        <f t="shared" si="31"/>
        <v>N/A</v>
      </c>
      <c r="G57" s="1">
        <v>3048</v>
      </c>
      <c r="H57" s="9" t="str">
        <f t="shared" si="32"/>
        <v>N/A</v>
      </c>
      <c r="I57" s="12">
        <v>-0.67200000000000004</v>
      </c>
      <c r="J57" s="12">
        <v>-10.3</v>
      </c>
      <c r="K57" s="1" t="s">
        <v>739</v>
      </c>
      <c r="L57" s="9" t="str">
        <f t="shared" si="20"/>
        <v>Yes</v>
      </c>
    </row>
    <row r="58" spans="1:12" x14ac:dyDescent="0.25">
      <c r="A58" s="44" t="s">
        <v>1265</v>
      </c>
      <c r="B58" s="5" t="s">
        <v>213</v>
      </c>
      <c r="C58" s="1">
        <v>17342</v>
      </c>
      <c r="D58" s="9" t="str">
        <f t="shared" si="30"/>
        <v>N/A</v>
      </c>
      <c r="E58" s="1">
        <v>17468</v>
      </c>
      <c r="F58" s="9" t="str">
        <f t="shared" si="31"/>
        <v>N/A</v>
      </c>
      <c r="G58" s="1">
        <v>16750</v>
      </c>
      <c r="H58" s="9" t="str">
        <f t="shared" si="32"/>
        <v>N/A</v>
      </c>
      <c r="I58" s="12">
        <v>0.72660000000000002</v>
      </c>
      <c r="J58" s="12">
        <v>-4.1100000000000003</v>
      </c>
      <c r="K58" s="1" t="s">
        <v>739</v>
      </c>
      <c r="L58" s="9" t="str">
        <f t="shared" si="20"/>
        <v>Yes</v>
      </c>
    </row>
    <row r="59" spans="1:12" x14ac:dyDescent="0.25">
      <c r="A59" s="44" t="s">
        <v>1266</v>
      </c>
      <c r="B59" s="5" t="s">
        <v>213</v>
      </c>
      <c r="C59" s="1">
        <v>5697</v>
      </c>
      <c r="D59" s="9" t="str">
        <f t="shared" si="30"/>
        <v>N/A</v>
      </c>
      <c r="E59" s="1">
        <v>5626</v>
      </c>
      <c r="F59" s="9" t="str">
        <f t="shared" si="31"/>
        <v>N/A</v>
      </c>
      <c r="G59" s="1">
        <v>6268</v>
      </c>
      <c r="H59" s="9" t="str">
        <f t="shared" si="32"/>
        <v>N/A</v>
      </c>
      <c r="I59" s="12">
        <v>-1.25</v>
      </c>
      <c r="J59" s="12">
        <v>11.41</v>
      </c>
      <c r="K59" s="1" t="s">
        <v>739</v>
      </c>
      <c r="L59" s="9" t="str">
        <f t="shared" si="20"/>
        <v>Yes</v>
      </c>
    </row>
    <row r="60" spans="1:12" x14ac:dyDescent="0.25">
      <c r="A60" s="44" t="s">
        <v>1267</v>
      </c>
      <c r="B60" s="5" t="s">
        <v>213</v>
      </c>
      <c r="C60" s="1">
        <v>7315</v>
      </c>
      <c r="D60" s="9" t="str">
        <f t="shared" si="30"/>
        <v>N/A</v>
      </c>
      <c r="E60" s="1">
        <v>7276</v>
      </c>
      <c r="F60" s="9" t="str">
        <f t="shared" si="31"/>
        <v>N/A</v>
      </c>
      <c r="G60" s="1">
        <v>7202</v>
      </c>
      <c r="H60" s="9" t="str">
        <f t="shared" si="32"/>
        <v>N/A</v>
      </c>
      <c r="I60" s="12">
        <v>-0.53300000000000003</v>
      </c>
      <c r="J60" s="12">
        <v>-1.02</v>
      </c>
      <c r="K60" s="1" t="s">
        <v>739</v>
      </c>
      <c r="L60" s="9" t="str">
        <f t="shared" si="20"/>
        <v>Yes</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35</v>
      </c>
      <c r="D66" s="1" t="str">
        <f t="shared" si="17"/>
        <v>N/A</v>
      </c>
      <c r="E66" s="1">
        <v>52</v>
      </c>
      <c r="F66" s="1" t="str">
        <f t="shared" si="18"/>
        <v>N/A</v>
      </c>
      <c r="G66" s="1">
        <v>98</v>
      </c>
      <c r="H66" s="11" t="str">
        <f t="shared" si="19"/>
        <v>N/A</v>
      </c>
      <c r="I66" s="12">
        <v>48.57</v>
      </c>
      <c r="J66" s="12">
        <v>88.46</v>
      </c>
      <c r="K66" s="43" t="s">
        <v>739</v>
      </c>
      <c r="L66" s="9" t="str">
        <f t="shared" si="33"/>
        <v>No</v>
      </c>
    </row>
    <row r="67" spans="1:12" x14ac:dyDescent="0.25">
      <c r="A67" s="3" t="s">
        <v>192</v>
      </c>
      <c r="B67" s="35" t="s">
        <v>213</v>
      </c>
      <c r="C67" s="1">
        <v>452693</v>
      </c>
      <c r="D67" s="1" t="str">
        <f t="shared" si="17"/>
        <v>N/A</v>
      </c>
      <c r="E67" s="1">
        <v>461227</v>
      </c>
      <c r="F67" s="1" t="str">
        <f t="shared" si="18"/>
        <v>N/A</v>
      </c>
      <c r="G67" s="1">
        <v>462769</v>
      </c>
      <c r="H67" s="11" t="str">
        <f t="shared" si="19"/>
        <v>N/A</v>
      </c>
      <c r="I67" s="12">
        <v>1.885</v>
      </c>
      <c r="J67" s="12">
        <v>0.33429999999999999</v>
      </c>
      <c r="K67" s="43" t="s">
        <v>739</v>
      </c>
      <c r="L67" s="9" t="str">
        <f t="shared" si="33"/>
        <v>Yes</v>
      </c>
    </row>
    <row r="68" spans="1:12" x14ac:dyDescent="0.25">
      <c r="A68" s="2" t="s">
        <v>193</v>
      </c>
      <c r="B68" s="43" t="s">
        <v>213</v>
      </c>
      <c r="C68" s="1">
        <v>574170</v>
      </c>
      <c r="D68" s="1" t="str">
        <f t="shared" si="17"/>
        <v>N/A</v>
      </c>
      <c r="E68" s="1">
        <v>570466</v>
      </c>
      <c r="F68" s="1" t="str">
        <f t="shared" si="18"/>
        <v>N/A</v>
      </c>
      <c r="G68" s="1">
        <v>567237</v>
      </c>
      <c r="H68" s="11" t="str">
        <f t="shared" si="19"/>
        <v>N/A</v>
      </c>
      <c r="I68" s="12">
        <v>-0.64500000000000002</v>
      </c>
      <c r="J68" s="12">
        <v>-0.56599999999999995</v>
      </c>
      <c r="K68" s="43" t="s">
        <v>739</v>
      </c>
      <c r="L68" s="9" t="str">
        <f t="shared" si="33"/>
        <v>Yes</v>
      </c>
    </row>
    <row r="69" spans="1:12" x14ac:dyDescent="0.25">
      <c r="A69" s="2" t="s">
        <v>194</v>
      </c>
      <c r="B69" s="43" t="s">
        <v>213</v>
      </c>
      <c r="C69" s="1">
        <v>574170</v>
      </c>
      <c r="D69" s="1" t="str">
        <f t="shared" si="17"/>
        <v>N/A</v>
      </c>
      <c r="E69" s="1">
        <v>570466</v>
      </c>
      <c r="F69" s="1" t="str">
        <f t="shared" si="18"/>
        <v>N/A</v>
      </c>
      <c r="G69" s="1">
        <v>567237</v>
      </c>
      <c r="H69" s="11" t="str">
        <f t="shared" si="19"/>
        <v>N/A</v>
      </c>
      <c r="I69" s="12">
        <v>-0.64500000000000002</v>
      </c>
      <c r="J69" s="12">
        <v>-0.56599999999999995</v>
      </c>
      <c r="K69" s="43" t="s">
        <v>739</v>
      </c>
      <c r="L69" s="9" t="str">
        <f t="shared" si="33"/>
        <v>Yes</v>
      </c>
    </row>
    <row r="70" spans="1:12" x14ac:dyDescent="0.25">
      <c r="A70" s="44" t="s">
        <v>78</v>
      </c>
      <c r="B70" s="43" t="s">
        <v>294</v>
      </c>
      <c r="C70" s="13">
        <v>4.4944414299999999E-2</v>
      </c>
      <c r="D70" s="11" t="str">
        <f>IF($B70="N/A","N/A",IF(C70&gt;=20,"No",IF(C70&lt;0,"No","Yes")))</f>
        <v>Yes</v>
      </c>
      <c r="E70" s="13">
        <v>6.6998594300000006E-2</v>
      </c>
      <c r="F70" s="11" t="str">
        <f>IF($B70="N/A","N/A",IF(E70&gt;=20,"No",IF(E70&lt;0,"No","Yes")))</f>
        <v>Yes</v>
      </c>
      <c r="G70" s="13">
        <v>0.12555256209999999</v>
      </c>
      <c r="H70" s="11" t="str">
        <f>IF($B70="N/A","N/A",IF(G70&gt;=20,"No",IF(G70&lt;0,"No","Yes")))</f>
        <v>Yes</v>
      </c>
      <c r="I70" s="12">
        <v>49.07</v>
      </c>
      <c r="J70" s="12">
        <v>87.4</v>
      </c>
      <c r="K70" s="43" t="s">
        <v>739</v>
      </c>
      <c r="L70" s="9" t="str">
        <f t="shared" si="20"/>
        <v>No</v>
      </c>
    </row>
    <row r="71" spans="1:12" x14ac:dyDescent="0.25">
      <c r="A71" s="44" t="s">
        <v>79</v>
      </c>
      <c r="B71" s="35" t="s">
        <v>213</v>
      </c>
      <c r="C71" s="13">
        <v>94.285449907</v>
      </c>
      <c r="D71" s="11" t="str">
        <f>IF($B71="N/A","N/A",IF(C71&gt;10,"No",IF(C71&lt;-10,"No","Yes")))</f>
        <v>N/A</v>
      </c>
      <c r="E71" s="13">
        <v>76.505826249999998</v>
      </c>
      <c r="F71" s="11" t="str">
        <f>IF($B71="N/A","N/A",IF(E71&gt;10,"No",IF(E71&lt;-10,"No","Yes")))</f>
        <v>N/A</v>
      </c>
      <c r="G71" s="13">
        <v>76.520363055999994</v>
      </c>
      <c r="H71" s="11" t="str">
        <f>IF($B71="N/A","N/A",IF(G71&gt;10,"No",IF(G71&lt;-10,"No","Yes")))</f>
        <v>N/A</v>
      </c>
      <c r="I71" s="12">
        <v>-18.899999999999999</v>
      </c>
      <c r="J71" s="12">
        <v>1.9E-2</v>
      </c>
      <c r="K71" s="43" t="s">
        <v>739</v>
      </c>
      <c r="L71" s="9" t="str">
        <f t="shared" si="20"/>
        <v>Yes</v>
      </c>
    </row>
    <row r="72" spans="1:12" x14ac:dyDescent="0.25">
      <c r="A72" s="44" t="s">
        <v>80</v>
      </c>
      <c r="B72" s="35" t="s">
        <v>213</v>
      </c>
      <c r="C72" s="13">
        <v>5.9485254299999998E-2</v>
      </c>
      <c r="D72" s="11" t="str">
        <f>IF($B72="N/A","N/A",IF(C72&gt;10,"No",IF(C72&lt;-10,"No","Yes")))</f>
        <v>N/A</v>
      </c>
      <c r="E72" s="13">
        <v>0.48738193140000002</v>
      </c>
      <c r="F72" s="11" t="str">
        <f>IF($B72="N/A","N/A",IF(E72&gt;10,"No",IF(E72&lt;-10,"No","Yes")))</f>
        <v>N/A</v>
      </c>
      <c r="G72" s="13">
        <v>0.55583165489999997</v>
      </c>
      <c r="H72" s="11" t="str">
        <f>IF($B72="N/A","N/A",IF(G72&gt;10,"No",IF(G72&lt;-10,"No","Yes")))</f>
        <v>N/A</v>
      </c>
      <c r="I72" s="12">
        <v>719.3</v>
      </c>
      <c r="J72" s="12">
        <v>14.04</v>
      </c>
      <c r="K72" s="43" t="s">
        <v>739</v>
      </c>
      <c r="L72" s="9" t="str">
        <f t="shared" si="20"/>
        <v>Yes</v>
      </c>
    </row>
    <row r="73" spans="1:12" x14ac:dyDescent="0.25">
      <c r="A73" s="44" t="s">
        <v>81</v>
      </c>
      <c r="B73" s="35" t="s">
        <v>213</v>
      </c>
      <c r="C73" s="13">
        <v>8.1827480399999999E-2</v>
      </c>
      <c r="D73" s="11" t="str">
        <f>IF($B73="N/A","N/A",IF(C73&gt;10,"No",IF(C73&lt;-10,"No","Yes")))</f>
        <v>N/A</v>
      </c>
      <c r="E73" s="13">
        <v>8.0857085100000003E-2</v>
      </c>
      <c r="F73" s="11" t="str">
        <f>IF($B73="N/A","N/A",IF(E73&gt;10,"No",IF(E73&lt;-10,"No","Yes")))</f>
        <v>N/A</v>
      </c>
      <c r="G73" s="13">
        <v>7.9533404000000002E-2</v>
      </c>
      <c r="H73" s="11" t="str">
        <f>IF($B73="N/A","N/A",IF(G73&gt;10,"No",IF(G73&lt;-10,"No","Yes")))</f>
        <v>N/A</v>
      </c>
      <c r="I73" s="12">
        <v>-1.19</v>
      </c>
      <c r="J73" s="12">
        <v>-1.64</v>
      </c>
      <c r="K73" s="43" t="s">
        <v>739</v>
      </c>
      <c r="L73" s="9" t="str">
        <f t="shared" si="20"/>
        <v>Yes</v>
      </c>
    </row>
    <row r="74" spans="1:12" x14ac:dyDescent="0.25">
      <c r="A74" s="44" t="s">
        <v>121</v>
      </c>
      <c r="B74" s="35" t="s">
        <v>213</v>
      </c>
      <c r="C74" s="13">
        <v>97.340606887000007</v>
      </c>
      <c r="D74" s="11" t="str">
        <f>IF($B74="N/A","N/A",IF(C74&gt;10,"No",IF(C74&lt;-10,"No","Yes")))</f>
        <v>N/A</v>
      </c>
      <c r="E74" s="13">
        <v>87.568223165999996</v>
      </c>
      <c r="F74" s="11" t="str">
        <f>IF($B74="N/A","N/A",IF(E74&gt;10,"No",IF(E74&lt;-10,"No","Yes")))</f>
        <v>N/A</v>
      </c>
      <c r="G74" s="13">
        <v>86.472693531000004</v>
      </c>
      <c r="H74" s="11" t="str">
        <f>IF($B74="N/A","N/A",IF(G74&gt;10,"No",IF(G74&lt;-10,"No","Yes")))</f>
        <v>N/A</v>
      </c>
      <c r="I74" s="12">
        <v>-10</v>
      </c>
      <c r="J74" s="12">
        <v>-1.25</v>
      </c>
      <c r="K74" s="43" t="s">
        <v>739</v>
      </c>
      <c r="L74" s="9" t="str">
        <f t="shared" si="20"/>
        <v>Yes</v>
      </c>
    </row>
    <row r="75" spans="1:12" x14ac:dyDescent="0.25">
      <c r="A75" s="44" t="s">
        <v>82</v>
      </c>
      <c r="B75" s="35" t="s">
        <v>213</v>
      </c>
      <c r="C75" s="13">
        <v>0.83873167410000005</v>
      </c>
      <c r="D75" s="11" t="str">
        <f>IF($B75="N/A","N/A",IF(C75&gt;10,"No",IF(C75&lt;-10,"No","Yes")))</f>
        <v>N/A</v>
      </c>
      <c r="E75" s="13">
        <v>4.231520787</v>
      </c>
      <c r="F75" s="11" t="str">
        <f>IF($B75="N/A","N/A",IF(E75&gt;10,"No",IF(E75&lt;-10,"No","Yes")))</f>
        <v>N/A</v>
      </c>
      <c r="G75" s="13">
        <v>4.7256097560999999</v>
      </c>
      <c r="H75" s="11" t="str">
        <f>IF($B75="N/A","N/A",IF(G75&gt;10,"No",IF(G75&lt;-10,"No","Yes")))</f>
        <v>N/A</v>
      </c>
      <c r="I75" s="12">
        <v>404.5</v>
      </c>
      <c r="J75" s="12">
        <v>11.68</v>
      </c>
      <c r="K75" s="43" t="s">
        <v>739</v>
      </c>
      <c r="L75" s="9" t="str">
        <f t="shared" si="20"/>
        <v>Yes</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41.682488681000002</v>
      </c>
      <c r="D77" s="11" t="str">
        <f t="shared" si="34"/>
        <v>N/A</v>
      </c>
      <c r="E77" s="13">
        <v>40.942185920999997</v>
      </c>
      <c r="F77" s="11" t="str">
        <f t="shared" si="35"/>
        <v>N/A</v>
      </c>
      <c r="G77" s="13">
        <v>41.094125642999998</v>
      </c>
      <c r="H77" s="11" t="str">
        <f t="shared" si="36"/>
        <v>N/A</v>
      </c>
      <c r="I77" s="12">
        <v>-1.78</v>
      </c>
      <c r="J77" s="12">
        <v>0.37109999999999999</v>
      </c>
      <c r="K77" s="43" t="s">
        <v>739</v>
      </c>
      <c r="L77" s="9" t="str">
        <f t="shared" ref="L77:L81" si="37">IF(J77="Div by 0", "N/A", IF(OR(J77="N/A",K77="N/A"),"N/A", IF(J77&gt;VALUE(MID(K77,1,2)), "No", IF(J77&lt;-1*VALUE(MID(K77,1,2)), "No", "Yes"))))</f>
        <v>Yes</v>
      </c>
    </row>
    <row r="78" spans="1:12" x14ac:dyDescent="0.25">
      <c r="A78" s="44" t="s">
        <v>197</v>
      </c>
      <c r="B78" s="35" t="s">
        <v>213</v>
      </c>
      <c r="C78" s="13">
        <v>0.20759873979999999</v>
      </c>
      <c r="D78" s="11" t="str">
        <f t="shared" si="34"/>
        <v>N/A</v>
      </c>
      <c r="E78" s="13">
        <v>7.2190252299999993E-2</v>
      </c>
      <c r="F78" s="11" t="str">
        <f t="shared" si="35"/>
        <v>N/A</v>
      </c>
      <c r="G78" s="13">
        <v>4.3618952900000001E-2</v>
      </c>
      <c r="H78" s="11" t="str">
        <f t="shared" si="36"/>
        <v>N/A</v>
      </c>
      <c r="I78" s="12">
        <v>-65.2</v>
      </c>
      <c r="J78" s="12">
        <v>-39.6</v>
      </c>
      <c r="K78" s="43" t="s">
        <v>739</v>
      </c>
      <c r="L78" s="9" t="str">
        <f t="shared" si="37"/>
        <v>No</v>
      </c>
    </row>
    <row r="79" spans="1:12" x14ac:dyDescent="0.25">
      <c r="A79" s="44" t="s">
        <v>198</v>
      </c>
      <c r="B79" s="35" t="s">
        <v>213</v>
      </c>
      <c r="C79" s="13">
        <v>0</v>
      </c>
      <c r="D79" s="11" t="str">
        <f t="shared" si="34"/>
        <v>N/A</v>
      </c>
      <c r="E79" s="13">
        <v>0</v>
      </c>
      <c r="F79" s="11" t="str">
        <f t="shared" si="35"/>
        <v>N/A</v>
      </c>
      <c r="G79" s="13">
        <v>0</v>
      </c>
      <c r="H79" s="11" t="str">
        <f t="shared" si="36"/>
        <v>N/A</v>
      </c>
      <c r="I79" s="12" t="s">
        <v>1746</v>
      </c>
      <c r="J79" s="12" t="s">
        <v>1746</v>
      </c>
      <c r="K79" s="43" t="s">
        <v>739</v>
      </c>
      <c r="L79" s="9" t="str">
        <f t="shared" si="37"/>
        <v>N/A</v>
      </c>
    </row>
    <row r="80" spans="1:12" x14ac:dyDescent="0.25">
      <c r="A80" s="44" t="s">
        <v>199</v>
      </c>
      <c r="B80" s="35" t="s">
        <v>213</v>
      </c>
      <c r="C80" s="13">
        <v>24.08008658</v>
      </c>
      <c r="D80" s="11" t="str">
        <f t="shared" si="34"/>
        <v>N/A</v>
      </c>
      <c r="E80" s="13">
        <v>22.619660319000001</v>
      </c>
      <c r="F80" s="11" t="str">
        <f t="shared" si="35"/>
        <v>N/A</v>
      </c>
      <c r="G80" s="13">
        <v>20.339412361000001</v>
      </c>
      <c r="H80" s="11" t="str">
        <f t="shared" si="36"/>
        <v>N/A</v>
      </c>
      <c r="I80" s="12">
        <v>-6.06</v>
      </c>
      <c r="J80" s="12">
        <v>-10.1</v>
      </c>
      <c r="K80" s="43" t="s">
        <v>739</v>
      </c>
      <c r="L80" s="9" t="str">
        <f t="shared" si="37"/>
        <v>Yes</v>
      </c>
    </row>
    <row r="81" spans="1:12" x14ac:dyDescent="0.25">
      <c r="A81" s="44" t="s">
        <v>200</v>
      </c>
      <c r="B81" s="43" t="s">
        <v>213</v>
      </c>
      <c r="C81" s="13">
        <v>51.515151514999999</v>
      </c>
      <c r="D81" s="11" t="str">
        <f t="shared" si="34"/>
        <v>N/A</v>
      </c>
      <c r="E81" s="13">
        <v>50.900669067999999</v>
      </c>
      <c r="F81" s="11" t="str">
        <f t="shared" si="35"/>
        <v>N/A</v>
      </c>
      <c r="G81" s="13">
        <v>54.052684904000003</v>
      </c>
      <c r="H81" s="11" t="str">
        <f t="shared" si="36"/>
        <v>N/A</v>
      </c>
      <c r="I81" s="12">
        <v>-1.19</v>
      </c>
      <c r="J81" s="12">
        <v>6.1920000000000002</v>
      </c>
      <c r="K81" s="43" t="s">
        <v>739</v>
      </c>
      <c r="L81" s="9" t="str">
        <f t="shared" si="37"/>
        <v>Yes</v>
      </c>
    </row>
    <row r="82" spans="1:12" x14ac:dyDescent="0.25">
      <c r="A82" s="44" t="s">
        <v>73</v>
      </c>
      <c r="B82" s="35" t="s">
        <v>213</v>
      </c>
      <c r="C82" s="36">
        <v>532474</v>
      </c>
      <c r="D82" s="11" t="str">
        <f t="shared" si="34"/>
        <v>N/A</v>
      </c>
      <c r="E82" s="36">
        <v>546226</v>
      </c>
      <c r="F82" s="11" t="str">
        <f t="shared" si="35"/>
        <v>N/A</v>
      </c>
      <c r="G82" s="36">
        <v>559042</v>
      </c>
      <c r="H82" s="11" t="str">
        <f t="shared" si="36"/>
        <v>N/A</v>
      </c>
      <c r="I82" s="12">
        <v>2.5830000000000002</v>
      </c>
      <c r="J82" s="12">
        <v>2.3460000000000001</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0.1656418905</v>
      </c>
      <c r="D86" s="11" t="str">
        <f t="shared" si="34"/>
        <v>N/A</v>
      </c>
      <c r="E86" s="8">
        <v>0.35937505720000001</v>
      </c>
      <c r="F86" s="11" t="str">
        <f t="shared" si="35"/>
        <v>N/A</v>
      </c>
      <c r="G86" s="8">
        <v>0.34648559499999998</v>
      </c>
      <c r="H86" s="11" t="str">
        <f t="shared" si="36"/>
        <v>N/A</v>
      </c>
      <c r="I86" s="12">
        <v>117</v>
      </c>
      <c r="J86" s="12">
        <v>-3.59</v>
      </c>
      <c r="K86" s="43" t="s">
        <v>739</v>
      </c>
      <c r="L86" s="9" t="str">
        <f t="shared" si="20"/>
        <v>Yes</v>
      </c>
    </row>
    <row r="87" spans="1:12" x14ac:dyDescent="0.25">
      <c r="A87" s="44" t="s">
        <v>1272</v>
      </c>
      <c r="B87" s="35" t="s">
        <v>213</v>
      </c>
      <c r="C87" s="8">
        <v>18.83209321</v>
      </c>
      <c r="D87" s="11" t="str">
        <f t="shared" si="34"/>
        <v>N/A</v>
      </c>
      <c r="E87" s="8">
        <v>16.495003899</v>
      </c>
      <c r="F87" s="11" t="str">
        <f t="shared" si="35"/>
        <v>N/A</v>
      </c>
      <c r="G87" s="8">
        <v>15.795414298000001</v>
      </c>
      <c r="H87" s="11" t="str">
        <f t="shared" si="36"/>
        <v>N/A</v>
      </c>
      <c r="I87" s="12">
        <v>-12.4</v>
      </c>
      <c r="J87" s="12">
        <v>-4.24</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66.128487024999998</v>
      </c>
      <c r="D94" s="11" t="str">
        <f t="shared" si="34"/>
        <v>N/A</v>
      </c>
      <c r="E94" s="8">
        <v>65.326623045999995</v>
      </c>
      <c r="F94" s="11" t="str">
        <f t="shared" si="35"/>
        <v>N/A</v>
      </c>
      <c r="G94" s="8">
        <v>66.011319364000002</v>
      </c>
      <c r="H94" s="11" t="str">
        <f t="shared" si="36"/>
        <v>N/A</v>
      </c>
      <c r="I94" s="12">
        <v>-1.21</v>
      </c>
      <c r="J94" s="12">
        <v>1.048</v>
      </c>
      <c r="K94" s="43" t="s">
        <v>739</v>
      </c>
      <c r="L94" s="9" t="str">
        <f t="shared" si="20"/>
        <v>Yes</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14.873777875</v>
      </c>
      <c r="D98" s="11" t="str">
        <f t="shared" si="34"/>
        <v>N/A</v>
      </c>
      <c r="E98" s="8">
        <v>17.818997997</v>
      </c>
      <c r="F98" s="11" t="str">
        <f t="shared" si="35"/>
        <v>N/A</v>
      </c>
      <c r="G98" s="8">
        <v>17.846780743</v>
      </c>
      <c r="H98" s="11" t="str">
        <f t="shared" si="36"/>
        <v>N/A</v>
      </c>
      <c r="I98" s="12">
        <v>19.8</v>
      </c>
      <c r="J98" s="12">
        <v>0.15590000000000001</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44600659</v>
      </c>
      <c r="D100" s="11" t="str">
        <f>IF($B100="N/A","N/A",IF(C100&gt;10,"No",IF(C100&lt;-10,"No","Yes")))</f>
        <v>N/A</v>
      </c>
      <c r="E100" s="45">
        <v>52195794</v>
      </c>
      <c r="F100" s="11" t="str">
        <f>IF($B100="N/A","N/A",IF(E100&gt;10,"No",IF(E100&lt;-10,"No","Yes")))</f>
        <v>N/A</v>
      </c>
      <c r="G100" s="45">
        <v>52150730</v>
      </c>
      <c r="H100" s="11" t="str">
        <f>IF($B100="N/A","N/A",IF(G100&gt;10,"No",IF(G100&lt;-10,"No","Yes")))</f>
        <v>N/A</v>
      </c>
      <c r="I100" s="12">
        <v>17.03</v>
      </c>
      <c r="J100" s="12">
        <v>-8.5999999999999993E-2</v>
      </c>
      <c r="K100" s="43" t="s">
        <v>739</v>
      </c>
      <c r="L100" s="9" t="str">
        <f t="shared" ref="L100:L111" si="38">IF(J100="Div by 0", "N/A", IF(K100="N/A","N/A", IF(J100&gt;VALUE(MID(K100,1,2)), "No", IF(J100&lt;-1*VALUE(MID(K100,1,2)), "No", "Yes"))))</f>
        <v>Yes</v>
      </c>
    </row>
    <row r="101" spans="1:12" x14ac:dyDescent="0.25">
      <c r="A101" s="44" t="s">
        <v>455</v>
      </c>
      <c r="B101" s="35" t="s">
        <v>213</v>
      </c>
      <c r="C101" s="45">
        <v>849684</v>
      </c>
      <c r="D101" s="11" t="str">
        <f>IF($B101="N/A","N/A",IF(C101&gt;10,"No",IF(C101&lt;-10,"No","Yes")))</f>
        <v>N/A</v>
      </c>
      <c r="E101" s="45">
        <v>1351516</v>
      </c>
      <c r="F101" s="11" t="str">
        <f>IF($B101="N/A","N/A",IF(E101&gt;10,"No",IF(E101&lt;-10,"No","Yes")))</f>
        <v>N/A</v>
      </c>
      <c r="G101" s="45">
        <v>2509806</v>
      </c>
      <c r="H101" s="11" t="str">
        <f>IF($B101="N/A","N/A",IF(G101&gt;10,"No",IF(G101&lt;-10,"No","Yes")))</f>
        <v>N/A</v>
      </c>
      <c r="I101" s="12">
        <v>59.06</v>
      </c>
      <c r="J101" s="12">
        <v>85.7</v>
      </c>
      <c r="K101" s="43" t="s">
        <v>739</v>
      </c>
      <c r="L101" s="9" t="str">
        <f t="shared" si="38"/>
        <v>No</v>
      </c>
    </row>
    <row r="102" spans="1:12" x14ac:dyDescent="0.25">
      <c r="A102" s="44" t="s">
        <v>456</v>
      </c>
      <c r="B102" s="35" t="s">
        <v>213</v>
      </c>
      <c r="C102" s="45">
        <v>31048729</v>
      </c>
      <c r="D102" s="11" t="str">
        <f>IF($B102="N/A","N/A",IF(C102&gt;10,"No",IF(C102&lt;-10,"No","Yes")))</f>
        <v>N/A</v>
      </c>
      <c r="E102" s="45">
        <v>37606223</v>
      </c>
      <c r="F102" s="11" t="str">
        <f>IF($B102="N/A","N/A",IF(E102&gt;10,"No",IF(E102&lt;-10,"No","Yes")))</f>
        <v>N/A</v>
      </c>
      <c r="G102" s="45">
        <v>36220166</v>
      </c>
      <c r="H102" s="11" t="str">
        <f>IF($B102="N/A","N/A",IF(G102&gt;10,"No",IF(G102&lt;-10,"No","Yes")))</f>
        <v>N/A</v>
      </c>
      <c r="I102" s="12">
        <v>21.12</v>
      </c>
      <c r="J102" s="12">
        <v>-3.69</v>
      </c>
      <c r="K102" s="43" t="s">
        <v>739</v>
      </c>
      <c r="L102" s="9" t="str">
        <f t="shared" si="38"/>
        <v>Yes</v>
      </c>
    </row>
    <row r="103" spans="1:12" x14ac:dyDescent="0.25">
      <c r="A103" s="44" t="s">
        <v>457</v>
      </c>
      <c r="B103" s="35" t="s">
        <v>213</v>
      </c>
      <c r="C103" s="45">
        <v>12702246</v>
      </c>
      <c r="D103" s="11" t="str">
        <f>IF($B103="N/A","N/A",IF(C103&gt;10,"No",IF(C103&lt;-10,"No","Yes")))</f>
        <v>N/A</v>
      </c>
      <c r="E103" s="45">
        <v>13238055</v>
      </c>
      <c r="F103" s="11" t="str">
        <f>IF($B103="N/A","N/A",IF(E103&gt;10,"No",IF(E103&lt;-10,"No","Yes")))</f>
        <v>N/A</v>
      </c>
      <c r="G103" s="45">
        <v>13420758</v>
      </c>
      <c r="H103" s="11" t="str">
        <f>IF($B103="N/A","N/A",IF(G103&gt;10,"No",IF(G103&lt;-10,"No","Yes")))</f>
        <v>N/A</v>
      </c>
      <c r="I103" s="12">
        <v>4.218</v>
      </c>
      <c r="J103" s="12">
        <v>1.38</v>
      </c>
      <c r="K103" s="43" t="s">
        <v>739</v>
      </c>
      <c r="L103" s="9" t="str">
        <f t="shared" si="38"/>
        <v>Yes</v>
      </c>
    </row>
    <row r="104" spans="1:12" x14ac:dyDescent="0.25">
      <c r="A104" s="44" t="s">
        <v>108</v>
      </c>
      <c r="B104" s="52" t="s">
        <v>295</v>
      </c>
      <c r="C104" s="8">
        <v>1.7656283235000001</v>
      </c>
      <c r="D104" s="11" t="str">
        <f>IF($B104="N/A","N/A",IF(C104&gt;2,"No",IF(C104&lt;0.9,"No","Yes")))</f>
        <v>Yes</v>
      </c>
      <c r="E104" s="8">
        <v>1.8118658482000001</v>
      </c>
      <c r="F104" s="11" t="str">
        <f>IF($B104="N/A","N/A",IF(E104&gt;2,"No",IF(E104&lt;0.9,"No","Yes")))</f>
        <v>Yes</v>
      </c>
      <c r="G104" s="8">
        <v>1.824396382</v>
      </c>
      <c r="H104" s="11" t="str">
        <f>IF($B104="N/A","N/A",IF(G104&gt;2,"No",IF(G104&lt;0.9,"No","Yes")))</f>
        <v>Yes</v>
      </c>
      <c r="I104" s="12">
        <v>2.6190000000000002</v>
      </c>
      <c r="J104" s="12">
        <v>0.69159999999999999</v>
      </c>
      <c r="K104" s="43" t="s">
        <v>739</v>
      </c>
      <c r="L104" s="9" t="str">
        <f t="shared" si="38"/>
        <v>Yes</v>
      </c>
    </row>
    <row r="105" spans="1:12" x14ac:dyDescent="0.25">
      <c r="A105" s="44" t="s">
        <v>458</v>
      </c>
      <c r="B105" s="52" t="s">
        <v>295</v>
      </c>
      <c r="C105" s="8">
        <v>0.9609375</v>
      </c>
      <c r="D105" s="11" t="str">
        <f>IF($B105="N/A","N/A",IF(C105&gt;2,"No",IF(C105&lt;0.9,"No","Yes")))</f>
        <v>Yes</v>
      </c>
      <c r="E105" s="8">
        <v>0.92009132419999995</v>
      </c>
      <c r="F105" s="11" t="str">
        <f>IF($B105="N/A","N/A",IF(E105&gt;2,"No",IF(E105&lt;0.9,"No","Yes")))</f>
        <v>Yes</v>
      </c>
      <c r="G105" s="8">
        <v>1.0093708165999999</v>
      </c>
      <c r="H105" s="11" t="str">
        <f>IF($B105="N/A","N/A",IF(G105&gt;2,"No",IF(G105&lt;0.9,"No","Yes")))</f>
        <v>Yes</v>
      </c>
      <c r="I105" s="12">
        <v>-4.25</v>
      </c>
      <c r="J105" s="12">
        <v>9.7029999999999994</v>
      </c>
      <c r="K105" s="43" t="s">
        <v>739</v>
      </c>
      <c r="L105" s="9" t="str">
        <f t="shared" si="38"/>
        <v>Yes</v>
      </c>
    </row>
    <row r="106" spans="1:12" x14ac:dyDescent="0.25">
      <c r="A106" s="44" t="s">
        <v>459</v>
      </c>
      <c r="B106" s="52" t="s">
        <v>295</v>
      </c>
      <c r="C106" s="8">
        <v>0.99617631200000001</v>
      </c>
      <c r="D106" s="11" t="str">
        <f>IF($B106="N/A","N/A",IF(C106&gt;2,"No",IF(C106&lt;0.9,"No","Yes")))</f>
        <v>Yes</v>
      </c>
      <c r="E106" s="8">
        <v>1.0152205544999999</v>
      </c>
      <c r="F106" s="11" t="str">
        <f>IF($B106="N/A","N/A",IF(E106&gt;2,"No",IF(E106&lt;0.9,"No","Yes")))</f>
        <v>Yes</v>
      </c>
      <c r="G106" s="8">
        <v>1.0244087015000001</v>
      </c>
      <c r="H106" s="11" t="str">
        <f>IF($B106="N/A","N/A",IF(G106&gt;2,"No",IF(G106&lt;0.9,"No","Yes")))</f>
        <v>Yes</v>
      </c>
      <c r="I106" s="12">
        <v>1.9119999999999999</v>
      </c>
      <c r="J106" s="12">
        <v>0.90500000000000003</v>
      </c>
      <c r="K106" s="43" t="s">
        <v>739</v>
      </c>
      <c r="L106" s="9" t="str">
        <f t="shared" si="38"/>
        <v>Yes</v>
      </c>
    </row>
    <row r="107" spans="1:12" x14ac:dyDescent="0.25">
      <c r="A107" s="44" t="s">
        <v>460</v>
      </c>
      <c r="B107" s="52" t="s">
        <v>295</v>
      </c>
      <c r="C107" s="8">
        <v>0.99244616370000005</v>
      </c>
      <c r="D107" s="11" t="str">
        <f>IF($B107="N/A","N/A",IF(C107&gt;2,"No",IF(C107&lt;0.9,"No","Yes")))</f>
        <v>Yes</v>
      </c>
      <c r="E107" s="8">
        <v>1.0059919268999999</v>
      </c>
      <c r="F107" s="11" t="str">
        <f>IF($B107="N/A","N/A",IF(E107&gt;2,"No",IF(E107&lt;0.9,"No","Yes")))</f>
        <v>Yes</v>
      </c>
      <c r="G107" s="8">
        <v>1.0066489080000001</v>
      </c>
      <c r="H107" s="11" t="str">
        <f>IF($B107="N/A","N/A",IF(G107&gt;2,"No",IF(G107&lt;0.9,"No","Yes")))</f>
        <v>Yes</v>
      </c>
      <c r="I107" s="12">
        <v>1.365</v>
      </c>
      <c r="J107" s="12">
        <v>6.5299999999999997E-2</v>
      </c>
      <c r="K107" s="43" t="s">
        <v>739</v>
      </c>
      <c r="L107" s="9" t="str">
        <f t="shared" si="38"/>
        <v>Yes</v>
      </c>
    </row>
    <row r="108" spans="1:12" x14ac:dyDescent="0.25">
      <c r="A108" s="44" t="s">
        <v>1285</v>
      </c>
      <c r="B108" s="35" t="s">
        <v>213</v>
      </c>
      <c r="C108" s="45">
        <v>8.1291211620000006</v>
      </c>
      <c r="D108" s="11" t="str">
        <f>IF($B108="N/A","N/A",IF(C108&gt;10,"No",IF(C108&lt;-10,"No","Yes")))</f>
        <v>N/A</v>
      </c>
      <c r="E108" s="45">
        <v>9.4727214453999995</v>
      </c>
      <c r="F108" s="11" t="str">
        <f>IF($B108="N/A","N/A",IF(E108&gt;10,"No",IF(E108&lt;-10,"No","Yes")))</f>
        <v>N/A</v>
      </c>
      <c r="G108" s="45">
        <v>9.3772277346999999</v>
      </c>
      <c r="H108" s="11" t="str">
        <f>IF($B108="N/A","N/A",IF(G108&gt;10,"No",IF(G108&lt;-10,"No","Yes")))</f>
        <v>N/A</v>
      </c>
      <c r="I108" s="12">
        <v>16.53</v>
      </c>
      <c r="J108" s="12">
        <v>-1.01</v>
      </c>
      <c r="K108" s="43" t="s">
        <v>739</v>
      </c>
      <c r="L108" s="9" t="str">
        <f t="shared" si="38"/>
        <v>Yes</v>
      </c>
    </row>
    <row r="109" spans="1:12" x14ac:dyDescent="0.25">
      <c r="A109" s="44" t="s">
        <v>1286</v>
      </c>
      <c r="B109" s="35" t="s">
        <v>213</v>
      </c>
      <c r="C109" s="45">
        <v>3319.078125</v>
      </c>
      <c r="D109" s="11" t="str">
        <f>IF($B109="N/A","N/A",IF(C109&gt;10,"No",IF(C109&lt;-10,"No","Yes")))</f>
        <v>N/A</v>
      </c>
      <c r="E109" s="45">
        <v>3085.6529679999999</v>
      </c>
      <c r="F109" s="11" t="str">
        <f>IF($B109="N/A","N/A",IF(E109&gt;10,"No",IF(E109&lt;-10,"No","Yes")))</f>
        <v>N/A</v>
      </c>
      <c r="G109" s="45">
        <v>3359.8473896</v>
      </c>
      <c r="H109" s="11" t="str">
        <f>IF($B109="N/A","N/A",IF(G109&gt;10,"No",IF(G109&lt;-10,"No","Yes")))</f>
        <v>N/A</v>
      </c>
      <c r="I109" s="12">
        <v>-7.03</v>
      </c>
      <c r="J109" s="12">
        <v>8.8859999999999992</v>
      </c>
      <c r="K109" s="43" t="s">
        <v>739</v>
      </c>
      <c r="L109" s="9" t="str">
        <f t="shared" si="38"/>
        <v>Yes</v>
      </c>
    </row>
    <row r="110" spans="1:12" x14ac:dyDescent="0.25">
      <c r="A110" s="44" t="s">
        <v>1287</v>
      </c>
      <c r="B110" s="35" t="s">
        <v>213</v>
      </c>
      <c r="C110" s="45">
        <v>5.6722719411</v>
      </c>
      <c r="D110" s="11" t="str">
        <f>IF($B110="N/A","N/A",IF(C110&gt;10,"No",IF(C110&lt;-10,"No","Yes")))</f>
        <v>N/A</v>
      </c>
      <c r="E110" s="45">
        <v>6.8537097219999996</v>
      </c>
      <c r="F110" s="11" t="str">
        <f>IF($B110="N/A","N/A",IF(E110&gt;10,"No",IF(E110&lt;-10,"No","Yes")))</f>
        <v>N/A</v>
      </c>
      <c r="G110" s="45">
        <v>6.5417678766999998</v>
      </c>
      <c r="H110" s="11" t="str">
        <f>IF($B110="N/A","N/A",IF(G110&gt;10,"No",IF(G110&lt;-10,"No","Yes")))</f>
        <v>N/A</v>
      </c>
      <c r="I110" s="12">
        <v>20.83</v>
      </c>
      <c r="J110" s="12">
        <v>-4.55</v>
      </c>
      <c r="K110" s="43" t="s">
        <v>739</v>
      </c>
      <c r="L110" s="9" t="str">
        <f t="shared" si="38"/>
        <v>Yes</v>
      </c>
    </row>
    <row r="111" spans="1:12" x14ac:dyDescent="0.25">
      <c r="A111" s="44" t="s">
        <v>1288</v>
      </c>
      <c r="B111" s="35" t="s">
        <v>213</v>
      </c>
      <c r="C111" s="45">
        <v>2.9773384909999998</v>
      </c>
      <c r="D111" s="11" t="str">
        <f>IF($B111="N/A","N/A",IF(C111&gt;10,"No",IF(C111&lt;-10,"No","Yes")))</f>
        <v>N/A</v>
      </c>
      <c r="E111" s="45">
        <v>3.0179757806</v>
      </c>
      <c r="F111" s="11" t="str">
        <f>IF($B111="N/A","N/A",IF(E111&gt;10,"No",IF(E111&lt;-10,"No","Yes")))</f>
        <v>N/A</v>
      </c>
      <c r="G111" s="45">
        <v>3.0199467241</v>
      </c>
      <c r="H111" s="11" t="str">
        <f>IF($B111="N/A","N/A",IF(G111&gt;10,"No",IF(G111&lt;-10,"No","Yes")))</f>
        <v>N/A</v>
      </c>
      <c r="I111" s="12">
        <v>1.365</v>
      </c>
      <c r="J111" s="12">
        <v>6.5299999999999997E-2</v>
      </c>
      <c r="K111" s="43" t="s">
        <v>739</v>
      </c>
      <c r="L111" s="9" t="str">
        <f t="shared" si="38"/>
        <v>Yes</v>
      </c>
    </row>
    <row r="112" spans="1:12" x14ac:dyDescent="0.25">
      <c r="A112" s="44" t="s">
        <v>325</v>
      </c>
      <c r="B112" s="43" t="s">
        <v>296</v>
      </c>
      <c r="C112" s="8">
        <v>97.521955109999993</v>
      </c>
      <c r="D112" s="11" t="str">
        <f>IF(OR($B112="N/A",$C112="N/A"),"N/A",IF(C112&gt;98,"Yes","No"))</f>
        <v>No</v>
      </c>
      <c r="E112" s="8">
        <v>99.630351888000007</v>
      </c>
      <c r="F112" s="11" t="str">
        <f>IF(OR($B112="N/A",$E112="N/A"),"N/A",IF(E112&gt;98,"Yes","No"))</f>
        <v>Yes</v>
      </c>
      <c r="G112" s="8">
        <v>99.661375254000006</v>
      </c>
      <c r="H112" s="11" t="str">
        <f t="shared" ref="H112:H115" si="39">IF($B112="N/A","N/A",IF(G112&gt;98,"Yes","No"))</f>
        <v>Yes</v>
      </c>
      <c r="I112" s="12">
        <v>2.1619999999999999</v>
      </c>
      <c r="J112" s="12">
        <v>3.1099999999999999E-2</v>
      </c>
      <c r="K112" s="43" t="s">
        <v>739</v>
      </c>
      <c r="L112" s="9" t="str">
        <f>IF(J112="Div by 0", "N/A", IF(OR(J112="N/A",K112="N/A"),"N/A", IF(J112&gt;VALUE(MID(K112,1,2)), "No", IF(J112&lt;-1*VALUE(MID(K112,1,2)), "No", "Yes"))))</f>
        <v>Yes</v>
      </c>
    </row>
    <row r="113" spans="1:12" x14ac:dyDescent="0.25">
      <c r="A113" s="44" t="s">
        <v>461</v>
      </c>
      <c r="B113" s="43" t="s">
        <v>296</v>
      </c>
      <c r="C113" s="8">
        <v>91.428571429000002</v>
      </c>
      <c r="D113" s="11" t="str">
        <f t="shared" ref="D113:D115" si="40">IF(OR($B113="N/A",$C113="N/A"),"N/A",IF(C113&gt;98,"Yes","No"))</f>
        <v>No</v>
      </c>
      <c r="E113" s="8">
        <v>92.307692308</v>
      </c>
      <c r="F113" s="11" t="str">
        <f t="shared" ref="F113:F115" si="41">IF(OR($B113="N/A",$E113="N/A"),"N/A",IF(E113&gt;98,"Yes","No"))</f>
        <v>No</v>
      </c>
      <c r="G113" s="8">
        <v>100</v>
      </c>
      <c r="H113" s="11" t="str">
        <f t="shared" si="39"/>
        <v>Yes</v>
      </c>
      <c r="I113" s="12">
        <v>0.96150000000000002</v>
      </c>
      <c r="J113" s="12">
        <v>8.3330000000000002</v>
      </c>
      <c r="K113" s="43" t="s">
        <v>739</v>
      </c>
      <c r="L113" s="9" t="str">
        <f t="shared" ref="L113:L115" si="42">IF(J113="Div by 0", "N/A", IF(OR(J113="N/A",K113="N/A"),"N/A", IF(J113&gt;VALUE(MID(K113,1,2)), "No", IF(J113&lt;-1*VALUE(MID(K113,1,2)), "No", "Yes"))))</f>
        <v>Yes</v>
      </c>
    </row>
    <row r="114" spans="1:12" x14ac:dyDescent="0.25">
      <c r="A114" s="44" t="s">
        <v>462</v>
      </c>
      <c r="B114" s="43" t="s">
        <v>296</v>
      </c>
      <c r="C114" s="8">
        <v>97.524600727999996</v>
      </c>
      <c r="D114" s="11" t="str">
        <f t="shared" si="40"/>
        <v>No</v>
      </c>
      <c r="E114" s="8">
        <v>99.653441221999998</v>
      </c>
      <c r="F114" s="11" t="str">
        <f t="shared" si="41"/>
        <v>Yes</v>
      </c>
      <c r="G114" s="8">
        <v>99.682143443000001</v>
      </c>
      <c r="H114" s="11" t="str">
        <f t="shared" si="39"/>
        <v>Yes</v>
      </c>
      <c r="I114" s="12">
        <v>2.1829999999999998</v>
      </c>
      <c r="J114" s="12">
        <v>2.8799999999999999E-2</v>
      </c>
      <c r="K114" s="43" t="s">
        <v>739</v>
      </c>
      <c r="L114" s="9" t="str">
        <f t="shared" si="42"/>
        <v>Yes</v>
      </c>
    </row>
    <row r="115" spans="1:12" x14ac:dyDescent="0.25">
      <c r="A115" s="44" t="s">
        <v>463</v>
      </c>
      <c r="B115" s="43" t="s">
        <v>296</v>
      </c>
      <c r="C115" s="8">
        <v>97.113275443000006</v>
      </c>
      <c r="D115" s="11" t="str">
        <f t="shared" si="40"/>
        <v>No</v>
      </c>
      <c r="E115" s="8">
        <v>98.135625191000003</v>
      </c>
      <c r="F115" s="11" t="str">
        <f t="shared" si="41"/>
        <v>Yes</v>
      </c>
      <c r="G115" s="8">
        <v>98.184623430000002</v>
      </c>
      <c r="H115" s="11" t="str">
        <f t="shared" si="39"/>
        <v>Yes</v>
      </c>
      <c r="I115" s="12">
        <v>1.0529999999999999</v>
      </c>
      <c r="J115" s="12">
        <v>4.99E-2</v>
      </c>
      <c r="K115" s="43" t="s">
        <v>739</v>
      </c>
      <c r="L115" s="9" t="str">
        <f t="shared" si="42"/>
        <v>Yes</v>
      </c>
    </row>
    <row r="116" spans="1:12" x14ac:dyDescent="0.25">
      <c r="A116" s="3" t="s">
        <v>464</v>
      </c>
      <c r="B116" s="43" t="s">
        <v>213</v>
      </c>
      <c r="C116" s="1">
        <v>574188</v>
      </c>
      <c r="D116" s="11" t="str">
        <f>IF($B116="N/A","N/A",IF(C116&gt;10,"No",IF(C116&lt;-10,"No","Yes")))</f>
        <v>N/A</v>
      </c>
      <c r="E116" s="1">
        <v>570506</v>
      </c>
      <c r="F116" s="11" t="str">
        <f>IF($B116="N/A","N/A",IF(E116&gt;10,"No",IF(E116&lt;-10,"No","Yes")))</f>
        <v>N/A</v>
      </c>
      <c r="G116" s="1">
        <v>567320</v>
      </c>
      <c r="H116" s="11" t="str">
        <f>IF($B116="N/A","N/A",IF(G116&gt;10,"No",IF(G116&lt;-10,"No","Yes")))</f>
        <v>N/A</v>
      </c>
      <c r="I116" s="12">
        <v>-0.64100000000000001</v>
      </c>
      <c r="J116" s="12">
        <v>-0.55800000000000005</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2.2897217558</v>
      </c>
      <c r="F117" s="11" t="str">
        <f>IF($B117="N/A","N/A",IF(E117&gt;10,"No",IF(E117&lt;-10,"No","Yes")))</f>
        <v>N/A</v>
      </c>
      <c r="G117" s="8">
        <v>6.3847563985000004</v>
      </c>
      <c r="H117" s="11" t="str">
        <f>IF($B117="N/A","N/A",IF(G117&gt;10,"No",IF(G117&lt;-10,"No","Yes")))</f>
        <v>N/A</v>
      </c>
      <c r="I117" s="12" t="s">
        <v>1746</v>
      </c>
      <c r="J117" s="12">
        <v>178.8</v>
      </c>
      <c r="K117" s="43" t="s">
        <v>739</v>
      </c>
      <c r="L117" s="9" t="str">
        <f>IF(J117="Div by 0", "N/A", IF(OR(J117="N/A",K117="N/A"),"N/A", IF(J117&gt;VALUE(MID(K117,1,2)), "No", IF(J117&lt;-1*VALUE(MID(K117,1,2)), "No", "Yes"))))</f>
        <v>No</v>
      </c>
    </row>
    <row r="118" spans="1:12" x14ac:dyDescent="0.25">
      <c r="A118" s="4" t="s">
        <v>1627</v>
      </c>
      <c r="B118" s="43" t="s">
        <v>213</v>
      </c>
      <c r="C118" s="14">
        <v>43685186</v>
      </c>
      <c r="D118" s="11" t="str">
        <f>IF($B118="N/A","N/A",IF(C118&gt;10,"No",IF(C118&lt;-10,"No","Yes")))</f>
        <v>N/A</v>
      </c>
      <c r="E118" s="14">
        <v>50650919</v>
      </c>
      <c r="F118" s="11" t="str">
        <f>IF($B118="N/A","N/A",IF(E118&gt;10,"No",IF(E118&lt;-10,"No","Yes")))</f>
        <v>N/A</v>
      </c>
      <c r="G118" s="14">
        <v>49440355</v>
      </c>
      <c r="H118" s="11" t="str">
        <f>IF($B118="N/A","N/A",IF(G118&gt;10,"No",IF(G118&lt;-10,"No","Yes")))</f>
        <v>N/A</v>
      </c>
      <c r="I118" s="12">
        <v>15.95</v>
      </c>
      <c r="J118" s="12">
        <v>-2.39</v>
      </c>
      <c r="K118" s="43" t="s">
        <v>739</v>
      </c>
      <c r="L118" s="9" t="str">
        <f>IF(J118="Div by 0", "N/A", IF(K118="N/A","N/A", IF(J118&gt;VALUE(MID(K118,1,2)), "No", IF(J118&lt;-1*VALUE(MID(K118,1,2)), "No", "Yes"))))</f>
        <v>Yes</v>
      </c>
    </row>
    <row r="119" spans="1:12" x14ac:dyDescent="0.25">
      <c r="A119" s="4" t="s">
        <v>1628</v>
      </c>
      <c r="B119" s="43" t="s">
        <v>213</v>
      </c>
      <c r="C119" s="14">
        <v>3232301170</v>
      </c>
      <c r="D119" s="11" t="str">
        <f>IF($B119="N/A","N/A",IF(C119&gt;10,"No",IF(C119&lt;-10,"No","Yes")))</f>
        <v>N/A</v>
      </c>
      <c r="E119" s="14">
        <v>2638821337</v>
      </c>
      <c r="F119" s="11" t="str">
        <f>IF($B119="N/A","N/A",IF(E119&gt;10,"No",IF(E119&lt;-10,"No","Yes")))</f>
        <v>N/A</v>
      </c>
      <c r="G119" s="14">
        <v>2476583802</v>
      </c>
      <c r="H119" s="11" t="str">
        <f>IF($B119="N/A","N/A",IF(G119&gt;10,"No",IF(G119&lt;-10,"No","Yes")))</f>
        <v>N/A</v>
      </c>
      <c r="I119" s="12">
        <v>-18.399999999999999</v>
      </c>
      <c r="J119" s="12">
        <v>-6.15</v>
      </c>
      <c r="K119" s="43" t="s">
        <v>739</v>
      </c>
      <c r="L119" s="9" t="str">
        <f>IF(J119="Div by 0", "N/A", IF(K119="N/A","N/A", IF(J119&gt;VALUE(MID(K119,1,2)), "No", IF(J119&lt;-1*VALUE(MID(K119,1,2)), "No", "Yes"))))</f>
        <v>Yes</v>
      </c>
    </row>
    <row r="120" spans="1:12" x14ac:dyDescent="0.25">
      <c r="A120" s="4" t="s">
        <v>1629</v>
      </c>
      <c r="B120" s="43" t="s">
        <v>213</v>
      </c>
      <c r="C120" s="1">
        <v>574153</v>
      </c>
      <c r="D120" s="11" t="str">
        <f>IF($B120="N/A","N/A",IF(C120&gt;10,"No",IF(C120&lt;-10,"No","Yes")))</f>
        <v>N/A</v>
      </c>
      <c r="E120" s="1">
        <v>570454</v>
      </c>
      <c r="F120" s="11" t="str">
        <f>IF($B120="N/A","N/A",IF(E120&gt;10,"No",IF(E120&lt;-10,"No","Yes")))</f>
        <v>N/A</v>
      </c>
      <c r="G120" s="1">
        <v>567222</v>
      </c>
      <c r="H120" s="11" t="str">
        <f>IF($B120="N/A","N/A",IF(G120&gt;10,"No",IF(G120&lt;-10,"No","Yes")))</f>
        <v>N/A</v>
      </c>
      <c r="I120" s="12">
        <v>-0.64400000000000002</v>
      </c>
      <c r="J120" s="12">
        <v>-0.56699999999999995</v>
      </c>
      <c r="K120" s="43" t="s">
        <v>739</v>
      </c>
      <c r="L120" s="9" t="str">
        <f>IF(J120="Div by 0", "N/A", IF(K120="N/A","N/A", IF(J120&gt;VALUE(MID(K120,1,2)), "No", IF(J120&lt;-1*VALUE(MID(K120,1,2)), "No", "Yes"))))</f>
        <v>Yes</v>
      </c>
    </row>
    <row r="121" spans="1:12" x14ac:dyDescent="0.25">
      <c r="A121" s="4" t="s">
        <v>1630</v>
      </c>
      <c r="B121" s="5" t="s">
        <v>213</v>
      </c>
      <c r="C121" s="1">
        <v>41777</v>
      </c>
      <c r="D121" s="9" t="str">
        <f t="shared" ref="D121:H134" si="43">IF($B121="N/A","N/A",IF(C121&lt;0,"No","Yes"))</f>
        <v>N/A</v>
      </c>
      <c r="E121" s="1">
        <v>29884</v>
      </c>
      <c r="F121" s="9" t="str">
        <f t="shared" si="43"/>
        <v>N/A</v>
      </c>
      <c r="G121" s="1">
        <v>29718</v>
      </c>
      <c r="H121" s="9" t="str">
        <f t="shared" si="43"/>
        <v>N/A</v>
      </c>
      <c r="I121" s="12">
        <v>-28.5</v>
      </c>
      <c r="J121" s="12">
        <v>-0.55500000000000005</v>
      </c>
      <c r="K121" s="5" t="s">
        <v>739</v>
      </c>
      <c r="L121" s="9" t="str">
        <f t="shared" ref="L121:L142" si="44">IF(J121="Div by 0", "N/A", IF(OR(J121="N/A",K121="N/A"),"N/A", IF(J121&gt;VALUE(MID(K121,1,2)), "No", IF(J121&lt;-1*VALUE(MID(K121,1,2)), "No", "Yes"))))</f>
        <v>Yes</v>
      </c>
    </row>
    <row r="122" spans="1:12" x14ac:dyDescent="0.25">
      <c r="A122" s="4" t="s">
        <v>1631</v>
      </c>
      <c r="B122" s="5" t="s">
        <v>213</v>
      </c>
      <c r="C122" s="1">
        <v>113932</v>
      </c>
      <c r="D122" s="9" t="str">
        <f t="shared" si="43"/>
        <v>N/A</v>
      </c>
      <c r="E122" s="1">
        <v>113428</v>
      </c>
      <c r="F122" s="9" t="str">
        <f t="shared" si="43"/>
        <v>N/A</v>
      </c>
      <c r="G122" s="1">
        <v>116678</v>
      </c>
      <c r="H122" s="9" t="str">
        <f t="shared" si="43"/>
        <v>N/A</v>
      </c>
      <c r="I122" s="12">
        <v>-0.442</v>
      </c>
      <c r="J122" s="12">
        <v>2.8650000000000002</v>
      </c>
      <c r="K122" s="5" t="s">
        <v>739</v>
      </c>
      <c r="L122" s="9" t="str">
        <f t="shared" si="44"/>
        <v>Yes</v>
      </c>
    </row>
    <row r="123" spans="1:12" x14ac:dyDescent="0.25">
      <c r="A123" s="4" t="s">
        <v>1632</v>
      </c>
      <c r="B123" s="5" t="s">
        <v>213</v>
      </c>
      <c r="C123" s="1">
        <v>367867</v>
      </c>
      <c r="D123" s="9" t="str">
        <f t="shared" si="43"/>
        <v>N/A</v>
      </c>
      <c r="E123" s="1">
        <v>375723</v>
      </c>
      <c r="F123" s="9" t="str">
        <f t="shared" si="43"/>
        <v>N/A</v>
      </c>
      <c r="G123" s="1">
        <v>370194</v>
      </c>
      <c r="H123" s="9" t="str">
        <f t="shared" si="43"/>
        <v>N/A</v>
      </c>
      <c r="I123" s="12">
        <v>2.1360000000000001</v>
      </c>
      <c r="J123" s="12">
        <v>-1.47</v>
      </c>
      <c r="K123" s="5" t="s">
        <v>739</v>
      </c>
      <c r="L123" s="9" t="str">
        <f t="shared" si="44"/>
        <v>Yes</v>
      </c>
    </row>
    <row r="124" spans="1:12" x14ac:dyDescent="0.25">
      <c r="A124" s="4" t="s">
        <v>1633</v>
      </c>
      <c r="B124" s="5" t="s">
        <v>213</v>
      </c>
      <c r="C124" s="1">
        <v>50577</v>
      </c>
      <c r="D124" s="9" t="str">
        <f t="shared" si="43"/>
        <v>N/A</v>
      </c>
      <c r="E124" s="1">
        <v>51419</v>
      </c>
      <c r="F124" s="9" t="str">
        <f t="shared" si="43"/>
        <v>N/A</v>
      </c>
      <c r="G124" s="1">
        <v>50632</v>
      </c>
      <c r="H124" s="9" t="str">
        <f t="shared" si="43"/>
        <v>N/A</v>
      </c>
      <c r="I124" s="12">
        <v>1.665</v>
      </c>
      <c r="J124" s="12">
        <v>-1.53</v>
      </c>
      <c r="K124" s="5" t="s">
        <v>739</v>
      </c>
      <c r="L124" s="9" t="str">
        <f t="shared" si="44"/>
        <v>Yes</v>
      </c>
    </row>
    <row r="125" spans="1:12" x14ac:dyDescent="0.25">
      <c r="A125" s="2" t="s">
        <v>1634</v>
      </c>
      <c r="B125" s="5" t="s">
        <v>213</v>
      </c>
      <c r="C125" s="13" t="s">
        <v>213</v>
      </c>
      <c r="D125" s="9" t="str">
        <f t="shared" si="43"/>
        <v>N/A</v>
      </c>
      <c r="E125" s="13">
        <v>86.804367806000002</v>
      </c>
      <c r="F125" s="9" t="str">
        <f t="shared" si="43"/>
        <v>N/A</v>
      </c>
      <c r="G125" s="13">
        <v>86.570098150999996</v>
      </c>
      <c r="H125" s="9" t="str">
        <f t="shared" si="43"/>
        <v>N/A</v>
      </c>
      <c r="I125" s="12" t="s">
        <v>213</v>
      </c>
      <c r="J125" s="12">
        <v>-0.27</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66.735149620000001</v>
      </c>
      <c r="F126" s="9" t="str">
        <f t="shared" si="43"/>
        <v>N/A</v>
      </c>
      <c r="G126" s="13">
        <v>66.594957983</v>
      </c>
      <c r="H126" s="9" t="str">
        <f t="shared" si="43"/>
        <v>N/A</v>
      </c>
      <c r="I126" s="12" t="s">
        <v>213</v>
      </c>
      <c r="J126" s="12">
        <v>-0.21</v>
      </c>
      <c r="K126" s="5" t="s">
        <v>739</v>
      </c>
      <c r="L126" s="9" t="str">
        <f t="shared" ref="L126:L129" si="45">IF(J126="Div by 0", "N/A", IF(OR(J126="N/A",K126="N/A"),"N/A", IF(J126&gt;VALUE(MID(K126,1,2)), "No", IF(J126&lt;-1*VALUE(MID(K126,1,2)), "No", "Yes"))))</f>
        <v>Yes</v>
      </c>
    </row>
    <row r="127" spans="1:12" ht="25" x14ac:dyDescent="0.25">
      <c r="A127" s="2" t="s">
        <v>1636</v>
      </c>
      <c r="B127" s="5" t="s">
        <v>213</v>
      </c>
      <c r="C127" s="13" t="s">
        <v>213</v>
      </c>
      <c r="D127" s="9" t="str">
        <f t="shared" si="43"/>
        <v>N/A</v>
      </c>
      <c r="E127" s="13">
        <v>94.914857119000004</v>
      </c>
      <c r="F127" s="9" t="str">
        <f t="shared" si="43"/>
        <v>N/A</v>
      </c>
      <c r="G127" s="13">
        <v>95.006921259999999</v>
      </c>
      <c r="H127" s="9" t="str">
        <f t="shared" si="43"/>
        <v>N/A</v>
      </c>
      <c r="I127" s="12" t="s">
        <v>213</v>
      </c>
      <c r="J127" s="12">
        <v>9.7000000000000003E-2</v>
      </c>
      <c r="K127" s="5" t="s">
        <v>739</v>
      </c>
      <c r="L127" s="9" t="str">
        <f t="shared" si="45"/>
        <v>Yes</v>
      </c>
    </row>
    <row r="128" spans="1:12" ht="25" x14ac:dyDescent="0.25">
      <c r="A128" s="2" t="s">
        <v>1637</v>
      </c>
      <c r="B128" s="5" t="s">
        <v>213</v>
      </c>
      <c r="C128" s="13" t="s">
        <v>213</v>
      </c>
      <c r="D128" s="9" t="str">
        <f t="shared" si="43"/>
        <v>N/A</v>
      </c>
      <c r="E128" s="13">
        <v>85.128273680999996</v>
      </c>
      <c r="F128" s="9" t="str">
        <f t="shared" si="43"/>
        <v>N/A</v>
      </c>
      <c r="G128" s="13">
        <v>84.701925387000003</v>
      </c>
      <c r="H128" s="9" t="str">
        <f t="shared" si="43"/>
        <v>N/A</v>
      </c>
      <c r="I128" s="12" t="s">
        <v>213</v>
      </c>
      <c r="J128" s="12">
        <v>-0.501</v>
      </c>
      <c r="K128" s="5" t="s">
        <v>739</v>
      </c>
      <c r="L128" s="9" t="str">
        <f t="shared" si="45"/>
        <v>Yes</v>
      </c>
    </row>
    <row r="129" spans="1:12" ht="25" x14ac:dyDescent="0.25">
      <c r="A129" s="2" t="s">
        <v>1638</v>
      </c>
      <c r="B129" s="5" t="s">
        <v>213</v>
      </c>
      <c r="C129" s="13" t="s">
        <v>213</v>
      </c>
      <c r="D129" s="9" t="str">
        <f t="shared" si="43"/>
        <v>N/A</v>
      </c>
      <c r="E129" s="13">
        <v>99.792337849000006</v>
      </c>
      <c r="F129" s="9" t="str">
        <f t="shared" si="43"/>
        <v>N/A</v>
      </c>
      <c r="G129" s="13">
        <v>99.812723007000002</v>
      </c>
      <c r="H129" s="9" t="str">
        <f t="shared" si="43"/>
        <v>N/A</v>
      </c>
      <c r="I129" s="12" t="s">
        <v>213</v>
      </c>
      <c r="J129" s="12">
        <v>2.0400000000000001E-2</v>
      </c>
      <c r="K129" s="5" t="s">
        <v>739</v>
      </c>
      <c r="L129" s="9" t="str">
        <f t="shared" si="45"/>
        <v>Yes</v>
      </c>
    </row>
    <row r="130" spans="1:12" ht="25" x14ac:dyDescent="0.25">
      <c r="A130" s="2" t="s">
        <v>1639</v>
      </c>
      <c r="B130" s="5" t="s">
        <v>213</v>
      </c>
      <c r="C130" s="13">
        <v>0</v>
      </c>
      <c r="D130" s="9" t="str">
        <f t="shared" si="43"/>
        <v>N/A</v>
      </c>
      <c r="E130" s="13">
        <v>2.2899304763999999</v>
      </c>
      <c r="F130" s="9" t="str">
        <f t="shared" si="43"/>
        <v>N/A</v>
      </c>
      <c r="G130" s="13">
        <v>6.3855069091000001</v>
      </c>
      <c r="H130" s="9" t="str">
        <f t="shared" si="43"/>
        <v>N/A</v>
      </c>
      <c r="I130" s="12" t="s">
        <v>1746</v>
      </c>
      <c r="J130" s="12">
        <v>178.9</v>
      </c>
      <c r="K130" s="43" t="s">
        <v>739</v>
      </c>
      <c r="L130" s="9" t="str">
        <f>IF(J130="Div by 0", "N/A", IF(OR(J130="N/A",K130="N/A"),"N/A", IF(J130&gt;VALUE(MID(K130,1,2)), "No", IF(J130&lt;-1*VALUE(MID(K130,1,2)), "No", "Yes"))))</f>
        <v>No</v>
      </c>
    </row>
    <row r="131" spans="1:12" ht="25" x14ac:dyDescent="0.25">
      <c r="A131" s="2" t="s">
        <v>1640</v>
      </c>
      <c r="B131" s="5" t="s">
        <v>213</v>
      </c>
      <c r="C131" s="13">
        <v>0</v>
      </c>
      <c r="D131" s="9" t="str">
        <f t="shared" si="43"/>
        <v>N/A</v>
      </c>
      <c r="E131" s="13">
        <v>4.9658680229999996</v>
      </c>
      <c r="F131" s="9" t="str">
        <f t="shared" si="43"/>
        <v>N/A</v>
      </c>
      <c r="G131" s="13">
        <v>14.146308634</v>
      </c>
      <c r="H131" s="9" t="str">
        <f t="shared" si="43"/>
        <v>N/A</v>
      </c>
      <c r="I131" s="12" t="s">
        <v>1746</v>
      </c>
      <c r="J131" s="12">
        <v>184.9</v>
      </c>
      <c r="K131" s="5" t="s">
        <v>739</v>
      </c>
      <c r="L131" s="9" t="str">
        <f t="shared" si="44"/>
        <v>No</v>
      </c>
    </row>
    <row r="132" spans="1:12" ht="25" x14ac:dyDescent="0.25">
      <c r="A132" s="2" t="s">
        <v>496</v>
      </c>
      <c r="B132" s="5" t="s">
        <v>213</v>
      </c>
      <c r="C132" s="13">
        <v>0</v>
      </c>
      <c r="D132" s="9" t="str">
        <f t="shared" si="43"/>
        <v>N/A</v>
      </c>
      <c r="E132" s="13">
        <v>6.6623761329000004</v>
      </c>
      <c r="F132" s="9" t="str">
        <f t="shared" si="43"/>
        <v>N/A</v>
      </c>
      <c r="G132" s="13">
        <v>16.968065959</v>
      </c>
      <c r="H132" s="9" t="str">
        <f t="shared" si="43"/>
        <v>N/A</v>
      </c>
      <c r="I132" s="12" t="s">
        <v>1746</v>
      </c>
      <c r="J132" s="12">
        <v>154.69999999999999</v>
      </c>
      <c r="K132" s="5" t="s">
        <v>739</v>
      </c>
      <c r="L132" s="9" t="str">
        <f t="shared" si="44"/>
        <v>No</v>
      </c>
    </row>
    <row r="133" spans="1:12" ht="25" x14ac:dyDescent="0.25">
      <c r="A133" s="2" t="s">
        <v>497</v>
      </c>
      <c r="B133" s="5" t="s">
        <v>213</v>
      </c>
      <c r="C133" s="13">
        <v>0</v>
      </c>
      <c r="D133" s="9" t="str">
        <f t="shared" si="43"/>
        <v>N/A</v>
      </c>
      <c r="E133" s="13">
        <v>0.84450512740000006</v>
      </c>
      <c r="F133" s="9" t="str">
        <f t="shared" si="43"/>
        <v>N/A</v>
      </c>
      <c r="G133" s="13">
        <v>2.6807565762999999</v>
      </c>
      <c r="H133" s="9" t="str">
        <f t="shared" si="43"/>
        <v>N/A</v>
      </c>
      <c r="I133" s="12" t="s">
        <v>1746</v>
      </c>
      <c r="J133" s="12">
        <v>217.4</v>
      </c>
      <c r="K133" s="5" t="s">
        <v>739</v>
      </c>
      <c r="L133" s="9" t="str">
        <f t="shared" si="44"/>
        <v>No</v>
      </c>
    </row>
    <row r="134" spans="1:12" ht="25" x14ac:dyDescent="0.25">
      <c r="A134" s="2" t="s">
        <v>498</v>
      </c>
      <c r="B134" s="5" t="s">
        <v>213</v>
      </c>
      <c r="C134" s="13">
        <v>0</v>
      </c>
      <c r="D134" s="9" t="str">
        <f t="shared" si="43"/>
        <v>N/A</v>
      </c>
      <c r="E134" s="13">
        <v>1.6511406289999999</v>
      </c>
      <c r="F134" s="9" t="str">
        <f t="shared" si="43"/>
        <v>N/A</v>
      </c>
      <c r="G134" s="13">
        <v>4.5307315531999999</v>
      </c>
      <c r="H134" s="9" t="str">
        <f t="shared" si="43"/>
        <v>N/A</v>
      </c>
      <c r="I134" s="12" t="s">
        <v>1746</v>
      </c>
      <c r="J134" s="12">
        <v>174.4</v>
      </c>
      <c r="K134" s="5" t="s">
        <v>739</v>
      </c>
      <c r="L134" s="9" t="str">
        <f t="shared" si="44"/>
        <v>No</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0</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0</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0</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2.2899304763999999</v>
      </c>
      <c r="F138" s="11" t="str">
        <f t="shared" si="47"/>
        <v>N/A</v>
      </c>
      <c r="G138" s="13">
        <v>6.3855069091000001</v>
      </c>
      <c r="H138" s="11" t="str">
        <f t="shared" si="48"/>
        <v>N/A</v>
      </c>
      <c r="I138" s="12" t="s">
        <v>1746</v>
      </c>
      <c r="J138" s="12">
        <v>178.9</v>
      </c>
      <c r="K138" s="5" t="s">
        <v>739</v>
      </c>
      <c r="L138" s="9" t="str">
        <f t="shared" si="44"/>
        <v>No</v>
      </c>
    </row>
    <row r="139" spans="1:12" ht="25" x14ac:dyDescent="0.25">
      <c r="A139" s="2" t="s">
        <v>503</v>
      </c>
      <c r="B139" s="35"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0</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v>
      </c>
      <c r="D142" s="9" t="str">
        <f t="shared" ref="D142" si="49">IF($B142="N/A","N/A",IF(C142&lt;0,"No","Yes"))</f>
        <v>N/A</v>
      </c>
      <c r="E142" s="13">
        <v>0</v>
      </c>
      <c r="F142" s="9" t="str">
        <f t="shared" ref="F142" si="50">IF($B142="N/A","N/A",IF(E142&lt;0,"No","Yes"))</f>
        <v>N/A</v>
      </c>
      <c r="G142" s="13">
        <v>0</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65341</v>
      </c>
      <c r="D143" s="11" t="str">
        <f>IF($B143="N/A","N/A",IF(C143&gt;10,"No",IF(C143&lt;-10,"No","Yes")))</f>
        <v>N/A</v>
      </c>
      <c r="E143" s="14">
        <v>193012</v>
      </c>
      <c r="F143" s="11" t="str">
        <f>IF($B143="N/A","N/A",IF(E143&gt;10,"No",IF(E143&lt;-10,"No","Yes")))</f>
        <v>N/A</v>
      </c>
      <c r="G143" s="14">
        <v>200106</v>
      </c>
      <c r="H143" s="11" t="str">
        <f>IF($B143="N/A","N/A",IF(G143&gt;10,"No",IF(G143&lt;-10,"No","Yes")))</f>
        <v>N/A</v>
      </c>
      <c r="I143" s="12">
        <v>195.4</v>
      </c>
      <c r="J143" s="12">
        <v>3.6749999999999998</v>
      </c>
      <c r="K143" s="43" t="s">
        <v>739</v>
      </c>
      <c r="L143" s="9" t="str">
        <f>IF(J143="Div by 0", "N/A", IF(K143="N/A","N/A", IF(J143&gt;VALUE(MID(K143,1,2)), "No", IF(J143&lt;-1*VALUE(MID(K143,1,2)), "No", "Yes"))))</f>
        <v>Yes</v>
      </c>
    </row>
    <row r="144" spans="1:12" x14ac:dyDescent="0.25">
      <c r="A144" s="3" t="s">
        <v>737</v>
      </c>
      <c r="B144" s="35" t="s">
        <v>213</v>
      </c>
      <c r="C144" s="1">
        <v>2557</v>
      </c>
      <c r="D144" s="11" t="str">
        <f>IF($B144="N/A","N/A",IF(C144&gt;10,"No",IF(C144&lt;-10,"No","Yes")))</f>
        <v>N/A</v>
      </c>
      <c r="E144" s="1">
        <v>3824</v>
      </c>
      <c r="F144" s="11" t="str">
        <f>IF($B144="N/A","N/A",IF(E144&gt;10,"No",IF(E144&lt;-10,"No","Yes")))</f>
        <v>N/A</v>
      </c>
      <c r="G144" s="1">
        <v>4109</v>
      </c>
      <c r="H144" s="11" t="str">
        <f>IF($B144="N/A","N/A",IF(G144&gt;10,"No",IF(G144&lt;-10,"No","Yes")))</f>
        <v>N/A</v>
      </c>
      <c r="I144" s="12">
        <v>49.55</v>
      </c>
      <c r="J144" s="12">
        <v>7.4530000000000003</v>
      </c>
      <c r="K144" s="43" t="s">
        <v>739</v>
      </c>
      <c r="L144" s="9" t="str">
        <f>IF(J144="Div by 0", "N/A", IF(K144="N/A","N/A", IF(J144&gt;VALUE(MID(K144,1,2)), "No", IF(J144&lt;-1*VALUE(MID(K144,1,2)), "No", "Yes"))))</f>
        <v>Yes</v>
      </c>
    </row>
    <row r="145" spans="1:12" x14ac:dyDescent="0.25">
      <c r="A145" s="2" t="s">
        <v>507</v>
      </c>
      <c r="B145" s="5" t="s">
        <v>213</v>
      </c>
      <c r="C145" s="13" t="s">
        <v>213</v>
      </c>
      <c r="D145" s="9" t="str">
        <f t="shared" ref="D145:D149" si="52">IF($B145="N/A","N/A",IF(C145&lt;0,"No","Yes"))</f>
        <v>N/A</v>
      </c>
      <c r="E145" s="13">
        <v>0.58188723799999997</v>
      </c>
      <c r="F145" s="9" t="str">
        <f t="shared" ref="F145:F149" si="53">IF($B145="N/A","N/A",IF(E145&lt;0,"No","Yes"))</f>
        <v>N/A</v>
      </c>
      <c r="G145" s="13">
        <v>0.62712048070000004</v>
      </c>
      <c r="H145" s="9" t="str">
        <f t="shared" ref="H145:H149" si="54">IF($B145="N/A","N/A",IF(G145&lt;0,"No","Yes"))</f>
        <v>N/A</v>
      </c>
      <c r="I145" s="12" t="s">
        <v>213</v>
      </c>
      <c r="J145" s="12">
        <v>7.774</v>
      </c>
      <c r="K145" s="43" t="s">
        <v>739</v>
      </c>
      <c r="L145" s="9" t="str">
        <f>IF(J145="Div by 0", "N/A", IF(OR(J145="N/A",K145="N/A"),"N/A", IF(J145&gt;VALUE(MID(K145,1,2)), "No", IF(J145&lt;-1*VALUE(MID(K145,1,2)), "No", "Yes"))))</f>
        <v>Yes</v>
      </c>
    </row>
    <row r="146" spans="1:12" x14ac:dyDescent="0.25">
      <c r="A146" s="2" t="s">
        <v>508</v>
      </c>
      <c r="B146" s="5" t="s">
        <v>213</v>
      </c>
      <c r="C146" s="13" t="s">
        <v>213</v>
      </c>
      <c r="D146" s="9" t="str">
        <f t="shared" si="52"/>
        <v>N/A</v>
      </c>
      <c r="E146" s="13">
        <v>0.35730236710000002</v>
      </c>
      <c r="F146" s="9" t="str">
        <f t="shared" si="53"/>
        <v>N/A</v>
      </c>
      <c r="G146" s="13">
        <v>0.43249299720000001</v>
      </c>
      <c r="H146" s="9" t="str">
        <f t="shared" si="54"/>
        <v>N/A</v>
      </c>
      <c r="I146" s="12" t="s">
        <v>213</v>
      </c>
      <c r="J146" s="12">
        <v>21.04</v>
      </c>
      <c r="K146" s="5" t="s">
        <v>739</v>
      </c>
      <c r="L146" s="9" t="str">
        <f t="shared" ref="L146:L149" si="55">IF(J146="Div by 0", "N/A", IF(OR(J146="N/A",K146="N/A"),"N/A", IF(J146&gt;VALUE(MID(K146,1,2)), "No", IF(J146&lt;-1*VALUE(MID(K146,1,2)), "No", "Yes"))))</f>
        <v>Yes</v>
      </c>
    </row>
    <row r="147" spans="1:12" x14ac:dyDescent="0.25">
      <c r="A147" s="2" t="s">
        <v>509</v>
      </c>
      <c r="B147" s="5" t="s">
        <v>213</v>
      </c>
      <c r="C147" s="13" t="s">
        <v>213</v>
      </c>
      <c r="D147" s="9" t="str">
        <f t="shared" si="52"/>
        <v>N/A</v>
      </c>
      <c r="E147" s="13">
        <v>1.1681519601999999</v>
      </c>
      <c r="F147" s="9" t="str">
        <f t="shared" si="53"/>
        <v>N/A</v>
      </c>
      <c r="G147" s="13">
        <v>1.2213989088999999</v>
      </c>
      <c r="H147" s="9" t="str">
        <f t="shared" si="54"/>
        <v>N/A</v>
      </c>
      <c r="I147" s="12" t="s">
        <v>213</v>
      </c>
      <c r="J147" s="12">
        <v>4.5579999999999998</v>
      </c>
      <c r="K147" s="5" t="s">
        <v>739</v>
      </c>
      <c r="L147" s="9" t="str">
        <f t="shared" si="55"/>
        <v>Yes</v>
      </c>
    </row>
    <row r="148" spans="1:12" x14ac:dyDescent="0.25">
      <c r="A148" s="2" t="s">
        <v>510</v>
      </c>
      <c r="B148" s="5" t="s">
        <v>213</v>
      </c>
      <c r="C148" s="13" t="s">
        <v>213</v>
      </c>
      <c r="D148" s="9" t="str">
        <f t="shared" si="52"/>
        <v>N/A</v>
      </c>
      <c r="E148" s="13">
        <v>0.51001334509999996</v>
      </c>
      <c r="F148" s="9" t="str">
        <f t="shared" si="53"/>
        <v>N/A</v>
      </c>
      <c r="G148" s="13">
        <v>0.54981638470000005</v>
      </c>
      <c r="H148" s="9" t="str">
        <f t="shared" si="54"/>
        <v>N/A</v>
      </c>
      <c r="I148" s="12" t="s">
        <v>213</v>
      </c>
      <c r="J148" s="12">
        <v>7.8040000000000003</v>
      </c>
      <c r="K148" s="5" t="s">
        <v>739</v>
      </c>
      <c r="L148" s="9" t="str">
        <f t="shared" si="55"/>
        <v>Yes</v>
      </c>
    </row>
    <row r="149" spans="1:12" x14ac:dyDescent="0.25">
      <c r="A149" s="2" t="s">
        <v>511</v>
      </c>
      <c r="B149" s="5" t="s">
        <v>213</v>
      </c>
      <c r="C149" s="13" t="s">
        <v>213</v>
      </c>
      <c r="D149" s="9" t="str">
        <f t="shared" si="52"/>
        <v>N/A</v>
      </c>
      <c r="E149" s="13">
        <v>3.2993052100000003E-2</v>
      </c>
      <c r="F149" s="9" t="str">
        <f t="shared" si="53"/>
        <v>N/A</v>
      </c>
      <c r="G149" s="13">
        <v>2.5627377900000001E-2</v>
      </c>
      <c r="H149" s="9" t="str">
        <f t="shared" si="54"/>
        <v>N/A</v>
      </c>
      <c r="I149" s="12" t="s">
        <v>213</v>
      </c>
      <c r="J149" s="12">
        <v>-22.3</v>
      </c>
      <c r="K149" s="5" t="s">
        <v>739</v>
      </c>
      <c r="L149" s="9" t="str">
        <f t="shared" si="55"/>
        <v>Yes</v>
      </c>
    </row>
    <row r="150" spans="1:12" x14ac:dyDescent="0.25">
      <c r="A150" s="4" t="s">
        <v>738</v>
      </c>
      <c r="B150" s="43" t="s">
        <v>213</v>
      </c>
      <c r="C150" s="1">
        <v>35</v>
      </c>
      <c r="D150" s="11" t="str">
        <f t="shared" ref="D150:D172" si="56">IF($B150="N/A","N/A",IF(C150&gt;10,"No",IF(C150&lt;-10,"No","Yes")))</f>
        <v>N/A</v>
      </c>
      <c r="E150" s="1">
        <v>52</v>
      </c>
      <c r="F150" s="11" t="str">
        <f t="shared" ref="F150:F172" si="57">IF($B150="N/A","N/A",IF(E150&gt;10,"No",IF(E150&lt;-10,"No","Yes")))</f>
        <v>N/A</v>
      </c>
      <c r="G150" s="1">
        <v>98</v>
      </c>
      <c r="H150" s="11" t="str">
        <f t="shared" ref="H150:H172" si="58">IF($B150="N/A","N/A",IF(G150&gt;10,"No",IF(G150&lt;-10,"No","Yes")))</f>
        <v>N/A</v>
      </c>
      <c r="I150" s="12">
        <v>48.57</v>
      </c>
      <c r="J150" s="12">
        <v>88.46</v>
      </c>
      <c r="K150" s="43" t="s">
        <v>739</v>
      </c>
      <c r="L150" s="9" t="str">
        <f t="shared" ref="L150:L172" si="59">IF(J150="Div by 0", "N/A", IF(K150="N/A","N/A", IF(J150&gt;VALUE(MID(K150,1,2)), "No", IF(J150&lt;-1*VALUE(MID(K150,1,2)), "No", "Yes"))))</f>
        <v>No</v>
      </c>
    </row>
    <row r="151" spans="1:12" x14ac:dyDescent="0.25">
      <c r="A151" s="4" t="s">
        <v>534</v>
      </c>
      <c r="B151" s="43" t="s">
        <v>213</v>
      </c>
      <c r="C151" s="1">
        <v>32</v>
      </c>
      <c r="D151" s="11" t="str">
        <f t="shared" si="56"/>
        <v>N/A</v>
      </c>
      <c r="E151" s="1">
        <v>48</v>
      </c>
      <c r="F151" s="11" t="str">
        <f t="shared" si="57"/>
        <v>N/A</v>
      </c>
      <c r="G151" s="1">
        <v>88</v>
      </c>
      <c r="H151" s="11" t="str">
        <f t="shared" si="58"/>
        <v>N/A</v>
      </c>
      <c r="I151" s="12">
        <v>50</v>
      </c>
      <c r="J151" s="12">
        <v>83.33</v>
      </c>
      <c r="K151" s="43" t="s">
        <v>739</v>
      </c>
      <c r="L151" s="9" t="str">
        <f t="shared" si="59"/>
        <v>No</v>
      </c>
    </row>
    <row r="152" spans="1:12" x14ac:dyDescent="0.25">
      <c r="A152" s="4" t="s">
        <v>535</v>
      </c>
      <c r="B152" s="43" t="s">
        <v>213</v>
      </c>
      <c r="C152" s="1">
        <v>0</v>
      </c>
      <c r="D152" s="11" t="str">
        <f t="shared" si="56"/>
        <v>N/A</v>
      </c>
      <c r="E152" s="1">
        <v>0</v>
      </c>
      <c r="F152" s="11" t="str">
        <f t="shared" si="57"/>
        <v>N/A</v>
      </c>
      <c r="G152" s="1">
        <v>0</v>
      </c>
      <c r="H152" s="11" t="str">
        <f t="shared" si="58"/>
        <v>N/A</v>
      </c>
      <c r="I152" s="12" t="s">
        <v>1746</v>
      </c>
      <c r="J152" s="12" t="s">
        <v>1746</v>
      </c>
      <c r="K152" s="43" t="s">
        <v>739</v>
      </c>
      <c r="L152" s="9" t="str">
        <f t="shared" si="59"/>
        <v>N/A</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11</v>
      </c>
      <c r="D154" s="11" t="str">
        <f t="shared" si="56"/>
        <v>N/A</v>
      </c>
      <c r="E154" s="1">
        <v>11</v>
      </c>
      <c r="F154" s="11" t="str">
        <f t="shared" si="57"/>
        <v>N/A</v>
      </c>
      <c r="G154" s="1">
        <v>11</v>
      </c>
      <c r="H154" s="11" t="str">
        <f t="shared" si="58"/>
        <v>N/A</v>
      </c>
      <c r="I154" s="12">
        <v>33.33</v>
      </c>
      <c r="J154" s="12">
        <v>150</v>
      </c>
      <c r="K154" s="43" t="s">
        <v>739</v>
      </c>
      <c r="L154" s="9" t="str">
        <f t="shared" si="59"/>
        <v>No</v>
      </c>
    </row>
    <row r="155" spans="1:12" x14ac:dyDescent="0.25">
      <c r="A155" s="2" t="s">
        <v>538</v>
      </c>
      <c r="B155" s="5" t="s">
        <v>213</v>
      </c>
      <c r="C155" s="13" t="s">
        <v>213</v>
      </c>
      <c r="D155" s="9" t="str">
        <f t="shared" ref="D155:D159" si="60">IF($B155="N/A","N/A",IF(C155&lt;0,"No","Yes"))</f>
        <v>N/A</v>
      </c>
      <c r="E155" s="13">
        <v>7.9126926E-3</v>
      </c>
      <c r="F155" s="9" t="str">
        <f t="shared" ref="F155:F159" si="61">IF($B155="N/A","N/A",IF(E155&lt;0,"No","Yes"))</f>
        <v>N/A</v>
      </c>
      <c r="G155" s="13">
        <v>1.4956876900000001E-2</v>
      </c>
      <c r="H155" s="9" t="str">
        <f t="shared" ref="H155:H159" si="62">IF($B155="N/A","N/A",IF(G155&lt;0,"No","Yes"))</f>
        <v>N/A</v>
      </c>
      <c r="I155" s="12" t="s">
        <v>213</v>
      </c>
      <c r="J155" s="12">
        <v>89.02</v>
      </c>
      <c r="K155" s="43" t="s">
        <v>739</v>
      </c>
      <c r="L155" s="9" t="str">
        <f>IF(J155="Div by 0", "N/A", IF(OR(J155="N/A",K155="N/A"),"N/A", IF(J155&gt;VALUE(MID(K155,1,2)), "No", IF(J155&lt;-1*VALUE(MID(K155,1,2)), "No", "Yes"))))</f>
        <v>No</v>
      </c>
    </row>
    <row r="156" spans="1:12" x14ac:dyDescent="0.25">
      <c r="A156" s="2" t="s">
        <v>539</v>
      </c>
      <c r="B156" s="5" t="s">
        <v>213</v>
      </c>
      <c r="C156" s="13" t="s">
        <v>213</v>
      </c>
      <c r="D156" s="9" t="str">
        <f t="shared" si="60"/>
        <v>N/A</v>
      </c>
      <c r="E156" s="13">
        <v>0.1071907101</v>
      </c>
      <c r="F156" s="9" t="str">
        <f t="shared" si="61"/>
        <v>N/A</v>
      </c>
      <c r="G156" s="13">
        <v>0.19719887959999999</v>
      </c>
      <c r="H156" s="9" t="str">
        <f t="shared" si="62"/>
        <v>N/A</v>
      </c>
      <c r="I156" s="12" t="s">
        <v>213</v>
      </c>
      <c r="J156" s="12">
        <v>83.97</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1746</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7.7630711000000003E-3</v>
      </c>
      <c r="F159" s="9" t="str">
        <f t="shared" si="61"/>
        <v>N/A</v>
      </c>
      <c r="G159" s="13">
        <v>1.97133676E-2</v>
      </c>
      <c r="H159" s="9" t="str">
        <f t="shared" si="62"/>
        <v>N/A</v>
      </c>
      <c r="I159" s="12" t="s">
        <v>213</v>
      </c>
      <c r="J159" s="12">
        <v>153.9</v>
      </c>
      <c r="K159" s="5" t="s">
        <v>739</v>
      </c>
      <c r="L159" s="9" t="str">
        <f t="shared" si="63"/>
        <v>No</v>
      </c>
    </row>
    <row r="160" spans="1:12" ht="25" x14ac:dyDescent="0.25">
      <c r="A160" s="4" t="s">
        <v>543</v>
      </c>
      <c r="B160" s="43" t="s">
        <v>213</v>
      </c>
      <c r="C160" s="1">
        <v>21.34</v>
      </c>
      <c r="D160" s="11" t="str">
        <f t="shared" si="56"/>
        <v>N/A</v>
      </c>
      <c r="E160" s="1">
        <v>36.49</v>
      </c>
      <c r="F160" s="11" t="str">
        <f t="shared" si="57"/>
        <v>N/A</v>
      </c>
      <c r="G160" s="1">
        <v>62.28</v>
      </c>
      <c r="H160" s="11" t="str">
        <f t="shared" si="58"/>
        <v>N/A</v>
      </c>
      <c r="I160" s="12">
        <v>70.989999999999995</v>
      </c>
      <c r="J160" s="12">
        <v>70.680000000000007</v>
      </c>
      <c r="K160" s="43" t="s">
        <v>739</v>
      </c>
      <c r="L160" s="9" t="str">
        <f t="shared" si="59"/>
        <v>No</v>
      </c>
    </row>
    <row r="161" spans="1:12" x14ac:dyDescent="0.25">
      <c r="A161" s="4" t="s">
        <v>544</v>
      </c>
      <c r="B161" s="43" t="s">
        <v>213</v>
      </c>
      <c r="C161" s="14">
        <v>850132</v>
      </c>
      <c r="D161" s="11" t="str">
        <f t="shared" si="56"/>
        <v>N/A</v>
      </c>
      <c r="E161" s="14">
        <v>1351863</v>
      </c>
      <c r="F161" s="11" t="str">
        <f t="shared" si="57"/>
        <v>N/A</v>
      </c>
      <c r="G161" s="14">
        <v>2510269</v>
      </c>
      <c r="H161" s="11" t="str">
        <f t="shared" si="58"/>
        <v>N/A</v>
      </c>
      <c r="I161" s="12">
        <v>59.02</v>
      </c>
      <c r="J161" s="12">
        <v>85.69</v>
      </c>
      <c r="K161" s="43" t="s">
        <v>739</v>
      </c>
      <c r="L161" s="9" t="str">
        <f t="shared" si="59"/>
        <v>No</v>
      </c>
    </row>
    <row r="162" spans="1:12" x14ac:dyDescent="0.25">
      <c r="A162" s="4" t="s">
        <v>1289</v>
      </c>
      <c r="B162" s="43" t="s">
        <v>213</v>
      </c>
      <c r="C162" s="14">
        <v>24289.485713999999</v>
      </c>
      <c r="D162" s="11" t="str">
        <f t="shared" si="56"/>
        <v>N/A</v>
      </c>
      <c r="E162" s="14">
        <v>25997.365385000001</v>
      </c>
      <c r="F162" s="11" t="str">
        <f t="shared" si="57"/>
        <v>N/A</v>
      </c>
      <c r="G162" s="14">
        <v>25614.989796000002</v>
      </c>
      <c r="H162" s="11" t="str">
        <f t="shared" si="58"/>
        <v>N/A</v>
      </c>
      <c r="I162" s="12">
        <v>7.0309999999999997</v>
      </c>
      <c r="J162" s="12">
        <v>-1.47</v>
      </c>
      <c r="K162" s="43" t="s">
        <v>739</v>
      </c>
      <c r="L162" s="9" t="str">
        <f t="shared" si="59"/>
        <v>Yes</v>
      </c>
    </row>
    <row r="163" spans="1:12" ht="25" x14ac:dyDescent="0.25">
      <c r="A163" s="4" t="s">
        <v>1290</v>
      </c>
      <c r="B163" s="43" t="s">
        <v>213</v>
      </c>
      <c r="C163" s="14">
        <v>26565.96875</v>
      </c>
      <c r="D163" s="11" t="str">
        <f t="shared" si="56"/>
        <v>N/A</v>
      </c>
      <c r="E163" s="14">
        <v>28162.208332999999</v>
      </c>
      <c r="F163" s="11" t="str">
        <f t="shared" si="57"/>
        <v>N/A</v>
      </c>
      <c r="G163" s="14">
        <v>24811.852273</v>
      </c>
      <c r="H163" s="11" t="str">
        <f t="shared" si="58"/>
        <v>N/A</v>
      </c>
      <c r="I163" s="12">
        <v>6.0090000000000003</v>
      </c>
      <c r="J163" s="12">
        <v>-11.9</v>
      </c>
      <c r="K163" s="43" t="s">
        <v>739</v>
      </c>
      <c r="L163" s="9" t="str">
        <f t="shared" si="59"/>
        <v>Yes</v>
      </c>
    </row>
    <row r="164" spans="1:12" ht="25" x14ac:dyDescent="0.25">
      <c r="A164" s="4" t="s">
        <v>1291</v>
      </c>
      <c r="B164" s="43" t="s">
        <v>213</v>
      </c>
      <c r="C164" s="14" t="s">
        <v>1746</v>
      </c>
      <c r="D164" s="11" t="str">
        <f t="shared" si="56"/>
        <v>N/A</v>
      </c>
      <c r="E164" s="14" t="s">
        <v>1746</v>
      </c>
      <c r="F164" s="11" t="str">
        <f t="shared" si="57"/>
        <v>N/A</v>
      </c>
      <c r="G164" s="14" t="s">
        <v>1746</v>
      </c>
      <c r="H164" s="11" t="str">
        <f t="shared" si="58"/>
        <v>N/A</v>
      </c>
      <c r="I164" s="12" t="s">
        <v>1746</v>
      </c>
      <c r="J164" s="12" t="s">
        <v>1746</v>
      </c>
      <c r="K164" s="43" t="s">
        <v>739</v>
      </c>
      <c r="L164" s="9" t="str">
        <f t="shared" si="59"/>
        <v>N/A</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v>7</v>
      </c>
      <c r="D166" s="11" t="str">
        <f t="shared" si="56"/>
        <v>N/A</v>
      </c>
      <c r="E166" s="14">
        <v>19.25</v>
      </c>
      <c r="F166" s="11" t="str">
        <f t="shared" si="57"/>
        <v>N/A</v>
      </c>
      <c r="G166" s="14">
        <v>32682.6</v>
      </c>
      <c r="H166" s="11" t="str">
        <f t="shared" si="58"/>
        <v>N/A</v>
      </c>
      <c r="I166" s="12">
        <v>175</v>
      </c>
      <c r="J166" s="12">
        <v>170000</v>
      </c>
      <c r="K166" s="43" t="s">
        <v>739</v>
      </c>
      <c r="L166" s="9" t="str">
        <f t="shared" si="59"/>
        <v>No</v>
      </c>
    </row>
    <row r="167" spans="1:12" x14ac:dyDescent="0.25">
      <c r="A167" s="44" t="s">
        <v>545</v>
      </c>
      <c r="B167" s="35" t="s">
        <v>213</v>
      </c>
      <c r="C167" s="45">
        <v>171185</v>
      </c>
      <c r="D167" s="11" t="str">
        <f t="shared" si="56"/>
        <v>N/A</v>
      </c>
      <c r="E167" s="45">
        <v>338245</v>
      </c>
      <c r="F167" s="11" t="str">
        <f t="shared" si="57"/>
        <v>N/A</v>
      </c>
      <c r="G167" s="45">
        <v>274916</v>
      </c>
      <c r="H167" s="11" t="str">
        <f t="shared" si="58"/>
        <v>N/A</v>
      </c>
      <c r="I167" s="12">
        <v>97.59</v>
      </c>
      <c r="J167" s="12">
        <v>-18.7</v>
      </c>
      <c r="K167" s="43" t="s">
        <v>739</v>
      </c>
      <c r="L167" s="9" t="str">
        <f t="shared" si="59"/>
        <v>Yes</v>
      </c>
    </row>
    <row r="168" spans="1:12" x14ac:dyDescent="0.25">
      <c r="A168" s="44" t="s">
        <v>1294</v>
      </c>
      <c r="B168" s="35" t="s">
        <v>213</v>
      </c>
      <c r="C168" s="45">
        <v>4891</v>
      </c>
      <c r="D168" s="11" t="str">
        <f t="shared" si="56"/>
        <v>N/A</v>
      </c>
      <c r="E168" s="45">
        <v>6504.7115384999997</v>
      </c>
      <c r="F168" s="11" t="str">
        <f t="shared" si="57"/>
        <v>N/A</v>
      </c>
      <c r="G168" s="45">
        <v>2805.2653061000001</v>
      </c>
      <c r="H168" s="11" t="str">
        <f t="shared" si="58"/>
        <v>N/A</v>
      </c>
      <c r="I168" s="12">
        <v>32.99</v>
      </c>
      <c r="J168" s="12">
        <v>-56.9</v>
      </c>
      <c r="K168" s="43" t="s">
        <v>739</v>
      </c>
      <c r="L168" s="9" t="str">
        <f t="shared" si="59"/>
        <v>No</v>
      </c>
    </row>
    <row r="169" spans="1:12" ht="25" x14ac:dyDescent="0.25">
      <c r="A169" s="44" t="s">
        <v>1295</v>
      </c>
      <c r="B169" s="43" t="s">
        <v>213</v>
      </c>
      <c r="C169" s="14">
        <v>3334.4375</v>
      </c>
      <c r="D169" s="11" t="str">
        <f t="shared" si="56"/>
        <v>N/A</v>
      </c>
      <c r="E169" s="14">
        <v>3730</v>
      </c>
      <c r="F169" s="11" t="str">
        <f t="shared" si="57"/>
        <v>N/A</v>
      </c>
      <c r="G169" s="14">
        <v>2324.6818182000002</v>
      </c>
      <c r="H169" s="11" t="str">
        <f t="shared" si="58"/>
        <v>N/A</v>
      </c>
      <c r="I169" s="12">
        <v>11.86</v>
      </c>
      <c r="J169" s="12">
        <v>-37.700000000000003</v>
      </c>
      <c r="K169" s="43" t="s">
        <v>739</v>
      </c>
      <c r="L169" s="9" t="str">
        <f t="shared" si="59"/>
        <v>No</v>
      </c>
    </row>
    <row r="170" spans="1:12" ht="25" x14ac:dyDescent="0.25">
      <c r="A170" s="44" t="s">
        <v>1296</v>
      </c>
      <c r="B170" s="43" t="s">
        <v>213</v>
      </c>
      <c r="C170" s="14" t="s">
        <v>1746</v>
      </c>
      <c r="D170" s="11" t="str">
        <f t="shared" si="56"/>
        <v>N/A</v>
      </c>
      <c r="E170" s="14" t="s">
        <v>1746</v>
      </c>
      <c r="F170" s="11" t="str">
        <f t="shared" si="57"/>
        <v>N/A</v>
      </c>
      <c r="G170" s="14" t="s">
        <v>1746</v>
      </c>
      <c r="H170" s="11" t="str">
        <f t="shared" si="58"/>
        <v>N/A</v>
      </c>
      <c r="I170" s="12" t="s">
        <v>1746</v>
      </c>
      <c r="J170" s="12" t="s">
        <v>1746</v>
      </c>
      <c r="K170" s="43" t="s">
        <v>739</v>
      </c>
      <c r="L170" s="9" t="str">
        <f t="shared" si="59"/>
        <v>N/A</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v>21494.333332999999</v>
      </c>
      <c r="D172" s="11" t="str">
        <f t="shared" si="56"/>
        <v>N/A</v>
      </c>
      <c r="E172" s="14">
        <v>39801.25</v>
      </c>
      <c r="F172" s="11" t="str">
        <f t="shared" si="57"/>
        <v>N/A</v>
      </c>
      <c r="G172" s="14">
        <v>7034.4</v>
      </c>
      <c r="H172" s="11" t="str">
        <f t="shared" si="58"/>
        <v>N/A</v>
      </c>
      <c r="I172" s="12">
        <v>85.17</v>
      </c>
      <c r="J172" s="12">
        <v>-82.3</v>
      </c>
      <c r="K172" s="43" t="s">
        <v>739</v>
      </c>
      <c r="L172" s="9" t="str">
        <f t="shared" si="59"/>
        <v>No</v>
      </c>
    </row>
    <row r="173" spans="1:12" ht="25" x14ac:dyDescent="0.25">
      <c r="A173" s="2" t="s">
        <v>546</v>
      </c>
      <c r="B173" s="117" t="s">
        <v>213</v>
      </c>
      <c r="C173" s="118">
        <v>4272</v>
      </c>
      <c r="D173" s="113" t="str">
        <f>IF($B173="N/A","N/A",IF(C173&gt;10,"No",IF(C173&lt;-10,"No","Yes")))</f>
        <v>N/A</v>
      </c>
      <c r="E173" s="118">
        <v>7700</v>
      </c>
      <c r="F173" s="113" t="str">
        <f>IF($B173="N/A","N/A",IF(E173&gt;10,"No",IF(E173&lt;-10,"No","Yes")))</f>
        <v>N/A</v>
      </c>
      <c r="G173" s="118">
        <v>15791</v>
      </c>
      <c r="H173" s="113" t="str">
        <f>IF($B173="N/A","N/A",IF(G173&gt;10,"No",IF(G173&lt;-10,"No","Yes")))</f>
        <v>N/A</v>
      </c>
      <c r="I173" s="114">
        <v>80.239999999999995</v>
      </c>
      <c r="J173" s="114">
        <v>105.1</v>
      </c>
      <c r="K173" s="115" t="s">
        <v>739</v>
      </c>
      <c r="L173" s="116" t="str">
        <f>IF(J173="Div by 0", "N/A", IF(K173="N/A","N/A", IF(J173&gt;VALUE(MID(K173,1,2)), "No", IF(J173&lt;-1*VALUE(MID(K173,1,2)), "No", "Yes"))))</f>
        <v>No</v>
      </c>
    </row>
    <row r="174" spans="1:12" ht="25" x14ac:dyDescent="0.25">
      <c r="A174" s="2" t="s">
        <v>1299</v>
      </c>
      <c r="B174" s="43" t="s">
        <v>213</v>
      </c>
      <c r="C174" s="14">
        <v>15605</v>
      </c>
      <c r="D174" s="11" t="str">
        <f t="shared" ref="D174:D181" si="64">IF($B174="N/A","N/A",IF(C174&gt;10,"No",IF(C174&lt;-10,"No","Yes")))</f>
        <v>N/A</v>
      </c>
      <c r="E174" s="14">
        <v>34976</v>
      </c>
      <c r="F174" s="11" t="str">
        <f t="shared" ref="F174:F181" si="65">IF($B174="N/A","N/A",IF(E174&gt;10,"No",IF(E174&lt;-10,"No","Yes")))</f>
        <v>N/A</v>
      </c>
      <c r="G174" s="14">
        <v>114671</v>
      </c>
      <c r="H174" s="11" t="str">
        <f t="shared" ref="H174:H181" si="66">IF($B174="N/A","N/A",IF(G174&gt;10,"No",IF(G174&lt;-10,"No","Yes")))</f>
        <v>N/A</v>
      </c>
      <c r="I174" s="12">
        <v>124.1</v>
      </c>
      <c r="J174" s="12">
        <v>227.9</v>
      </c>
      <c r="K174" s="43" t="s">
        <v>739</v>
      </c>
      <c r="L174" s="9" t="str">
        <f t="shared" ref="L174:L181" si="67">IF(J174="Div by 0", "N/A", IF(K174="N/A","N/A", IF(J174&gt;VALUE(MID(K174,1,2)), "No", IF(J174&lt;-1*VALUE(MID(K174,1,2)), "No", "Yes"))))</f>
        <v>No</v>
      </c>
    </row>
    <row r="175" spans="1:12" ht="25" x14ac:dyDescent="0.25">
      <c r="A175" s="2" t="s">
        <v>547</v>
      </c>
      <c r="B175" s="43" t="s">
        <v>213</v>
      </c>
      <c r="C175" s="14">
        <v>48</v>
      </c>
      <c r="D175" s="11" t="str">
        <f t="shared" si="64"/>
        <v>N/A</v>
      </c>
      <c r="E175" s="14">
        <v>3772</v>
      </c>
      <c r="F175" s="11" t="str">
        <f t="shared" si="65"/>
        <v>N/A</v>
      </c>
      <c r="G175" s="14">
        <v>1975</v>
      </c>
      <c r="H175" s="11" t="str">
        <f t="shared" si="66"/>
        <v>N/A</v>
      </c>
      <c r="I175" s="12">
        <v>7758</v>
      </c>
      <c r="J175" s="12">
        <v>-47.6</v>
      </c>
      <c r="K175" s="43" t="s">
        <v>739</v>
      </c>
      <c r="L175" s="9" t="str">
        <f t="shared" si="67"/>
        <v>No</v>
      </c>
    </row>
    <row r="176" spans="1:12" ht="25" x14ac:dyDescent="0.25">
      <c r="A176" s="2" t="s">
        <v>512</v>
      </c>
      <c r="B176" s="43" t="s">
        <v>213</v>
      </c>
      <c r="C176" s="14">
        <v>151260</v>
      </c>
      <c r="D176" s="11" t="str">
        <f t="shared" si="64"/>
        <v>N/A</v>
      </c>
      <c r="E176" s="14">
        <v>291797</v>
      </c>
      <c r="F176" s="11" t="str">
        <f t="shared" si="65"/>
        <v>N/A</v>
      </c>
      <c r="G176" s="14">
        <v>142479</v>
      </c>
      <c r="H176" s="11" t="str">
        <f t="shared" si="66"/>
        <v>N/A</v>
      </c>
      <c r="I176" s="12">
        <v>92.91</v>
      </c>
      <c r="J176" s="12">
        <v>-51.2</v>
      </c>
      <c r="K176" s="43" t="s">
        <v>739</v>
      </c>
      <c r="L176" s="9" t="str">
        <f t="shared" si="67"/>
        <v>No</v>
      </c>
    </row>
    <row r="177" spans="1:12" ht="25" x14ac:dyDescent="0.25">
      <c r="A177" s="2" t="s">
        <v>513</v>
      </c>
      <c r="B177" s="43" t="s">
        <v>213</v>
      </c>
      <c r="C177" s="14">
        <v>122.05714286</v>
      </c>
      <c r="D177" s="11" t="str">
        <f t="shared" si="64"/>
        <v>N/A</v>
      </c>
      <c r="E177" s="14">
        <v>148.07692308</v>
      </c>
      <c r="F177" s="11" t="str">
        <f t="shared" si="65"/>
        <v>N/A</v>
      </c>
      <c r="G177" s="14">
        <v>161.13265306</v>
      </c>
      <c r="H177" s="11" t="str">
        <f t="shared" si="66"/>
        <v>N/A</v>
      </c>
      <c r="I177" s="12">
        <v>21.32</v>
      </c>
      <c r="J177" s="12">
        <v>8.8170000000000002</v>
      </c>
      <c r="K177" s="43" t="s">
        <v>739</v>
      </c>
      <c r="L177" s="9" t="str">
        <f t="shared" si="67"/>
        <v>Yes</v>
      </c>
    </row>
    <row r="178" spans="1:12" ht="25" x14ac:dyDescent="0.25">
      <c r="A178" s="2" t="s">
        <v>1300</v>
      </c>
      <c r="B178" s="35" t="s">
        <v>213</v>
      </c>
      <c r="C178" s="45">
        <v>445.85714286000001</v>
      </c>
      <c r="D178" s="11" t="str">
        <f t="shared" si="64"/>
        <v>N/A</v>
      </c>
      <c r="E178" s="45">
        <v>672.61538461999999</v>
      </c>
      <c r="F178" s="11" t="str">
        <f t="shared" si="65"/>
        <v>N/A</v>
      </c>
      <c r="G178" s="45">
        <v>1170.1122449</v>
      </c>
      <c r="H178" s="11" t="str">
        <f t="shared" si="66"/>
        <v>N/A</v>
      </c>
      <c r="I178" s="12">
        <v>50.86</v>
      </c>
      <c r="J178" s="12">
        <v>73.959999999999994</v>
      </c>
      <c r="K178" s="43" t="s">
        <v>739</v>
      </c>
      <c r="L178" s="9" t="str">
        <f t="shared" si="67"/>
        <v>No</v>
      </c>
    </row>
    <row r="179" spans="1:12" ht="25" x14ac:dyDescent="0.25">
      <c r="A179" s="2" t="s">
        <v>514</v>
      </c>
      <c r="B179" s="35" t="s">
        <v>213</v>
      </c>
      <c r="C179" s="45">
        <v>1.3714285714000001</v>
      </c>
      <c r="D179" s="11" t="str">
        <f t="shared" si="64"/>
        <v>N/A</v>
      </c>
      <c r="E179" s="45">
        <v>72.538461538000007</v>
      </c>
      <c r="F179" s="11" t="str">
        <f t="shared" si="65"/>
        <v>N/A</v>
      </c>
      <c r="G179" s="45">
        <v>20.153061224000002</v>
      </c>
      <c r="H179" s="11" t="str">
        <f t="shared" si="66"/>
        <v>N/A</v>
      </c>
      <c r="I179" s="12">
        <v>5189</v>
      </c>
      <c r="J179" s="12">
        <v>-72.2</v>
      </c>
      <c r="K179" s="43" t="s">
        <v>739</v>
      </c>
      <c r="L179" s="9" t="str">
        <f t="shared" si="67"/>
        <v>No</v>
      </c>
    </row>
    <row r="180" spans="1:12" ht="25" x14ac:dyDescent="0.25">
      <c r="A180" s="2" t="s">
        <v>515</v>
      </c>
      <c r="B180" s="35" t="s">
        <v>213</v>
      </c>
      <c r="C180" s="45">
        <v>4321.7142856999999</v>
      </c>
      <c r="D180" s="11" t="str">
        <f t="shared" si="64"/>
        <v>N/A</v>
      </c>
      <c r="E180" s="45">
        <v>5611.4807692000004</v>
      </c>
      <c r="F180" s="11" t="str">
        <f t="shared" si="65"/>
        <v>N/A</v>
      </c>
      <c r="G180" s="45">
        <v>1453.8673469</v>
      </c>
      <c r="H180" s="11" t="str">
        <f t="shared" si="66"/>
        <v>N/A</v>
      </c>
      <c r="I180" s="12">
        <v>29.84</v>
      </c>
      <c r="J180" s="12">
        <v>-74.099999999999994</v>
      </c>
      <c r="K180" s="43" t="s">
        <v>739</v>
      </c>
      <c r="L180" s="9" t="str">
        <f t="shared" si="67"/>
        <v>No</v>
      </c>
    </row>
    <row r="181" spans="1:12" ht="25" x14ac:dyDescent="0.25">
      <c r="A181" s="2" t="s">
        <v>1652</v>
      </c>
      <c r="B181" s="43" t="s">
        <v>213</v>
      </c>
      <c r="C181" s="13">
        <v>0</v>
      </c>
      <c r="D181" s="11" t="str">
        <f t="shared" si="64"/>
        <v>N/A</v>
      </c>
      <c r="E181" s="13">
        <v>0</v>
      </c>
      <c r="F181" s="11" t="str">
        <f t="shared" si="65"/>
        <v>N/A</v>
      </c>
      <c r="G181" s="13">
        <v>2.0408163264999999</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2.2727272727000001</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0</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0</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0</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0</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0</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0</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0</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0</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0</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2.0408163264999999</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0</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0</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0</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0</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566769</v>
      </c>
      <c r="D6" s="11" t="str">
        <f t="shared" ref="D6:D39" si="0">IF($B6="N/A","N/A",IF(C6&gt;10,"No",IF(C6&lt;-10,"No","Yes")))</f>
        <v>N/A</v>
      </c>
      <c r="E6" s="1">
        <v>581050</v>
      </c>
      <c r="F6" s="11" t="str">
        <f t="shared" ref="F6:F39" si="1">IF($B6="N/A","N/A",IF(E6&gt;10,"No",IF(E6&lt;-10,"No","Yes")))</f>
        <v>N/A</v>
      </c>
      <c r="G6" s="1">
        <v>578753</v>
      </c>
      <c r="H6" s="11" t="str">
        <f t="shared" ref="H6:H39" si="2">IF($B6="N/A","N/A",IF(G6&gt;10,"No",IF(G6&lt;-10,"No","Yes")))</f>
        <v>N/A</v>
      </c>
      <c r="I6" s="12">
        <v>2.52</v>
      </c>
      <c r="J6" s="12">
        <v>-0.39500000000000002</v>
      </c>
      <c r="K6" s="43" t="s">
        <v>739</v>
      </c>
      <c r="L6" s="9" t="str">
        <f t="shared" ref="L6:L39" si="3">IF(J6="Div by 0", "N/A", IF(K6="N/A","N/A", IF(J6&gt;VALUE(MID(K6,1,2)), "No", IF(J6&lt;-1*VALUE(MID(K6,1,2)), "No", "Yes"))))</f>
        <v>Yes</v>
      </c>
    </row>
    <row r="7" spans="1:12" x14ac:dyDescent="0.25">
      <c r="A7" s="18" t="s">
        <v>4</v>
      </c>
      <c r="B7" s="35" t="s">
        <v>213</v>
      </c>
      <c r="C7" s="36">
        <v>514725</v>
      </c>
      <c r="D7" s="11" t="str">
        <f t="shared" si="0"/>
        <v>N/A</v>
      </c>
      <c r="E7" s="36">
        <v>526843</v>
      </c>
      <c r="F7" s="11" t="str">
        <f t="shared" si="1"/>
        <v>N/A</v>
      </c>
      <c r="G7" s="36">
        <v>528004</v>
      </c>
      <c r="H7" s="11" t="str">
        <f t="shared" si="2"/>
        <v>N/A</v>
      </c>
      <c r="I7" s="12">
        <v>2.3540000000000001</v>
      </c>
      <c r="J7" s="12">
        <v>0.22040000000000001</v>
      </c>
      <c r="K7" s="43" t="s">
        <v>739</v>
      </c>
      <c r="L7" s="9" t="str">
        <f t="shared" si="3"/>
        <v>Yes</v>
      </c>
    </row>
    <row r="8" spans="1:12" x14ac:dyDescent="0.25">
      <c r="A8" s="18" t="s">
        <v>359</v>
      </c>
      <c r="B8" s="35" t="s">
        <v>213</v>
      </c>
      <c r="C8" s="36" t="s">
        <v>213</v>
      </c>
      <c r="D8" s="11" t="str">
        <f>IF($B8="N/A","N/A",IF(C8&gt;10,"No",IF(C8&lt;-10,"No","Yes")))</f>
        <v>N/A</v>
      </c>
      <c r="E8" s="36">
        <v>90.670854488000003</v>
      </c>
      <c r="F8" s="11" t="str">
        <f t="shared" si="1"/>
        <v>N/A</v>
      </c>
      <c r="G8" s="8">
        <v>91.231319751000001</v>
      </c>
      <c r="H8" s="11" t="str">
        <f t="shared" si="2"/>
        <v>N/A</v>
      </c>
      <c r="I8" s="12" t="s">
        <v>213</v>
      </c>
      <c r="J8" s="12">
        <v>0.61809999999999998</v>
      </c>
      <c r="K8" s="43" t="s">
        <v>739</v>
      </c>
      <c r="L8" s="9" t="str">
        <f t="shared" si="3"/>
        <v>Yes</v>
      </c>
    </row>
    <row r="9" spans="1:12" x14ac:dyDescent="0.25">
      <c r="A9" s="18" t="s">
        <v>83</v>
      </c>
      <c r="B9" s="35" t="s">
        <v>213</v>
      </c>
      <c r="C9" s="36">
        <v>476400.8</v>
      </c>
      <c r="D9" s="11" t="str">
        <f t="shared" si="0"/>
        <v>N/A</v>
      </c>
      <c r="E9" s="36">
        <v>490924.28</v>
      </c>
      <c r="F9" s="11" t="str">
        <f t="shared" si="1"/>
        <v>N/A</v>
      </c>
      <c r="G9" s="36">
        <v>496310.31</v>
      </c>
      <c r="H9" s="11" t="str">
        <f t="shared" si="2"/>
        <v>N/A</v>
      </c>
      <c r="I9" s="12">
        <v>3.0489999999999999</v>
      </c>
      <c r="J9" s="12">
        <v>1.097</v>
      </c>
      <c r="K9" s="43" t="s">
        <v>739</v>
      </c>
      <c r="L9" s="9" t="str">
        <f t="shared" si="3"/>
        <v>Yes</v>
      </c>
    </row>
    <row r="10" spans="1:12" x14ac:dyDescent="0.25">
      <c r="A10" s="18" t="s">
        <v>100</v>
      </c>
      <c r="B10" s="35" t="s">
        <v>213</v>
      </c>
      <c r="C10" s="36">
        <v>1766</v>
      </c>
      <c r="D10" s="11" t="str">
        <f t="shared" si="0"/>
        <v>N/A</v>
      </c>
      <c r="E10" s="36">
        <v>1176</v>
      </c>
      <c r="F10" s="11" t="str">
        <f t="shared" si="1"/>
        <v>N/A</v>
      </c>
      <c r="G10" s="36">
        <v>1110</v>
      </c>
      <c r="H10" s="11" t="str">
        <f t="shared" si="2"/>
        <v>N/A</v>
      </c>
      <c r="I10" s="12">
        <v>-33.4</v>
      </c>
      <c r="J10" s="12">
        <v>-5.61</v>
      </c>
      <c r="K10" s="43" t="s">
        <v>739</v>
      </c>
      <c r="L10" s="9" t="str">
        <f t="shared" si="3"/>
        <v>Yes</v>
      </c>
    </row>
    <row r="11" spans="1:12" x14ac:dyDescent="0.25">
      <c r="A11" s="18" t="s">
        <v>990</v>
      </c>
      <c r="B11" s="35" t="s">
        <v>213</v>
      </c>
      <c r="C11" s="36">
        <v>993</v>
      </c>
      <c r="D11" s="11" t="str">
        <f t="shared" si="0"/>
        <v>N/A</v>
      </c>
      <c r="E11" s="36">
        <v>531</v>
      </c>
      <c r="F11" s="11" t="str">
        <f t="shared" si="1"/>
        <v>N/A</v>
      </c>
      <c r="G11" s="36">
        <v>493</v>
      </c>
      <c r="H11" s="11" t="str">
        <f t="shared" si="2"/>
        <v>N/A</v>
      </c>
      <c r="I11" s="12">
        <v>-46.5</v>
      </c>
      <c r="J11" s="12">
        <v>-7.16</v>
      </c>
      <c r="K11" s="43" t="s">
        <v>739</v>
      </c>
      <c r="L11" s="9" t="str">
        <f t="shared" si="3"/>
        <v>Yes</v>
      </c>
    </row>
    <row r="12" spans="1:12" x14ac:dyDescent="0.25">
      <c r="A12" s="18" t="s">
        <v>991</v>
      </c>
      <c r="B12" s="35" t="s">
        <v>213</v>
      </c>
      <c r="C12" s="36">
        <v>87</v>
      </c>
      <c r="D12" s="11" t="str">
        <f t="shared" si="0"/>
        <v>N/A</v>
      </c>
      <c r="E12" s="36">
        <v>84</v>
      </c>
      <c r="F12" s="11" t="str">
        <f t="shared" si="1"/>
        <v>N/A</v>
      </c>
      <c r="G12" s="36">
        <v>74</v>
      </c>
      <c r="H12" s="11" t="str">
        <f t="shared" si="2"/>
        <v>N/A</v>
      </c>
      <c r="I12" s="12">
        <v>-3.45</v>
      </c>
      <c r="J12" s="12">
        <v>-11.9</v>
      </c>
      <c r="K12" s="43" t="s">
        <v>739</v>
      </c>
      <c r="L12" s="9" t="str">
        <f t="shared" si="3"/>
        <v>Yes</v>
      </c>
    </row>
    <row r="13" spans="1:12" x14ac:dyDescent="0.25">
      <c r="A13" s="18" t="s">
        <v>992</v>
      </c>
      <c r="B13" s="35" t="s">
        <v>213</v>
      </c>
      <c r="C13" s="36">
        <v>118</v>
      </c>
      <c r="D13" s="11" t="str">
        <f t="shared" si="0"/>
        <v>N/A</v>
      </c>
      <c r="E13" s="36">
        <v>100</v>
      </c>
      <c r="F13" s="11" t="str">
        <f t="shared" si="1"/>
        <v>N/A</v>
      </c>
      <c r="G13" s="36">
        <v>103</v>
      </c>
      <c r="H13" s="11" t="str">
        <f t="shared" si="2"/>
        <v>N/A</v>
      </c>
      <c r="I13" s="12">
        <v>-15.3</v>
      </c>
      <c r="J13" s="12">
        <v>3</v>
      </c>
      <c r="K13" s="43" t="s">
        <v>739</v>
      </c>
      <c r="L13" s="9" t="str">
        <f t="shared" si="3"/>
        <v>Yes</v>
      </c>
    </row>
    <row r="14" spans="1:12" x14ac:dyDescent="0.25">
      <c r="A14" s="18" t="s">
        <v>993</v>
      </c>
      <c r="B14" s="35" t="s">
        <v>213</v>
      </c>
      <c r="C14" s="36">
        <v>568</v>
      </c>
      <c r="D14" s="11" t="str">
        <f t="shared" si="0"/>
        <v>N/A</v>
      </c>
      <c r="E14" s="36">
        <v>461</v>
      </c>
      <c r="F14" s="11" t="str">
        <f t="shared" si="1"/>
        <v>N/A</v>
      </c>
      <c r="G14" s="36">
        <v>440</v>
      </c>
      <c r="H14" s="11" t="str">
        <f t="shared" si="2"/>
        <v>N/A</v>
      </c>
      <c r="I14" s="12">
        <v>-18.8</v>
      </c>
      <c r="J14" s="12">
        <v>-4.5599999999999996</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83712</v>
      </c>
      <c r="D16" s="11" t="str">
        <f t="shared" si="0"/>
        <v>N/A</v>
      </c>
      <c r="E16" s="36">
        <v>87359</v>
      </c>
      <c r="F16" s="11" t="str">
        <f t="shared" si="1"/>
        <v>N/A</v>
      </c>
      <c r="G16" s="36">
        <v>90215</v>
      </c>
      <c r="H16" s="11" t="str">
        <f t="shared" si="2"/>
        <v>N/A</v>
      </c>
      <c r="I16" s="12">
        <v>4.3570000000000002</v>
      </c>
      <c r="J16" s="12">
        <v>3.2690000000000001</v>
      </c>
      <c r="K16" s="43" t="s">
        <v>739</v>
      </c>
      <c r="L16" s="9" t="str">
        <f t="shared" si="3"/>
        <v>Yes</v>
      </c>
    </row>
    <row r="17" spans="1:12" x14ac:dyDescent="0.25">
      <c r="A17" s="4" t="s">
        <v>995</v>
      </c>
      <c r="B17" s="35" t="s">
        <v>213</v>
      </c>
      <c r="C17" s="36">
        <v>75903</v>
      </c>
      <c r="D17" s="11" t="str">
        <f t="shared" si="0"/>
        <v>N/A</v>
      </c>
      <c r="E17" s="36">
        <v>79369</v>
      </c>
      <c r="F17" s="11" t="str">
        <f t="shared" si="1"/>
        <v>N/A</v>
      </c>
      <c r="G17" s="36">
        <v>82243</v>
      </c>
      <c r="H17" s="11" t="str">
        <f t="shared" si="2"/>
        <v>N/A</v>
      </c>
      <c r="I17" s="12">
        <v>4.5659999999999998</v>
      </c>
      <c r="J17" s="12">
        <v>3.621</v>
      </c>
      <c r="K17" s="43" t="s">
        <v>739</v>
      </c>
      <c r="L17" s="9" t="str">
        <f t="shared" si="3"/>
        <v>Yes</v>
      </c>
    </row>
    <row r="18" spans="1:12" x14ac:dyDescent="0.25">
      <c r="A18" s="4" t="s">
        <v>996</v>
      </c>
      <c r="B18" s="35" t="s">
        <v>213</v>
      </c>
      <c r="C18" s="36">
        <v>1883</v>
      </c>
      <c r="D18" s="11" t="str">
        <f t="shared" si="0"/>
        <v>N/A</v>
      </c>
      <c r="E18" s="36">
        <v>2001</v>
      </c>
      <c r="F18" s="11" t="str">
        <f t="shared" si="1"/>
        <v>N/A</v>
      </c>
      <c r="G18" s="36">
        <v>1868</v>
      </c>
      <c r="H18" s="11" t="str">
        <f t="shared" si="2"/>
        <v>N/A</v>
      </c>
      <c r="I18" s="12">
        <v>6.2670000000000003</v>
      </c>
      <c r="J18" s="12">
        <v>-6.65</v>
      </c>
      <c r="K18" s="43" t="s">
        <v>739</v>
      </c>
      <c r="L18" s="9" t="str">
        <f t="shared" si="3"/>
        <v>Yes</v>
      </c>
    </row>
    <row r="19" spans="1:12" x14ac:dyDescent="0.25">
      <c r="A19" s="4" t="s">
        <v>997</v>
      </c>
      <c r="B19" s="35" t="s">
        <v>213</v>
      </c>
      <c r="C19" s="36">
        <v>813</v>
      </c>
      <c r="D19" s="11" t="str">
        <f t="shared" si="0"/>
        <v>N/A</v>
      </c>
      <c r="E19" s="36">
        <v>926</v>
      </c>
      <c r="F19" s="11" t="str">
        <f t="shared" si="1"/>
        <v>N/A</v>
      </c>
      <c r="G19" s="36">
        <v>992</v>
      </c>
      <c r="H19" s="11" t="str">
        <f t="shared" si="2"/>
        <v>N/A</v>
      </c>
      <c r="I19" s="12">
        <v>13.9</v>
      </c>
      <c r="J19" s="12">
        <v>7.1269999999999998</v>
      </c>
      <c r="K19" s="43" t="s">
        <v>739</v>
      </c>
      <c r="L19" s="9" t="str">
        <f t="shared" si="3"/>
        <v>Yes</v>
      </c>
    </row>
    <row r="20" spans="1:12" x14ac:dyDescent="0.25">
      <c r="A20" s="4" t="s">
        <v>998</v>
      </c>
      <c r="B20" s="35" t="s">
        <v>213</v>
      </c>
      <c r="C20" s="36">
        <v>1504</v>
      </c>
      <c r="D20" s="11" t="str">
        <f t="shared" si="0"/>
        <v>N/A</v>
      </c>
      <c r="E20" s="36">
        <v>1416</v>
      </c>
      <c r="F20" s="11" t="str">
        <f t="shared" si="1"/>
        <v>N/A</v>
      </c>
      <c r="G20" s="36">
        <v>1348</v>
      </c>
      <c r="H20" s="11" t="str">
        <f t="shared" si="2"/>
        <v>N/A</v>
      </c>
      <c r="I20" s="12">
        <v>-5.85</v>
      </c>
      <c r="J20" s="12">
        <v>-4.8</v>
      </c>
      <c r="K20" s="43" t="s">
        <v>739</v>
      </c>
      <c r="L20" s="9" t="str">
        <f t="shared" si="3"/>
        <v>Yes</v>
      </c>
    </row>
    <row r="21" spans="1:12" x14ac:dyDescent="0.25">
      <c r="A21" s="2" t="s">
        <v>999</v>
      </c>
      <c r="B21" s="35" t="s">
        <v>213</v>
      </c>
      <c r="C21" s="36">
        <v>3609</v>
      </c>
      <c r="D21" s="11" t="str">
        <f t="shared" si="0"/>
        <v>N/A</v>
      </c>
      <c r="E21" s="36">
        <v>3647</v>
      </c>
      <c r="F21" s="11" t="str">
        <f t="shared" si="1"/>
        <v>N/A</v>
      </c>
      <c r="G21" s="36">
        <v>3764</v>
      </c>
      <c r="H21" s="11" t="str">
        <f t="shared" si="2"/>
        <v>N/A</v>
      </c>
      <c r="I21" s="12">
        <v>1.0529999999999999</v>
      </c>
      <c r="J21" s="12">
        <v>3.2080000000000002</v>
      </c>
      <c r="K21" s="43" t="s">
        <v>739</v>
      </c>
      <c r="L21" s="9" t="str">
        <f t="shared" si="3"/>
        <v>Yes</v>
      </c>
    </row>
    <row r="22" spans="1:12" x14ac:dyDescent="0.25">
      <c r="A22" s="4" t="s">
        <v>1716</v>
      </c>
      <c r="B22" s="35" t="s">
        <v>213</v>
      </c>
      <c r="C22" s="36">
        <v>431029</v>
      </c>
      <c r="D22" s="11" t="str">
        <f t="shared" si="0"/>
        <v>N/A</v>
      </c>
      <c r="E22" s="36">
        <v>441351</v>
      </c>
      <c r="F22" s="11" t="str">
        <f t="shared" si="1"/>
        <v>N/A</v>
      </c>
      <c r="G22" s="36">
        <v>437039</v>
      </c>
      <c r="H22" s="11" t="str">
        <f t="shared" si="2"/>
        <v>N/A</v>
      </c>
      <c r="I22" s="12">
        <v>2.395</v>
      </c>
      <c r="J22" s="12">
        <v>-0.97699999999999998</v>
      </c>
      <c r="K22" s="43" t="s">
        <v>739</v>
      </c>
      <c r="L22" s="9" t="str">
        <f t="shared" si="3"/>
        <v>Yes</v>
      </c>
    </row>
    <row r="23" spans="1:12" x14ac:dyDescent="0.25">
      <c r="A23" s="4" t="s">
        <v>1000</v>
      </c>
      <c r="B23" s="35" t="s">
        <v>213</v>
      </c>
      <c r="C23" s="36">
        <v>14887</v>
      </c>
      <c r="D23" s="11" t="str">
        <f t="shared" si="0"/>
        <v>N/A</v>
      </c>
      <c r="E23" s="36">
        <v>13396</v>
      </c>
      <c r="F23" s="11" t="str">
        <f t="shared" si="1"/>
        <v>N/A</v>
      </c>
      <c r="G23" s="36">
        <v>11959</v>
      </c>
      <c r="H23" s="11" t="str">
        <f t="shared" si="2"/>
        <v>N/A</v>
      </c>
      <c r="I23" s="12">
        <v>-10</v>
      </c>
      <c r="J23" s="12">
        <v>-10.7</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574</v>
      </c>
      <c r="D25" s="11" t="str">
        <f t="shared" si="0"/>
        <v>N/A</v>
      </c>
      <c r="E25" s="36">
        <v>434</v>
      </c>
      <c r="F25" s="11" t="str">
        <f t="shared" si="1"/>
        <v>N/A</v>
      </c>
      <c r="G25" s="36">
        <v>346</v>
      </c>
      <c r="H25" s="11" t="str">
        <f t="shared" si="2"/>
        <v>N/A</v>
      </c>
      <c r="I25" s="12">
        <v>-24.4</v>
      </c>
      <c r="J25" s="12">
        <v>-20.3</v>
      </c>
      <c r="K25" s="43" t="s">
        <v>739</v>
      </c>
      <c r="L25" s="9" t="str">
        <f t="shared" si="3"/>
        <v>Yes</v>
      </c>
    </row>
    <row r="26" spans="1:12" x14ac:dyDescent="0.25">
      <c r="A26" s="4" t="s">
        <v>1003</v>
      </c>
      <c r="B26" s="35" t="s">
        <v>213</v>
      </c>
      <c r="C26" s="36">
        <v>319361</v>
      </c>
      <c r="D26" s="11" t="str">
        <f t="shared" si="0"/>
        <v>N/A</v>
      </c>
      <c r="E26" s="36">
        <v>324836</v>
      </c>
      <c r="F26" s="11" t="str">
        <f t="shared" si="1"/>
        <v>N/A</v>
      </c>
      <c r="G26" s="36">
        <v>321134</v>
      </c>
      <c r="H26" s="11" t="str">
        <f t="shared" si="2"/>
        <v>N/A</v>
      </c>
      <c r="I26" s="12">
        <v>1.714</v>
      </c>
      <c r="J26" s="12">
        <v>-1.1399999999999999</v>
      </c>
      <c r="K26" s="43" t="s">
        <v>739</v>
      </c>
      <c r="L26" s="9" t="str">
        <f t="shared" si="3"/>
        <v>Yes</v>
      </c>
    </row>
    <row r="27" spans="1:12" x14ac:dyDescent="0.25">
      <c r="A27" s="4" t="s">
        <v>1004</v>
      </c>
      <c r="B27" s="35" t="s">
        <v>213</v>
      </c>
      <c r="C27" s="36">
        <v>2512</v>
      </c>
      <c r="D27" s="11" t="str">
        <f t="shared" si="0"/>
        <v>N/A</v>
      </c>
      <c r="E27" s="36">
        <v>1893</v>
      </c>
      <c r="F27" s="11" t="str">
        <f t="shared" si="1"/>
        <v>N/A</v>
      </c>
      <c r="G27" s="36">
        <v>2039</v>
      </c>
      <c r="H27" s="11" t="str">
        <f t="shared" si="2"/>
        <v>N/A</v>
      </c>
      <c r="I27" s="12">
        <v>-24.6</v>
      </c>
      <c r="J27" s="12">
        <v>7.7130000000000001</v>
      </c>
      <c r="K27" s="43" t="s">
        <v>739</v>
      </c>
      <c r="L27" s="9" t="str">
        <f t="shared" si="3"/>
        <v>Yes</v>
      </c>
    </row>
    <row r="28" spans="1:12" x14ac:dyDescent="0.25">
      <c r="A28" s="50" t="s">
        <v>1005</v>
      </c>
      <c r="B28" s="35" t="s">
        <v>213</v>
      </c>
      <c r="C28" s="36">
        <v>7489</v>
      </c>
      <c r="D28" s="11" t="str">
        <f t="shared" si="0"/>
        <v>N/A</v>
      </c>
      <c r="E28" s="36">
        <v>8207</v>
      </c>
      <c r="F28" s="11" t="str">
        <f t="shared" si="1"/>
        <v>N/A</v>
      </c>
      <c r="G28" s="36">
        <v>8270</v>
      </c>
      <c r="H28" s="11" t="str">
        <f t="shared" si="2"/>
        <v>N/A</v>
      </c>
      <c r="I28" s="12">
        <v>9.5869999999999997</v>
      </c>
      <c r="J28" s="12">
        <v>0.76759999999999995</v>
      </c>
      <c r="K28" s="43" t="s">
        <v>739</v>
      </c>
      <c r="L28" s="9" t="str">
        <f t="shared" si="3"/>
        <v>Yes</v>
      </c>
    </row>
    <row r="29" spans="1:12" x14ac:dyDescent="0.25">
      <c r="A29" s="50" t="s">
        <v>1006</v>
      </c>
      <c r="B29" s="35" t="s">
        <v>213</v>
      </c>
      <c r="C29" s="36">
        <v>86206</v>
      </c>
      <c r="D29" s="11" t="str">
        <f t="shared" si="0"/>
        <v>N/A</v>
      </c>
      <c r="E29" s="36">
        <v>92585</v>
      </c>
      <c r="F29" s="11" t="str">
        <f t="shared" si="1"/>
        <v>N/A</v>
      </c>
      <c r="G29" s="36">
        <v>93291</v>
      </c>
      <c r="H29" s="11" t="str">
        <f t="shared" si="2"/>
        <v>N/A</v>
      </c>
      <c r="I29" s="12">
        <v>7.4</v>
      </c>
      <c r="J29" s="12">
        <v>0.76249999999999996</v>
      </c>
      <c r="K29" s="43" t="s">
        <v>739</v>
      </c>
      <c r="L29" s="9" t="str">
        <f t="shared" si="3"/>
        <v>Yes</v>
      </c>
    </row>
    <row r="30" spans="1:12" x14ac:dyDescent="0.25">
      <c r="A30" s="50" t="s">
        <v>106</v>
      </c>
      <c r="B30" s="35" t="s">
        <v>213</v>
      </c>
      <c r="C30" s="36">
        <v>50262</v>
      </c>
      <c r="D30" s="11" t="str">
        <f t="shared" si="0"/>
        <v>N/A</v>
      </c>
      <c r="E30" s="36">
        <v>51164</v>
      </c>
      <c r="F30" s="11" t="str">
        <f t="shared" si="1"/>
        <v>N/A</v>
      </c>
      <c r="G30" s="36">
        <v>50389</v>
      </c>
      <c r="H30" s="11" t="str">
        <f t="shared" si="2"/>
        <v>N/A</v>
      </c>
      <c r="I30" s="12">
        <v>1.7949999999999999</v>
      </c>
      <c r="J30" s="12">
        <v>-1.51</v>
      </c>
      <c r="K30" s="43" t="s">
        <v>739</v>
      </c>
      <c r="L30" s="9" t="str">
        <f t="shared" si="3"/>
        <v>Yes</v>
      </c>
    </row>
    <row r="31" spans="1:12" x14ac:dyDescent="0.25">
      <c r="A31" s="44" t="s">
        <v>1007</v>
      </c>
      <c r="B31" s="35" t="s">
        <v>213</v>
      </c>
      <c r="C31" s="36">
        <v>16648</v>
      </c>
      <c r="D31" s="11" t="str">
        <f t="shared" si="0"/>
        <v>N/A</v>
      </c>
      <c r="E31" s="36">
        <v>17516</v>
      </c>
      <c r="F31" s="11" t="str">
        <f t="shared" si="1"/>
        <v>N/A</v>
      </c>
      <c r="G31" s="36">
        <v>17264</v>
      </c>
      <c r="H31" s="11" t="str">
        <f t="shared" si="2"/>
        <v>N/A</v>
      </c>
      <c r="I31" s="12">
        <v>5.2140000000000004</v>
      </c>
      <c r="J31" s="12">
        <v>-1.44</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3327</v>
      </c>
      <c r="D33" s="11" t="str">
        <f t="shared" si="0"/>
        <v>N/A</v>
      </c>
      <c r="E33" s="36">
        <v>3327</v>
      </c>
      <c r="F33" s="11" t="str">
        <f t="shared" si="1"/>
        <v>N/A</v>
      </c>
      <c r="G33" s="36">
        <v>2993</v>
      </c>
      <c r="H33" s="11" t="str">
        <f t="shared" si="2"/>
        <v>N/A</v>
      </c>
      <c r="I33" s="12">
        <v>0</v>
      </c>
      <c r="J33" s="12">
        <v>-10</v>
      </c>
      <c r="K33" s="43" t="s">
        <v>739</v>
      </c>
      <c r="L33" s="9" t="str">
        <f t="shared" si="3"/>
        <v>Yes</v>
      </c>
    </row>
    <row r="34" spans="1:12" x14ac:dyDescent="0.25">
      <c r="A34" s="44" t="s">
        <v>1010</v>
      </c>
      <c r="B34" s="35" t="s">
        <v>213</v>
      </c>
      <c r="C34" s="36">
        <v>17279</v>
      </c>
      <c r="D34" s="11" t="str">
        <f t="shared" si="0"/>
        <v>N/A</v>
      </c>
      <c r="E34" s="36">
        <v>17415</v>
      </c>
      <c r="F34" s="11" t="str">
        <f t="shared" si="1"/>
        <v>N/A</v>
      </c>
      <c r="G34" s="36">
        <v>16687</v>
      </c>
      <c r="H34" s="11" t="str">
        <f t="shared" si="2"/>
        <v>N/A</v>
      </c>
      <c r="I34" s="12">
        <v>0.78710000000000002</v>
      </c>
      <c r="J34" s="12">
        <v>-4.18</v>
      </c>
      <c r="K34" s="43" t="s">
        <v>739</v>
      </c>
      <c r="L34" s="9" t="str">
        <f t="shared" si="3"/>
        <v>Yes</v>
      </c>
    </row>
    <row r="35" spans="1:12" x14ac:dyDescent="0.25">
      <c r="A35" s="44" t="s">
        <v>1011</v>
      </c>
      <c r="B35" s="35" t="s">
        <v>213</v>
      </c>
      <c r="C35" s="36">
        <v>5640</v>
      </c>
      <c r="D35" s="11" t="str">
        <f t="shared" si="0"/>
        <v>N/A</v>
      </c>
      <c r="E35" s="36">
        <v>5578</v>
      </c>
      <c r="F35" s="11" t="str">
        <f t="shared" si="1"/>
        <v>N/A</v>
      </c>
      <c r="G35" s="36">
        <v>6204</v>
      </c>
      <c r="H35" s="11" t="str">
        <f t="shared" si="2"/>
        <v>N/A</v>
      </c>
      <c r="I35" s="12">
        <v>-1.1000000000000001</v>
      </c>
      <c r="J35" s="12">
        <v>11.22</v>
      </c>
      <c r="K35" s="43" t="s">
        <v>739</v>
      </c>
      <c r="L35" s="9" t="str">
        <f t="shared" si="3"/>
        <v>Yes</v>
      </c>
    </row>
    <row r="36" spans="1:12" x14ac:dyDescent="0.25">
      <c r="A36" s="44" t="s">
        <v>1012</v>
      </c>
      <c r="B36" s="35" t="s">
        <v>213</v>
      </c>
      <c r="C36" s="36">
        <v>7368</v>
      </c>
      <c r="D36" s="11" t="str">
        <f t="shared" si="0"/>
        <v>N/A</v>
      </c>
      <c r="E36" s="36">
        <v>7328</v>
      </c>
      <c r="F36" s="11" t="str">
        <f t="shared" si="1"/>
        <v>N/A</v>
      </c>
      <c r="G36" s="36">
        <v>7241</v>
      </c>
      <c r="H36" s="11" t="str">
        <f t="shared" si="2"/>
        <v>N/A</v>
      </c>
      <c r="I36" s="12">
        <v>-0.54300000000000004</v>
      </c>
      <c r="J36" s="12">
        <v>-1.19</v>
      </c>
      <c r="K36" s="43" t="s">
        <v>739</v>
      </c>
      <c r="L36" s="9" t="str">
        <f t="shared" si="3"/>
        <v>Yes</v>
      </c>
    </row>
    <row r="37" spans="1:12" x14ac:dyDescent="0.25">
      <c r="A37" s="44" t="s">
        <v>122</v>
      </c>
      <c r="B37" s="35" t="s">
        <v>213</v>
      </c>
      <c r="C37" s="36">
        <v>1025</v>
      </c>
      <c r="D37" s="11" t="str">
        <f t="shared" si="0"/>
        <v>N/A</v>
      </c>
      <c r="E37" s="36">
        <v>829</v>
      </c>
      <c r="F37" s="11" t="str">
        <f t="shared" si="1"/>
        <v>N/A</v>
      </c>
      <c r="G37" s="36">
        <v>771</v>
      </c>
      <c r="H37" s="11" t="str">
        <f t="shared" si="2"/>
        <v>N/A</v>
      </c>
      <c r="I37" s="12">
        <v>-19.100000000000001</v>
      </c>
      <c r="J37" s="12">
        <v>-7</v>
      </c>
      <c r="K37" s="43" t="s">
        <v>739</v>
      </c>
      <c r="L37" s="9" t="str">
        <f t="shared" si="3"/>
        <v>Yes</v>
      </c>
    </row>
    <row r="38" spans="1:12" x14ac:dyDescent="0.25">
      <c r="A38" s="44" t="s">
        <v>84</v>
      </c>
      <c r="B38" s="35" t="s">
        <v>213</v>
      </c>
      <c r="C38" s="45">
        <v>2129456217</v>
      </c>
      <c r="D38" s="11" t="str">
        <f t="shared" si="0"/>
        <v>N/A</v>
      </c>
      <c r="E38" s="45">
        <v>2178004686</v>
      </c>
      <c r="F38" s="11" t="str">
        <f t="shared" si="1"/>
        <v>N/A</v>
      </c>
      <c r="G38" s="45">
        <v>2198636889</v>
      </c>
      <c r="H38" s="11" t="str">
        <f t="shared" si="2"/>
        <v>N/A</v>
      </c>
      <c r="I38" s="12">
        <v>2.2799999999999998</v>
      </c>
      <c r="J38" s="12">
        <v>0.94730000000000003</v>
      </c>
      <c r="K38" s="43" t="s">
        <v>739</v>
      </c>
      <c r="L38" s="9" t="str">
        <f t="shared" si="3"/>
        <v>Yes</v>
      </c>
    </row>
    <row r="39" spans="1:12" x14ac:dyDescent="0.25">
      <c r="A39" s="44" t="s">
        <v>1301</v>
      </c>
      <c r="B39" s="35" t="s">
        <v>213</v>
      </c>
      <c r="C39" s="45">
        <v>3757.1854088999999</v>
      </c>
      <c r="D39" s="11" t="str">
        <f t="shared" si="0"/>
        <v>N/A</v>
      </c>
      <c r="E39" s="45">
        <v>3748.3946062999999</v>
      </c>
      <c r="F39" s="11" t="str">
        <f t="shared" si="1"/>
        <v>N/A</v>
      </c>
      <c r="G39" s="45">
        <v>3798.9209369</v>
      </c>
      <c r="H39" s="11" t="str">
        <f t="shared" si="2"/>
        <v>N/A</v>
      </c>
      <c r="I39" s="12">
        <v>-0.23400000000000001</v>
      </c>
      <c r="J39" s="12">
        <v>1.3480000000000001</v>
      </c>
      <c r="K39" s="43" t="s">
        <v>739</v>
      </c>
      <c r="L39" s="9" t="str">
        <f t="shared" si="3"/>
        <v>Yes</v>
      </c>
    </row>
    <row r="40" spans="1:12" x14ac:dyDescent="0.25">
      <c r="A40" s="44" t="s">
        <v>1302</v>
      </c>
      <c r="B40" s="35" t="s">
        <v>213</v>
      </c>
      <c r="C40" s="45">
        <v>4137.0755588000002</v>
      </c>
      <c r="D40" s="11" t="str">
        <f>IF($B40="N/A","N/A",IF(C40&gt;10,"No",IF(C40&lt;-10,"No","Yes")))</f>
        <v>N/A</v>
      </c>
      <c r="E40" s="45">
        <v>4134.0678077000002</v>
      </c>
      <c r="F40" s="11" t="str">
        <f>IF($B40="N/A","N/A",IF(E40&gt;10,"No",IF(E40&lt;-10,"No","Yes")))</f>
        <v>N/A</v>
      </c>
      <c r="G40" s="45">
        <v>4164.0534711999999</v>
      </c>
      <c r="H40" s="11" t="str">
        <f>IF($B40="N/A","N/A",IF(G40&gt;10,"No",IF(G40&lt;-10,"No","Yes")))</f>
        <v>N/A</v>
      </c>
      <c r="I40" s="12">
        <v>-7.2999999999999995E-2</v>
      </c>
      <c r="J40" s="12">
        <v>0.72529999999999994</v>
      </c>
      <c r="K40" s="43" t="s">
        <v>739</v>
      </c>
      <c r="L40" s="9" t="str">
        <f>IF(J40="Div by 0", "N/A", IF(K40="N/A","N/A", IF(J40&gt;VALUE(MID(K40,1,2)), "No", IF(J40&lt;-1*VALUE(MID(K40,1,2)), "No", "Yes"))))</f>
        <v>Yes</v>
      </c>
    </row>
    <row r="41" spans="1:12" x14ac:dyDescent="0.25">
      <c r="A41" s="44" t="s">
        <v>107</v>
      </c>
      <c r="B41" s="35" t="s">
        <v>213</v>
      </c>
      <c r="C41" s="45">
        <v>41451591</v>
      </c>
      <c r="D41" s="11" t="str">
        <f t="shared" ref="D41:D44" si="4">IF($B41="N/A","N/A",IF(C41&gt;10,"No",IF(C41&lt;-10,"No","Yes")))</f>
        <v>N/A</v>
      </c>
      <c r="E41" s="45">
        <v>47975010</v>
      </c>
      <c r="F41" s="11" t="str">
        <f t="shared" ref="F41:F44" si="5">IF($B41="N/A","N/A",IF(E41&gt;10,"No",IF(E41&lt;-10,"No","Yes")))</f>
        <v>N/A</v>
      </c>
      <c r="G41" s="45">
        <v>47002657</v>
      </c>
      <c r="H41" s="11" t="str">
        <f t="shared" ref="H41:H44" si="6">IF($B41="N/A","N/A",IF(G41&gt;10,"No",IF(G41&lt;-10,"No","Yes")))</f>
        <v>N/A</v>
      </c>
      <c r="I41" s="12">
        <v>15.74</v>
      </c>
      <c r="J41" s="12">
        <v>-2.0299999999999998</v>
      </c>
      <c r="K41" s="43" t="s">
        <v>739</v>
      </c>
      <c r="L41" s="9" t="str">
        <f t="shared" ref="L41:L43" si="7">IF(J41="Div by 0", "N/A", IF(K41="N/A","N/A", IF(J41&gt;VALUE(MID(K41,1,2)), "No", IF(J41&lt;-1*VALUE(MID(K41,1,2)), "No", "Yes"))))</f>
        <v>Yes</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10990.296149</v>
      </c>
      <c r="D45" s="11" t="str">
        <f t="shared" ref="D45:D71" si="8">IF($B45="N/A","N/A",IF(C45&gt;10,"No",IF(C45&lt;-10,"No","Yes")))</f>
        <v>N/A</v>
      </c>
      <c r="E45" s="45">
        <v>13922.476189999999</v>
      </c>
      <c r="F45" s="11" t="str">
        <f t="shared" ref="F45:F71" si="9">IF($B45="N/A","N/A",IF(E45&gt;10,"No",IF(E45&lt;-10,"No","Yes")))</f>
        <v>N/A</v>
      </c>
      <c r="G45" s="45">
        <v>11959.04955</v>
      </c>
      <c r="H45" s="11" t="str">
        <f t="shared" ref="H45:H71" si="10">IF($B45="N/A","N/A",IF(G45&gt;10,"No",IF(G45&lt;-10,"No","Yes")))</f>
        <v>N/A</v>
      </c>
      <c r="I45" s="12">
        <v>26.68</v>
      </c>
      <c r="J45" s="12">
        <v>-14.1</v>
      </c>
      <c r="K45" s="43" t="s">
        <v>739</v>
      </c>
      <c r="L45" s="9" t="str">
        <f t="shared" ref="L45:L71" si="11">IF(J45="Div by 0", "N/A", IF(K45="N/A","N/A", IF(J45&gt;VALUE(MID(K45,1,2)), "No", IF(J45&lt;-1*VALUE(MID(K45,1,2)), "No", "Yes"))))</f>
        <v>Yes</v>
      </c>
    </row>
    <row r="46" spans="1:12" x14ac:dyDescent="0.25">
      <c r="A46" s="44" t="s">
        <v>1305</v>
      </c>
      <c r="B46" s="35" t="s">
        <v>213</v>
      </c>
      <c r="C46" s="45">
        <v>8733.9395769999992</v>
      </c>
      <c r="D46" s="11" t="str">
        <f t="shared" si="8"/>
        <v>N/A</v>
      </c>
      <c r="E46" s="45">
        <v>10273.966102</v>
      </c>
      <c r="F46" s="11" t="str">
        <f t="shared" si="9"/>
        <v>N/A</v>
      </c>
      <c r="G46" s="45">
        <v>8680.6957404000004</v>
      </c>
      <c r="H46" s="11" t="str">
        <f t="shared" si="10"/>
        <v>N/A</v>
      </c>
      <c r="I46" s="12">
        <v>17.63</v>
      </c>
      <c r="J46" s="12">
        <v>-15.5</v>
      </c>
      <c r="K46" s="43" t="s">
        <v>739</v>
      </c>
      <c r="L46" s="9" t="str">
        <f t="shared" si="11"/>
        <v>Yes</v>
      </c>
    </row>
    <row r="47" spans="1:12" x14ac:dyDescent="0.25">
      <c r="A47" s="44" t="s">
        <v>1306</v>
      </c>
      <c r="B47" s="35" t="s">
        <v>213</v>
      </c>
      <c r="C47" s="45">
        <v>6577.1034483000003</v>
      </c>
      <c r="D47" s="11" t="str">
        <f t="shared" si="8"/>
        <v>N/A</v>
      </c>
      <c r="E47" s="45">
        <v>5805.1309523999998</v>
      </c>
      <c r="F47" s="11" t="str">
        <f t="shared" si="9"/>
        <v>N/A</v>
      </c>
      <c r="G47" s="45">
        <v>6471.7837837999996</v>
      </c>
      <c r="H47" s="11" t="str">
        <f t="shared" si="10"/>
        <v>N/A</v>
      </c>
      <c r="I47" s="12">
        <v>-11.7</v>
      </c>
      <c r="J47" s="12">
        <v>11.48</v>
      </c>
      <c r="K47" s="43" t="s">
        <v>739</v>
      </c>
      <c r="L47" s="9" t="str">
        <f t="shared" si="11"/>
        <v>Yes</v>
      </c>
    </row>
    <row r="48" spans="1:12" x14ac:dyDescent="0.25">
      <c r="A48" s="44" t="s">
        <v>1307</v>
      </c>
      <c r="B48" s="35" t="s">
        <v>213</v>
      </c>
      <c r="C48" s="45">
        <v>2298.8898304999998</v>
      </c>
      <c r="D48" s="11" t="str">
        <f t="shared" si="8"/>
        <v>N/A</v>
      </c>
      <c r="E48" s="45">
        <v>2817.34</v>
      </c>
      <c r="F48" s="11" t="str">
        <f t="shared" si="9"/>
        <v>N/A</v>
      </c>
      <c r="G48" s="45">
        <v>1847.1165049000001</v>
      </c>
      <c r="H48" s="11" t="str">
        <f t="shared" si="10"/>
        <v>N/A</v>
      </c>
      <c r="I48" s="12">
        <v>22.55</v>
      </c>
      <c r="J48" s="12">
        <v>-34.4</v>
      </c>
      <c r="K48" s="43" t="s">
        <v>739</v>
      </c>
      <c r="L48" s="9" t="str">
        <f t="shared" si="11"/>
        <v>No</v>
      </c>
    </row>
    <row r="49" spans="1:12" x14ac:dyDescent="0.25">
      <c r="A49" s="44" t="s">
        <v>1308</v>
      </c>
      <c r="B49" s="35" t="s">
        <v>213</v>
      </c>
      <c r="C49" s="45">
        <v>17416.521127</v>
      </c>
      <c r="D49" s="11" t="str">
        <f t="shared" si="8"/>
        <v>N/A</v>
      </c>
      <c r="E49" s="45">
        <v>22012.995662000001</v>
      </c>
      <c r="F49" s="11" t="str">
        <f t="shared" si="9"/>
        <v>N/A</v>
      </c>
      <c r="G49" s="45">
        <v>18922.265909000002</v>
      </c>
      <c r="H49" s="11" t="str">
        <f t="shared" si="10"/>
        <v>N/A</v>
      </c>
      <c r="I49" s="12">
        <v>26.39</v>
      </c>
      <c r="J49" s="12">
        <v>-14</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12352.961606000001</v>
      </c>
      <c r="D51" s="11" t="str">
        <f t="shared" si="8"/>
        <v>N/A</v>
      </c>
      <c r="E51" s="45">
        <v>12448.405967999999</v>
      </c>
      <c r="F51" s="11" t="str">
        <f t="shared" si="9"/>
        <v>N/A</v>
      </c>
      <c r="G51" s="45">
        <v>12136.746859999999</v>
      </c>
      <c r="H51" s="11" t="str">
        <f t="shared" si="10"/>
        <v>N/A</v>
      </c>
      <c r="I51" s="12">
        <v>0.77259999999999995</v>
      </c>
      <c r="J51" s="12">
        <v>-2.5</v>
      </c>
      <c r="K51" s="43" t="s">
        <v>739</v>
      </c>
      <c r="L51" s="9" t="str">
        <f t="shared" si="11"/>
        <v>Yes</v>
      </c>
    </row>
    <row r="52" spans="1:12" x14ac:dyDescent="0.25">
      <c r="A52" s="44" t="s">
        <v>1311</v>
      </c>
      <c r="B52" s="35" t="s">
        <v>213</v>
      </c>
      <c r="C52" s="45">
        <v>11863.410168</v>
      </c>
      <c r="D52" s="11" t="str">
        <f t="shared" si="8"/>
        <v>N/A</v>
      </c>
      <c r="E52" s="45">
        <v>11932.248825000001</v>
      </c>
      <c r="F52" s="11" t="str">
        <f t="shared" si="9"/>
        <v>N/A</v>
      </c>
      <c r="G52" s="45">
        <v>11698.899638999999</v>
      </c>
      <c r="H52" s="11" t="str">
        <f t="shared" si="10"/>
        <v>N/A</v>
      </c>
      <c r="I52" s="12">
        <v>0.58030000000000004</v>
      </c>
      <c r="J52" s="12">
        <v>-1.96</v>
      </c>
      <c r="K52" s="43" t="s">
        <v>739</v>
      </c>
      <c r="L52" s="9" t="str">
        <f t="shared" si="11"/>
        <v>Yes</v>
      </c>
    </row>
    <row r="53" spans="1:12" x14ac:dyDescent="0.25">
      <c r="A53" s="44" t="s">
        <v>1312</v>
      </c>
      <c r="B53" s="35" t="s">
        <v>213</v>
      </c>
      <c r="C53" s="45">
        <v>12364.292617999999</v>
      </c>
      <c r="D53" s="11" t="str">
        <f t="shared" si="8"/>
        <v>N/A</v>
      </c>
      <c r="E53" s="45">
        <v>13725.337831000001</v>
      </c>
      <c r="F53" s="11" t="str">
        <f t="shared" si="9"/>
        <v>N/A</v>
      </c>
      <c r="G53" s="45">
        <v>11667.294968</v>
      </c>
      <c r="H53" s="11" t="str">
        <f t="shared" si="10"/>
        <v>N/A</v>
      </c>
      <c r="I53" s="12">
        <v>11.01</v>
      </c>
      <c r="J53" s="12">
        <v>-15</v>
      </c>
      <c r="K53" s="43" t="s">
        <v>739</v>
      </c>
      <c r="L53" s="9" t="str">
        <f t="shared" si="11"/>
        <v>Yes</v>
      </c>
    </row>
    <row r="54" spans="1:12" x14ac:dyDescent="0.25">
      <c r="A54" s="44" t="s">
        <v>1313</v>
      </c>
      <c r="B54" s="35" t="s">
        <v>213</v>
      </c>
      <c r="C54" s="45">
        <v>13855.236161999999</v>
      </c>
      <c r="D54" s="11" t="str">
        <f t="shared" si="8"/>
        <v>N/A</v>
      </c>
      <c r="E54" s="45">
        <v>13491.070194</v>
      </c>
      <c r="F54" s="11" t="str">
        <f t="shared" si="9"/>
        <v>N/A</v>
      </c>
      <c r="G54" s="45">
        <v>11888.987902999999</v>
      </c>
      <c r="H54" s="11" t="str">
        <f t="shared" si="10"/>
        <v>N/A</v>
      </c>
      <c r="I54" s="12">
        <v>-2.63</v>
      </c>
      <c r="J54" s="12">
        <v>-11.9</v>
      </c>
      <c r="K54" s="43" t="s">
        <v>739</v>
      </c>
      <c r="L54" s="9" t="str">
        <f t="shared" si="11"/>
        <v>Yes</v>
      </c>
    </row>
    <row r="55" spans="1:12" x14ac:dyDescent="0.25">
      <c r="A55" s="44" t="s">
        <v>1690</v>
      </c>
      <c r="B55" s="35" t="s">
        <v>213</v>
      </c>
      <c r="C55" s="45">
        <v>37416.991355999999</v>
      </c>
      <c r="D55" s="11" t="str">
        <f t="shared" si="8"/>
        <v>N/A</v>
      </c>
      <c r="E55" s="45">
        <v>39876.529661</v>
      </c>
      <c r="F55" s="11" t="str">
        <f t="shared" si="9"/>
        <v>N/A</v>
      </c>
      <c r="G55" s="45">
        <v>39051.180267000003</v>
      </c>
      <c r="H55" s="11" t="str">
        <f t="shared" si="10"/>
        <v>N/A</v>
      </c>
      <c r="I55" s="12">
        <v>6.5730000000000004</v>
      </c>
      <c r="J55" s="12">
        <v>-2.0699999999999998</v>
      </c>
      <c r="K55" s="43" t="s">
        <v>739</v>
      </c>
      <c r="L55" s="9" t="str">
        <f t="shared" si="11"/>
        <v>Yes</v>
      </c>
    </row>
    <row r="56" spans="1:12" x14ac:dyDescent="0.25">
      <c r="A56" s="44" t="s">
        <v>1314</v>
      </c>
      <c r="B56" s="35" t="s">
        <v>213</v>
      </c>
      <c r="C56" s="45">
        <v>11859.594069999999</v>
      </c>
      <c r="D56" s="11" t="str">
        <f t="shared" si="8"/>
        <v>N/A</v>
      </c>
      <c r="E56" s="45">
        <v>12066.723883000001</v>
      </c>
      <c r="F56" s="11" t="str">
        <f t="shared" si="9"/>
        <v>N/A</v>
      </c>
      <c r="G56" s="45">
        <v>12363.082093999999</v>
      </c>
      <c r="H56" s="11" t="str">
        <f t="shared" si="10"/>
        <v>N/A</v>
      </c>
      <c r="I56" s="12">
        <v>1.7470000000000001</v>
      </c>
      <c r="J56" s="12">
        <v>2.456</v>
      </c>
      <c r="K56" s="43" t="s">
        <v>739</v>
      </c>
      <c r="L56" s="9" t="str">
        <f t="shared" si="11"/>
        <v>Yes</v>
      </c>
    </row>
    <row r="57" spans="1:12" x14ac:dyDescent="0.25">
      <c r="A57" s="44" t="s">
        <v>1691</v>
      </c>
      <c r="B57" s="35" t="s">
        <v>213</v>
      </c>
      <c r="C57" s="45">
        <v>2180.2752273999999</v>
      </c>
      <c r="D57" s="11" t="str">
        <f t="shared" si="8"/>
        <v>N/A</v>
      </c>
      <c r="E57" s="45">
        <v>2116.8247313000002</v>
      </c>
      <c r="F57" s="11" t="str">
        <f t="shared" si="9"/>
        <v>N/A</v>
      </c>
      <c r="G57" s="45">
        <v>2173.8250315999999</v>
      </c>
      <c r="H57" s="11" t="str">
        <f t="shared" si="10"/>
        <v>N/A</v>
      </c>
      <c r="I57" s="12">
        <v>-2.91</v>
      </c>
      <c r="J57" s="12">
        <v>2.6930000000000001</v>
      </c>
      <c r="K57" s="43" t="s">
        <v>739</v>
      </c>
      <c r="L57" s="9" t="str">
        <f t="shared" si="11"/>
        <v>Yes</v>
      </c>
    </row>
    <row r="58" spans="1:12" x14ac:dyDescent="0.25">
      <c r="A58" s="44" t="s">
        <v>1315</v>
      </c>
      <c r="B58" s="35" t="s">
        <v>213</v>
      </c>
      <c r="C58" s="45">
        <v>2271.2288573999999</v>
      </c>
      <c r="D58" s="11" t="str">
        <f t="shared" si="8"/>
        <v>N/A</v>
      </c>
      <c r="E58" s="45">
        <v>2128.8267393000001</v>
      </c>
      <c r="F58" s="11" t="str">
        <f t="shared" si="9"/>
        <v>N/A</v>
      </c>
      <c r="G58" s="45">
        <v>2259.7078351</v>
      </c>
      <c r="H58" s="11" t="str">
        <f t="shared" si="10"/>
        <v>N/A</v>
      </c>
      <c r="I58" s="12">
        <v>-6.27</v>
      </c>
      <c r="J58" s="12">
        <v>6.1479999999999997</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v>2214.5958188</v>
      </c>
      <c r="D60" s="11" t="str">
        <f t="shared" si="8"/>
        <v>N/A</v>
      </c>
      <c r="E60" s="45">
        <v>2750.9147465000001</v>
      </c>
      <c r="F60" s="11" t="str">
        <f t="shared" si="9"/>
        <v>N/A</v>
      </c>
      <c r="G60" s="45">
        <v>4253.6907514000004</v>
      </c>
      <c r="H60" s="11" t="str">
        <f t="shared" si="10"/>
        <v>N/A</v>
      </c>
      <c r="I60" s="12">
        <v>24.22</v>
      </c>
      <c r="J60" s="12">
        <v>54.63</v>
      </c>
      <c r="K60" s="43" t="s">
        <v>739</v>
      </c>
      <c r="L60" s="9" t="str">
        <f t="shared" si="11"/>
        <v>No</v>
      </c>
    </row>
    <row r="61" spans="1:12" x14ac:dyDescent="0.25">
      <c r="A61" s="3" t="s">
        <v>1694</v>
      </c>
      <c r="B61" s="35" t="s">
        <v>213</v>
      </c>
      <c r="C61" s="45">
        <v>2265.2669612</v>
      </c>
      <c r="D61" s="11" t="str">
        <f t="shared" si="8"/>
        <v>N/A</v>
      </c>
      <c r="E61" s="45">
        <v>2199.7632097000001</v>
      </c>
      <c r="F61" s="11" t="str">
        <f t="shared" si="9"/>
        <v>N/A</v>
      </c>
      <c r="G61" s="45">
        <v>2259.6499186999999</v>
      </c>
      <c r="H61" s="11" t="str">
        <f t="shared" si="10"/>
        <v>N/A</v>
      </c>
      <c r="I61" s="12">
        <v>-2.89</v>
      </c>
      <c r="J61" s="12">
        <v>2.722</v>
      </c>
      <c r="K61" s="43" t="s">
        <v>739</v>
      </c>
      <c r="L61" s="9" t="str">
        <f t="shared" si="11"/>
        <v>Yes</v>
      </c>
    </row>
    <row r="62" spans="1:12" x14ac:dyDescent="0.25">
      <c r="A62" s="3" t="s">
        <v>1695</v>
      </c>
      <c r="B62" s="35" t="s">
        <v>213</v>
      </c>
      <c r="C62" s="45">
        <v>1746.4378981</v>
      </c>
      <c r="D62" s="11" t="str">
        <f t="shared" si="8"/>
        <v>N/A</v>
      </c>
      <c r="E62" s="45">
        <v>1821.1135763</v>
      </c>
      <c r="F62" s="11" t="str">
        <f t="shared" si="9"/>
        <v>N/A</v>
      </c>
      <c r="G62" s="45">
        <v>1905.5836194000001</v>
      </c>
      <c r="H62" s="11" t="str">
        <f t="shared" si="10"/>
        <v>N/A</v>
      </c>
      <c r="I62" s="12">
        <v>4.2759999999999998</v>
      </c>
      <c r="J62" s="12">
        <v>4.6379999999999999</v>
      </c>
      <c r="K62" s="43" t="s">
        <v>739</v>
      </c>
      <c r="L62" s="9" t="str">
        <f t="shared" si="11"/>
        <v>Yes</v>
      </c>
    </row>
    <row r="63" spans="1:12" x14ac:dyDescent="0.25">
      <c r="A63" s="3" t="s">
        <v>1696</v>
      </c>
      <c r="B63" s="35" t="s">
        <v>213</v>
      </c>
      <c r="C63" s="45">
        <v>8517.7269328000002</v>
      </c>
      <c r="D63" s="11" t="str">
        <f t="shared" si="8"/>
        <v>N/A</v>
      </c>
      <c r="E63" s="45">
        <v>8338.3222858999998</v>
      </c>
      <c r="F63" s="11" t="str">
        <f t="shared" si="9"/>
        <v>N/A</v>
      </c>
      <c r="G63" s="45">
        <v>8167.1808947999998</v>
      </c>
      <c r="H63" s="11" t="str">
        <f t="shared" si="10"/>
        <v>N/A</v>
      </c>
      <c r="I63" s="12">
        <v>-2.11</v>
      </c>
      <c r="J63" s="12">
        <v>-2.0499999999999998</v>
      </c>
      <c r="K63" s="43" t="s">
        <v>739</v>
      </c>
      <c r="L63" s="9" t="str">
        <f t="shared" si="11"/>
        <v>Yes</v>
      </c>
    </row>
    <row r="64" spans="1:12" x14ac:dyDescent="0.25">
      <c r="A64" s="3" t="s">
        <v>1697</v>
      </c>
      <c r="B64" s="35" t="s">
        <v>213</v>
      </c>
      <c r="C64" s="45">
        <v>1311.5636731</v>
      </c>
      <c r="D64" s="11" t="str">
        <f t="shared" si="8"/>
        <v>N/A</v>
      </c>
      <c r="E64" s="45">
        <v>1275.6795485</v>
      </c>
      <c r="F64" s="11" t="str">
        <f t="shared" si="9"/>
        <v>N/A</v>
      </c>
      <c r="G64" s="45">
        <v>1334.2359606</v>
      </c>
      <c r="H64" s="11" t="str">
        <f t="shared" si="10"/>
        <v>N/A</v>
      </c>
      <c r="I64" s="12">
        <v>-2.74</v>
      </c>
      <c r="J64" s="12">
        <v>4.59</v>
      </c>
      <c r="K64" s="43" t="s">
        <v>739</v>
      </c>
      <c r="L64" s="9" t="str">
        <f t="shared" si="11"/>
        <v>Yes</v>
      </c>
    </row>
    <row r="65" spans="1:12" x14ac:dyDescent="0.25">
      <c r="A65" s="3" t="s">
        <v>1698</v>
      </c>
      <c r="B65" s="35" t="s">
        <v>213</v>
      </c>
      <c r="C65" s="45">
        <v>2709.6888503999999</v>
      </c>
      <c r="D65" s="11" t="str">
        <f t="shared" si="8"/>
        <v>N/A</v>
      </c>
      <c r="E65" s="45">
        <v>2734.1264366</v>
      </c>
      <c r="F65" s="11" t="str">
        <f t="shared" si="9"/>
        <v>N/A</v>
      </c>
      <c r="G65" s="45">
        <v>2786.3106630000002</v>
      </c>
      <c r="H65" s="11" t="str">
        <f t="shared" si="10"/>
        <v>N/A</v>
      </c>
      <c r="I65" s="12">
        <v>0.90190000000000003</v>
      </c>
      <c r="J65" s="12">
        <v>1.909</v>
      </c>
      <c r="K65" s="43" t="s">
        <v>739</v>
      </c>
      <c r="L65" s="9" t="str">
        <f t="shared" si="11"/>
        <v>Yes</v>
      </c>
    </row>
    <row r="66" spans="1:12" x14ac:dyDescent="0.25">
      <c r="A66" s="3" t="s">
        <v>1699</v>
      </c>
      <c r="B66" s="35" t="s">
        <v>213</v>
      </c>
      <c r="C66" s="45">
        <v>2756.0848750999999</v>
      </c>
      <c r="D66" s="11" t="str">
        <f t="shared" si="8"/>
        <v>N/A</v>
      </c>
      <c r="E66" s="45">
        <v>2804.916248</v>
      </c>
      <c r="F66" s="11" t="str">
        <f t="shared" si="9"/>
        <v>N/A</v>
      </c>
      <c r="G66" s="45">
        <v>2787.0606464000002</v>
      </c>
      <c r="H66" s="11" t="str">
        <f t="shared" si="10"/>
        <v>N/A</v>
      </c>
      <c r="I66" s="12">
        <v>1.772</v>
      </c>
      <c r="J66" s="12">
        <v>-0.63700000000000001</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v>3850.1731288999999</v>
      </c>
      <c r="D68" s="11" t="str">
        <f t="shared" si="8"/>
        <v>N/A</v>
      </c>
      <c r="E68" s="45">
        <v>3492.5497445000001</v>
      </c>
      <c r="F68" s="11" t="str">
        <f t="shared" si="9"/>
        <v>N/A</v>
      </c>
      <c r="G68" s="45">
        <v>3892.6722352000002</v>
      </c>
      <c r="H68" s="11" t="str">
        <f t="shared" si="10"/>
        <v>N/A</v>
      </c>
      <c r="I68" s="12">
        <v>-9.2899999999999991</v>
      </c>
      <c r="J68" s="12">
        <v>11.46</v>
      </c>
      <c r="K68" s="43" t="s">
        <v>739</v>
      </c>
      <c r="L68" s="9" t="str">
        <f t="shared" si="11"/>
        <v>Yes</v>
      </c>
    </row>
    <row r="69" spans="1:12" x14ac:dyDescent="0.25">
      <c r="A69" s="2" t="s">
        <v>1702</v>
      </c>
      <c r="B69" s="35" t="s">
        <v>213</v>
      </c>
      <c r="C69" s="45">
        <v>2568.1311996999998</v>
      </c>
      <c r="D69" s="11" t="str">
        <f t="shared" si="8"/>
        <v>N/A</v>
      </c>
      <c r="E69" s="45">
        <v>2642.0388171</v>
      </c>
      <c r="F69" s="11" t="str">
        <f t="shared" si="9"/>
        <v>N/A</v>
      </c>
      <c r="G69" s="45">
        <v>2715.5197459000001</v>
      </c>
      <c r="H69" s="11" t="str">
        <f t="shared" si="10"/>
        <v>N/A</v>
      </c>
      <c r="I69" s="12">
        <v>2.8780000000000001</v>
      </c>
      <c r="J69" s="12">
        <v>2.7810000000000001</v>
      </c>
      <c r="K69" s="43" t="s">
        <v>739</v>
      </c>
      <c r="L69" s="9" t="str">
        <f t="shared" si="11"/>
        <v>Yes</v>
      </c>
    </row>
    <row r="70" spans="1:12" x14ac:dyDescent="0.25">
      <c r="A70" s="44" t="s">
        <v>1703</v>
      </c>
      <c r="B70" s="35" t="s">
        <v>213</v>
      </c>
      <c r="C70" s="45">
        <v>1748.6368794</v>
      </c>
      <c r="D70" s="11" t="str">
        <f t="shared" si="8"/>
        <v>N/A</v>
      </c>
      <c r="E70" s="45">
        <v>1854.5672284</v>
      </c>
      <c r="F70" s="11" t="str">
        <f t="shared" si="9"/>
        <v>N/A</v>
      </c>
      <c r="G70" s="45">
        <v>1932.2691812</v>
      </c>
      <c r="H70" s="11" t="str">
        <f t="shared" si="10"/>
        <v>N/A</v>
      </c>
      <c r="I70" s="12">
        <v>6.0579999999999998</v>
      </c>
      <c r="J70" s="12">
        <v>4.1900000000000004</v>
      </c>
      <c r="K70" s="43" t="s">
        <v>739</v>
      </c>
      <c r="L70" s="9" t="str">
        <f t="shared" si="11"/>
        <v>Yes</v>
      </c>
    </row>
    <row r="71" spans="1:12" x14ac:dyDescent="0.25">
      <c r="A71" s="44" t="s">
        <v>1704</v>
      </c>
      <c r="B71" s="35" t="s">
        <v>213</v>
      </c>
      <c r="C71" s="45">
        <v>3157.5058359999998</v>
      </c>
      <c r="D71" s="11" t="str">
        <f t="shared" si="8"/>
        <v>N/A</v>
      </c>
      <c r="E71" s="45">
        <v>3108.9433678999999</v>
      </c>
      <c r="F71" s="11" t="str">
        <f t="shared" si="9"/>
        <v>N/A</v>
      </c>
      <c r="G71" s="45">
        <v>3222.0893523</v>
      </c>
      <c r="H71" s="11" t="str">
        <f t="shared" si="10"/>
        <v>N/A</v>
      </c>
      <c r="I71" s="12">
        <v>-1.54</v>
      </c>
      <c r="J71" s="12">
        <v>3.6389999999999998</v>
      </c>
      <c r="K71" s="43" t="s">
        <v>739</v>
      </c>
      <c r="L71" s="9" t="str">
        <f t="shared" si="11"/>
        <v>Yes</v>
      </c>
    </row>
    <row r="72" spans="1:12" x14ac:dyDescent="0.25">
      <c r="A72" s="44" t="s">
        <v>1622</v>
      </c>
      <c r="B72" s="35" t="s">
        <v>213</v>
      </c>
      <c r="C72" s="45">
        <v>377008669</v>
      </c>
      <c r="D72" s="11" t="str">
        <f t="shared" ref="D72:D135" si="12">IF($B72="N/A","N/A",IF(C72&gt;10,"No",IF(C72&lt;-10,"No","Yes")))</f>
        <v>N/A</v>
      </c>
      <c r="E72" s="45">
        <v>363720405</v>
      </c>
      <c r="F72" s="11" t="str">
        <f t="shared" ref="F72:F135" si="13">IF($B72="N/A","N/A",IF(E72&gt;10,"No",IF(E72&lt;-10,"No","Yes")))</f>
        <v>N/A</v>
      </c>
      <c r="G72" s="45">
        <v>336184175</v>
      </c>
      <c r="H72" s="11" t="str">
        <f t="shared" ref="H72:H135" si="14">IF($B72="N/A","N/A",IF(G72&gt;10,"No",IF(G72&lt;-10,"No","Yes")))</f>
        <v>N/A</v>
      </c>
      <c r="I72" s="12">
        <v>-3.52</v>
      </c>
      <c r="J72" s="12">
        <v>-7.57</v>
      </c>
      <c r="K72" s="43" t="s">
        <v>739</v>
      </c>
      <c r="L72" s="9" t="str">
        <f t="shared" ref="L72:L132" si="15">IF(J72="Div by 0", "N/A", IF(K72="N/A","N/A", IF(J72&gt;VALUE(MID(K72,1,2)), "No", IF(J72&lt;-1*VALUE(MID(K72,1,2)), "No", "Yes"))))</f>
        <v>Yes</v>
      </c>
    </row>
    <row r="73" spans="1:12" x14ac:dyDescent="0.25">
      <c r="A73" s="44" t="s">
        <v>1623</v>
      </c>
      <c r="B73" s="35" t="s">
        <v>213</v>
      </c>
      <c r="C73" s="36">
        <v>64490</v>
      </c>
      <c r="D73" s="11" t="str">
        <f t="shared" si="12"/>
        <v>N/A</v>
      </c>
      <c r="E73" s="36">
        <v>61909</v>
      </c>
      <c r="F73" s="11" t="str">
        <f t="shared" si="13"/>
        <v>N/A</v>
      </c>
      <c r="G73" s="36">
        <v>57884</v>
      </c>
      <c r="H73" s="11" t="str">
        <f t="shared" si="14"/>
        <v>N/A</v>
      </c>
      <c r="I73" s="12">
        <v>-4</v>
      </c>
      <c r="J73" s="12">
        <v>-6.5</v>
      </c>
      <c r="K73" s="43" t="s">
        <v>739</v>
      </c>
      <c r="L73" s="9" t="str">
        <f t="shared" si="15"/>
        <v>Yes</v>
      </c>
    </row>
    <row r="74" spans="1:12" x14ac:dyDescent="0.25">
      <c r="A74" s="44" t="s">
        <v>1316</v>
      </c>
      <c r="B74" s="35" t="s">
        <v>213</v>
      </c>
      <c r="C74" s="45">
        <v>5846.0020003</v>
      </c>
      <c r="D74" s="11" t="str">
        <f t="shared" si="12"/>
        <v>N/A</v>
      </c>
      <c r="E74" s="45">
        <v>5875.0812483</v>
      </c>
      <c r="F74" s="11" t="str">
        <f t="shared" si="13"/>
        <v>N/A</v>
      </c>
      <c r="G74" s="45">
        <v>5807.8946685999999</v>
      </c>
      <c r="H74" s="11" t="str">
        <f t="shared" si="14"/>
        <v>N/A</v>
      </c>
      <c r="I74" s="12">
        <v>0.49740000000000001</v>
      </c>
      <c r="J74" s="12">
        <v>-1.1399999999999999</v>
      </c>
      <c r="K74" s="43" t="s">
        <v>739</v>
      </c>
      <c r="L74" s="9" t="str">
        <f t="shared" si="15"/>
        <v>Yes</v>
      </c>
    </row>
    <row r="75" spans="1:12" x14ac:dyDescent="0.25">
      <c r="A75" s="44" t="s">
        <v>1317</v>
      </c>
      <c r="B75" s="35" t="s">
        <v>213</v>
      </c>
      <c r="C75" s="36">
        <v>4.6841060629999998</v>
      </c>
      <c r="D75" s="11" t="str">
        <f t="shared" si="12"/>
        <v>N/A</v>
      </c>
      <c r="E75" s="36">
        <v>4.6082475892000003</v>
      </c>
      <c r="F75" s="11" t="str">
        <f t="shared" si="13"/>
        <v>N/A</v>
      </c>
      <c r="G75" s="36">
        <v>4.6073526362999999</v>
      </c>
      <c r="H75" s="11" t="str">
        <f t="shared" si="14"/>
        <v>N/A</v>
      </c>
      <c r="I75" s="12">
        <v>-1.62</v>
      </c>
      <c r="J75" s="12">
        <v>-1.9E-2</v>
      </c>
      <c r="K75" s="43" t="s">
        <v>739</v>
      </c>
      <c r="L75" s="9" t="str">
        <f t="shared" si="15"/>
        <v>Yes</v>
      </c>
    </row>
    <row r="76" spans="1:12" ht="25" x14ac:dyDescent="0.25">
      <c r="A76" s="44" t="s">
        <v>548</v>
      </c>
      <c r="B76" s="35" t="s">
        <v>213</v>
      </c>
      <c r="C76" s="45">
        <v>0</v>
      </c>
      <c r="D76" s="11" t="str">
        <f t="shared" si="12"/>
        <v>N/A</v>
      </c>
      <c r="E76" s="45">
        <v>0</v>
      </c>
      <c r="F76" s="11" t="str">
        <f t="shared" si="13"/>
        <v>N/A</v>
      </c>
      <c r="G76" s="45">
        <v>0</v>
      </c>
      <c r="H76" s="11" t="str">
        <f t="shared" si="14"/>
        <v>N/A</v>
      </c>
      <c r="I76" s="12" t="s">
        <v>1746</v>
      </c>
      <c r="J76" s="12" t="s">
        <v>1746</v>
      </c>
      <c r="K76" s="43" t="s">
        <v>739</v>
      </c>
      <c r="L76" s="9" t="str">
        <f t="shared" si="15"/>
        <v>N/A</v>
      </c>
    </row>
    <row r="77" spans="1:12" x14ac:dyDescent="0.25">
      <c r="A77" s="44" t="s">
        <v>549</v>
      </c>
      <c r="B77" s="35" t="s">
        <v>213</v>
      </c>
      <c r="C77" s="36">
        <v>0</v>
      </c>
      <c r="D77" s="11" t="str">
        <f t="shared" si="12"/>
        <v>N/A</v>
      </c>
      <c r="E77" s="36">
        <v>0</v>
      </c>
      <c r="F77" s="11" t="str">
        <f t="shared" si="13"/>
        <v>N/A</v>
      </c>
      <c r="G77" s="36">
        <v>0</v>
      </c>
      <c r="H77" s="11" t="str">
        <f t="shared" si="14"/>
        <v>N/A</v>
      </c>
      <c r="I77" s="12" t="s">
        <v>1746</v>
      </c>
      <c r="J77" s="12" t="s">
        <v>1746</v>
      </c>
      <c r="K77" s="43" t="s">
        <v>739</v>
      </c>
      <c r="L77" s="9" t="str">
        <f t="shared" si="15"/>
        <v>N/A</v>
      </c>
    </row>
    <row r="78" spans="1:12" x14ac:dyDescent="0.25">
      <c r="A78" s="44" t="s">
        <v>1318</v>
      </c>
      <c r="B78" s="35" t="s">
        <v>213</v>
      </c>
      <c r="C78" s="45" t="s">
        <v>1746</v>
      </c>
      <c r="D78" s="11" t="str">
        <f t="shared" si="12"/>
        <v>N/A</v>
      </c>
      <c r="E78" s="45" t="s">
        <v>1746</v>
      </c>
      <c r="F78" s="11" t="str">
        <f t="shared" si="13"/>
        <v>N/A</v>
      </c>
      <c r="G78" s="45" t="s">
        <v>1746</v>
      </c>
      <c r="H78" s="11" t="str">
        <f t="shared" si="14"/>
        <v>N/A</v>
      </c>
      <c r="I78" s="12" t="s">
        <v>1746</v>
      </c>
      <c r="J78" s="12" t="s">
        <v>1746</v>
      </c>
      <c r="K78" s="43" t="s">
        <v>739</v>
      </c>
      <c r="L78" s="9" t="str">
        <f t="shared" si="15"/>
        <v>N/A</v>
      </c>
    </row>
    <row r="79" spans="1:12" ht="25" x14ac:dyDescent="0.25">
      <c r="A79" s="44" t="s">
        <v>550</v>
      </c>
      <c r="B79" s="35" t="s">
        <v>213</v>
      </c>
      <c r="C79" s="45">
        <v>142932541</v>
      </c>
      <c r="D79" s="11" t="str">
        <f t="shared" si="12"/>
        <v>N/A</v>
      </c>
      <c r="E79" s="45">
        <v>151658556</v>
      </c>
      <c r="F79" s="11" t="str">
        <f t="shared" si="13"/>
        <v>N/A</v>
      </c>
      <c r="G79" s="45">
        <v>156551843</v>
      </c>
      <c r="H79" s="11" t="str">
        <f t="shared" si="14"/>
        <v>N/A</v>
      </c>
      <c r="I79" s="12">
        <v>6.1050000000000004</v>
      </c>
      <c r="J79" s="12">
        <v>3.2269999999999999</v>
      </c>
      <c r="K79" s="43" t="s">
        <v>739</v>
      </c>
      <c r="L79" s="9" t="str">
        <f t="shared" si="15"/>
        <v>Yes</v>
      </c>
    </row>
    <row r="80" spans="1:12" x14ac:dyDescent="0.25">
      <c r="A80" s="44" t="s">
        <v>551</v>
      </c>
      <c r="B80" s="35" t="s">
        <v>213</v>
      </c>
      <c r="C80" s="36">
        <v>5218</v>
      </c>
      <c r="D80" s="11" t="str">
        <f t="shared" si="12"/>
        <v>N/A</v>
      </c>
      <c r="E80" s="36">
        <v>5486</v>
      </c>
      <c r="F80" s="11" t="str">
        <f t="shared" si="13"/>
        <v>N/A</v>
      </c>
      <c r="G80" s="36">
        <v>5864</v>
      </c>
      <c r="H80" s="11" t="str">
        <f t="shared" si="14"/>
        <v>N/A</v>
      </c>
      <c r="I80" s="12">
        <v>5.1360000000000001</v>
      </c>
      <c r="J80" s="12">
        <v>6.89</v>
      </c>
      <c r="K80" s="43" t="s">
        <v>739</v>
      </c>
      <c r="L80" s="9" t="str">
        <f t="shared" si="15"/>
        <v>Yes</v>
      </c>
    </row>
    <row r="81" spans="1:12" ht="25" x14ac:dyDescent="0.25">
      <c r="A81" s="44" t="s">
        <v>1319</v>
      </c>
      <c r="B81" s="35" t="s">
        <v>213</v>
      </c>
      <c r="C81" s="45">
        <v>27392.207933999998</v>
      </c>
      <c r="D81" s="11" t="str">
        <f t="shared" si="12"/>
        <v>N/A</v>
      </c>
      <c r="E81" s="45">
        <v>27644.651112</v>
      </c>
      <c r="F81" s="11" t="str">
        <f t="shared" si="13"/>
        <v>N/A</v>
      </c>
      <c r="G81" s="45">
        <v>26697.108287999999</v>
      </c>
      <c r="H81" s="11" t="str">
        <f t="shared" si="14"/>
        <v>N/A</v>
      </c>
      <c r="I81" s="12">
        <v>0.92159999999999997</v>
      </c>
      <c r="J81" s="12">
        <v>-3.43</v>
      </c>
      <c r="K81" s="43" t="s">
        <v>739</v>
      </c>
      <c r="L81" s="9" t="str">
        <f t="shared" si="15"/>
        <v>Yes</v>
      </c>
    </row>
    <row r="82" spans="1:12" x14ac:dyDescent="0.25">
      <c r="A82" s="44" t="s">
        <v>552</v>
      </c>
      <c r="B82" s="35" t="s">
        <v>213</v>
      </c>
      <c r="C82" s="45">
        <v>58592513</v>
      </c>
      <c r="D82" s="11" t="str">
        <f t="shared" si="12"/>
        <v>N/A</v>
      </c>
      <c r="E82" s="45">
        <v>64289460</v>
      </c>
      <c r="F82" s="11" t="str">
        <f t="shared" si="13"/>
        <v>N/A</v>
      </c>
      <c r="G82" s="45">
        <v>62015225</v>
      </c>
      <c r="H82" s="11" t="str">
        <f t="shared" si="14"/>
        <v>N/A</v>
      </c>
      <c r="I82" s="12">
        <v>9.7230000000000008</v>
      </c>
      <c r="J82" s="12">
        <v>-3.54</v>
      </c>
      <c r="K82" s="43" t="s">
        <v>739</v>
      </c>
      <c r="L82" s="9" t="str">
        <f t="shared" si="15"/>
        <v>Yes</v>
      </c>
    </row>
    <row r="83" spans="1:12" x14ac:dyDescent="0.25">
      <c r="A83" s="44" t="s">
        <v>553</v>
      </c>
      <c r="B83" s="35" t="s">
        <v>213</v>
      </c>
      <c r="C83" s="36">
        <v>747</v>
      </c>
      <c r="D83" s="11" t="str">
        <f t="shared" si="12"/>
        <v>N/A</v>
      </c>
      <c r="E83" s="36">
        <v>713</v>
      </c>
      <c r="F83" s="11" t="str">
        <f t="shared" si="13"/>
        <v>N/A</v>
      </c>
      <c r="G83" s="36">
        <v>686</v>
      </c>
      <c r="H83" s="11" t="str">
        <f t="shared" si="14"/>
        <v>N/A</v>
      </c>
      <c r="I83" s="12">
        <v>-4.55</v>
      </c>
      <c r="J83" s="12">
        <v>-3.79</v>
      </c>
      <c r="K83" s="43" t="s">
        <v>739</v>
      </c>
      <c r="L83" s="9" t="str">
        <f t="shared" si="15"/>
        <v>Yes</v>
      </c>
    </row>
    <row r="84" spans="1:12" x14ac:dyDescent="0.25">
      <c r="A84" s="44" t="s">
        <v>1320</v>
      </c>
      <c r="B84" s="35" t="s">
        <v>213</v>
      </c>
      <c r="C84" s="45">
        <v>78437.099063000001</v>
      </c>
      <c r="D84" s="11" t="str">
        <f t="shared" si="12"/>
        <v>N/A</v>
      </c>
      <c r="E84" s="45">
        <v>90167.545582000006</v>
      </c>
      <c r="F84" s="11" t="str">
        <f t="shared" si="13"/>
        <v>N/A</v>
      </c>
      <c r="G84" s="45">
        <v>90401.202623999998</v>
      </c>
      <c r="H84" s="11" t="str">
        <f t="shared" si="14"/>
        <v>N/A</v>
      </c>
      <c r="I84" s="12">
        <v>14.96</v>
      </c>
      <c r="J84" s="12">
        <v>0.2591</v>
      </c>
      <c r="K84" s="43" t="s">
        <v>739</v>
      </c>
      <c r="L84" s="9" t="str">
        <f t="shared" si="15"/>
        <v>Yes</v>
      </c>
    </row>
    <row r="85" spans="1:12" x14ac:dyDescent="0.25">
      <c r="A85" s="44" t="s">
        <v>554</v>
      </c>
      <c r="B85" s="35" t="s">
        <v>213</v>
      </c>
      <c r="C85" s="45">
        <v>48462477</v>
      </c>
      <c r="D85" s="11" t="str">
        <f t="shared" si="12"/>
        <v>N/A</v>
      </c>
      <c r="E85" s="45">
        <v>50909644</v>
      </c>
      <c r="F85" s="11" t="str">
        <f t="shared" si="13"/>
        <v>N/A</v>
      </c>
      <c r="G85" s="45">
        <v>51576269</v>
      </c>
      <c r="H85" s="11" t="str">
        <f t="shared" si="14"/>
        <v>N/A</v>
      </c>
      <c r="I85" s="12">
        <v>5.05</v>
      </c>
      <c r="J85" s="12">
        <v>1.3089999999999999</v>
      </c>
      <c r="K85" s="43" t="s">
        <v>739</v>
      </c>
      <c r="L85" s="9" t="str">
        <f t="shared" si="15"/>
        <v>Yes</v>
      </c>
    </row>
    <row r="86" spans="1:12" x14ac:dyDescent="0.25">
      <c r="A86" s="44" t="s">
        <v>555</v>
      </c>
      <c r="B86" s="35" t="s">
        <v>213</v>
      </c>
      <c r="C86" s="36">
        <v>1430</v>
      </c>
      <c r="D86" s="11" t="str">
        <f t="shared" si="12"/>
        <v>N/A</v>
      </c>
      <c r="E86" s="36">
        <v>1399</v>
      </c>
      <c r="F86" s="11" t="str">
        <f t="shared" si="13"/>
        <v>N/A</v>
      </c>
      <c r="G86" s="36">
        <v>1376</v>
      </c>
      <c r="H86" s="11" t="str">
        <f t="shared" si="14"/>
        <v>N/A</v>
      </c>
      <c r="I86" s="12">
        <v>-2.17</v>
      </c>
      <c r="J86" s="12">
        <v>-1.64</v>
      </c>
      <c r="K86" s="43" t="s">
        <v>739</v>
      </c>
      <c r="L86" s="9" t="str">
        <f t="shared" si="15"/>
        <v>Yes</v>
      </c>
    </row>
    <row r="87" spans="1:12" x14ac:dyDescent="0.25">
      <c r="A87" s="44" t="s">
        <v>1321</v>
      </c>
      <c r="B87" s="35" t="s">
        <v>213</v>
      </c>
      <c r="C87" s="45">
        <v>33889.844056000002</v>
      </c>
      <c r="D87" s="11" t="str">
        <f t="shared" si="12"/>
        <v>N/A</v>
      </c>
      <c r="E87" s="45">
        <v>36390.024302999998</v>
      </c>
      <c r="F87" s="11" t="str">
        <f t="shared" si="13"/>
        <v>N/A</v>
      </c>
      <c r="G87" s="45">
        <v>37482.753634000001</v>
      </c>
      <c r="H87" s="11" t="str">
        <f t="shared" si="14"/>
        <v>N/A</v>
      </c>
      <c r="I87" s="12">
        <v>7.3769999999999998</v>
      </c>
      <c r="J87" s="12">
        <v>3.0030000000000001</v>
      </c>
      <c r="K87" s="43" t="s">
        <v>739</v>
      </c>
      <c r="L87" s="9" t="str">
        <f t="shared" si="15"/>
        <v>Yes</v>
      </c>
    </row>
    <row r="88" spans="1:12" ht="25" x14ac:dyDescent="0.25">
      <c r="A88" s="44" t="s">
        <v>556</v>
      </c>
      <c r="B88" s="35" t="s">
        <v>213</v>
      </c>
      <c r="C88" s="45">
        <v>214227496</v>
      </c>
      <c r="D88" s="11" t="str">
        <f t="shared" si="12"/>
        <v>N/A</v>
      </c>
      <c r="E88" s="45">
        <v>215436609</v>
      </c>
      <c r="F88" s="11" t="str">
        <f t="shared" si="13"/>
        <v>N/A</v>
      </c>
      <c r="G88" s="45">
        <v>214796464</v>
      </c>
      <c r="H88" s="11" t="str">
        <f t="shared" si="14"/>
        <v>N/A</v>
      </c>
      <c r="I88" s="12">
        <v>0.56440000000000001</v>
      </c>
      <c r="J88" s="12">
        <v>-0.29699999999999999</v>
      </c>
      <c r="K88" s="43" t="s">
        <v>739</v>
      </c>
      <c r="L88" s="9" t="str">
        <f t="shared" si="15"/>
        <v>Yes</v>
      </c>
    </row>
    <row r="89" spans="1:12" x14ac:dyDescent="0.25">
      <c r="A89" s="44" t="s">
        <v>557</v>
      </c>
      <c r="B89" s="35" t="s">
        <v>213</v>
      </c>
      <c r="C89" s="36">
        <v>414999</v>
      </c>
      <c r="D89" s="11" t="str">
        <f t="shared" si="12"/>
        <v>N/A</v>
      </c>
      <c r="E89" s="36">
        <v>412760</v>
      </c>
      <c r="F89" s="11" t="str">
        <f t="shared" si="13"/>
        <v>N/A</v>
      </c>
      <c r="G89" s="36">
        <v>414374</v>
      </c>
      <c r="H89" s="11" t="str">
        <f t="shared" si="14"/>
        <v>N/A</v>
      </c>
      <c r="I89" s="12">
        <v>-0.54</v>
      </c>
      <c r="J89" s="12">
        <v>0.39100000000000001</v>
      </c>
      <c r="K89" s="43" t="s">
        <v>739</v>
      </c>
      <c r="L89" s="9" t="str">
        <f t="shared" si="15"/>
        <v>Yes</v>
      </c>
    </row>
    <row r="90" spans="1:12" x14ac:dyDescent="0.25">
      <c r="A90" s="44" t="s">
        <v>1322</v>
      </c>
      <c r="B90" s="35" t="s">
        <v>213</v>
      </c>
      <c r="C90" s="45">
        <v>516.21207761999995</v>
      </c>
      <c r="D90" s="11" t="str">
        <f t="shared" si="12"/>
        <v>N/A</v>
      </c>
      <c r="E90" s="45">
        <v>521.94158590999996</v>
      </c>
      <c r="F90" s="11" t="str">
        <f t="shared" si="13"/>
        <v>N/A</v>
      </c>
      <c r="G90" s="45">
        <v>518.36375834</v>
      </c>
      <c r="H90" s="11" t="str">
        <f t="shared" si="14"/>
        <v>N/A</v>
      </c>
      <c r="I90" s="12">
        <v>1.1100000000000001</v>
      </c>
      <c r="J90" s="12">
        <v>-0.68500000000000005</v>
      </c>
      <c r="K90" s="43" t="s">
        <v>739</v>
      </c>
      <c r="L90" s="9" t="str">
        <f t="shared" si="15"/>
        <v>Yes</v>
      </c>
    </row>
    <row r="91" spans="1:12" x14ac:dyDescent="0.25">
      <c r="A91" s="44" t="s">
        <v>558</v>
      </c>
      <c r="B91" s="35" t="s">
        <v>213</v>
      </c>
      <c r="C91" s="45">
        <v>94640802</v>
      </c>
      <c r="D91" s="11" t="str">
        <f t="shared" si="12"/>
        <v>N/A</v>
      </c>
      <c r="E91" s="45">
        <v>106122709</v>
      </c>
      <c r="F91" s="11" t="str">
        <f t="shared" si="13"/>
        <v>N/A</v>
      </c>
      <c r="G91" s="45">
        <v>108436696</v>
      </c>
      <c r="H91" s="11" t="str">
        <f t="shared" si="14"/>
        <v>N/A</v>
      </c>
      <c r="I91" s="12">
        <v>12.13</v>
      </c>
      <c r="J91" s="12">
        <v>2.1800000000000002</v>
      </c>
      <c r="K91" s="43" t="s">
        <v>739</v>
      </c>
      <c r="L91" s="9" t="str">
        <f t="shared" si="15"/>
        <v>Yes</v>
      </c>
    </row>
    <row r="92" spans="1:12" x14ac:dyDescent="0.25">
      <c r="A92" s="44" t="s">
        <v>559</v>
      </c>
      <c r="B92" s="35" t="s">
        <v>213</v>
      </c>
      <c r="C92" s="36">
        <v>217187</v>
      </c>
      <c r="D92" s="11" t="str">
        <f t="shared" si="12"/>
        <v>N/A</v>
      </c>
      <c r="E92" s="36">
        <v>243969</v>
      </c>
      <c r="F92" s="11" t="str">
        <f t="shared" si="13"/>
        <v>N/A</v>
      </c>
      <c r="G92" s="36">
        <v>251473</v>
      </c>
      <c r="H92" s="11" t="str">
        <f t="shared" si="14"/>
        <v>N/A</v>
      </c>
      <c r="I92" s="12">
        <v>12.33</v>
      </c>
      <c r="J92" s="12">
        <v>3.0760000000000001</v>
      </c>
      <c r="K92" s="43" t="s">
        <v>739</v>
      </c>
      <c r="L92" s="9" t="str">
        <f t="shared" si="15"/>
        <v>Yes</v>
      </c>
    </row>
    <row r="93" spans="1:12" x14ac:dyDescent="0.25">
      <c r="A93" s="44" t="s">
        <v>1323</v>
      </c>
      <c r="B93" s="35" t="s">
        <v>213</v>
      </c>
      <c r="C93" s="45">
        <v>435.75721383000001</v>
      </c>
      <c r="D93" s="11" t="str">
        <f t="shared" si="12"/>
        <v>N/A</v>
      </c>
      <c r="E93" s="45">
        <v>434.98439966000001</v>
      </c>
      <c r="F93" s="11" t="str">
        <f t="shared" si="13"/>
        <v>N/A</v>
      </c>
      <c r="G93" s="45">
        <v>431.20611756</v>
      </c>
      <c r="H93" s="11" t="str">
        <f t="shared" si="14"/>
        <v>N/A</v>
      </c>
      <c r="I93" s="12">
        <v>-0.17699999999999999</v>
      </c>
      <c r="J93" s="12">
        <v>-0.86899999999999999</v>
      </c>
      <c r="K93" s="43" t="s">
        <v>739</v>
      </c>
      <c r="L93" s="9" t="str">
        <f t="shared" si="15"/>
        <v>Yes</v>
      </c>
    </row>
    <row r="94" spans="1:12" ht="25" x14ac:dyDescent="0.25">
      <c r="A94" s="44" t="s">
        <v>560</v>
      </c>
      <c r="B94" s="35" t="s">
        <v>213</v>
      </c>
      <c r="C94" s="45">
        <v>12740207</v>
      </c>
      <c r="D94" s="11" t="str">
        <f t="shared" si="12"/>
        <v>N/A</v>
      </c>
      <c r="E94" s="45">
        <v>13795472</v>
      </c>
      <c r="F94" s="11" t="str">
        <f t="shared" si="13"/>
        <v>N/A</v>
      </c>
      <c r="G94" s="45">
        <v>14376383</v>
      </c>
      <c r="H94" s="11" t="str">
        <f t="shared" si="14"/>
        <v>N/A</v>
      </c>
      <c r="I94" s="12">
        <v>8.2829999999999995</v>
      </c>
      <c r="J94" s="12">
        <v>4.2110000000000003</v>
      </c>
      <c r="K94" s="43" t="s">
        <v>739</v>
      </c>
      <c r="L94" s="9" t="str">
        <f t="shared" si="15"/>
        <v>Yes</v>
      </c>
    </row>
    <row r="95" spans="1:12" x14ac:dyDescent="0.25">
      <c r="A95" s="44" t="s">
        <v>561</v>
      </c>
      <c r="B95" s="35" t="s">
        <v>213</v>
      </c>
      <c r="C95" s="36">
        <v>107409</v>
      </c>
      <c r="D95" s="11" t="str">
        <f t="shared" si="12"/>
        <v>N/A</v>
      </c>
      <c r="E95" s="36">
        <v>113331</v>
      </c>
      <c r="F95" s="11" t="str">
        <f t="shared" si="13"/>
        <v>N/A</v>
      </c>
      <c r="G95" s="36">
        <v>115948</v>
      </c>
      <c r="H95" s="11" t="str">
        <f t="shared" si="14"/>
        <v>N/A</v>
      </c>
      <c r="I95" s="12">
        <v>5.5140000000000002</v>
      </c>
      <c r="J95" s="12">
        <v>2.3090000000000002</v>
      </c>
      <c r="K95" s="43" t="s">
        <v>739</v>
      </c>
      <c r="L95" s="9" t="str">
        <f t="shared" si="15"/>
        <v>Yes</v>
      </c>
    </row>
    <row r="96" spans="1:12" ht="25" x14ac:dyDescent="0.25">
      <c r="A96" s="44" t="s">
        <v>1324</v>
      </c>
      <c r="B96" s="35" t="s">
        <v>213</v>
      </c>
      <c r="C96" s="45">
        <v>118.61396159</v>
      </c>
      <c r="D96" s="11" t="str">
        <f t="shared" si="12"/>
        <v>N/A</v>
      </c>
      <c r="E96" s="45">
        <v>121.72725909</v>
      </c>
      <c r="F96" s="11" t="str">
        <f t="shared" si="13"/>
        <v>N/A</v>
      </c>
      <c r="G96" s="45">
        <v>123.98991789</v>
      </c>
      <c r="H96" s="11" t="str">
        <f t="shared" si="14"/>
        <v>N/A</v>
      </c>
      <c r="I96" s="12">
        <v>2.625</v>
      </c>
      <c r="J96" s="12">
        <v>1.859</v>
      </c>
      <c r="K96" s="43" t="s">
        <v>739</v>
      </c>
      <c r="L96" s="9" t="str">
        <f t="shared" si="15"/>
        <v>Yes</v>
      </c>
    </row>
    <row r="97" spans="1:12" ht="25" x14ac:dyDescent="0.25">
      <c r="A97" s="44" t="s">
        <v>562</v>
      </c>
      <c r="B97" s="35" t="s">
        <v>213</v>
      </c>
      <c r="C97" s="45">
        <v>47759781</v>
      </c>
      <c r="D97" s="11" t="str">
        <f t="shared" si="12"/>
        <v>N/A</v>
      </c>
      <c r="E97" s="45">
        <v>51355785</v>
      </c>
      <c r="F97" s="11" t="str">
        <f t="shared" si="13"/>
        <v>N/A</v>
      </c>
      <c r="G97" s="45">
        <v>52607330</v>
      </c>
      <c r="H97" s="11" t="str">
        <f t="shared" si="14"/>
        <v>N/A</v>
      </c>
      <c r="I97" s="12">
        <v>7.5289999999999999</v>
      </c>
      <c r="J97" s="12">
        <v>2.4369999999999998</v>
      </c>
      <c r="K97" s="43" t="s">
        <v>739</v>
      </c>
      <c r="L97" s="9" t="str">
        <f t="shared" si="15"/>
        <v>Yes</v>
      </c>
    </row>
    <row r="98" spans="1:12" x14ac:dyDescent="0.25">
      <c r="A98" s="44" t="s">
        <v>563</v>
      </c>
      <c r="B98" s="35" t="s">
        <v>213</v>
      </c>
      <c r="C98" s="36">
        <v>230686</v>
      </c>
      <c r="D98" s="11" t="str">
        <f t="shared" si="12"/>
        <v>N/A</v>
      </c>
      <c r="E98" s="36">
        <v>225724</v>
      </c>
      <c r="F98" s="11" t="str">
        <f t="shared" si="13"/>
        <v>N/A</v>
      </c>
      <c r="G98" s="36">
        <v>230688</v>
      </c>
      <c r="H98" s="11" t="str">
        <f t="shared" si="14"/>
        <v>N/A</v>
      </c>
      <c r="I98" s="12">
        <v>-2.15</v>
      </c>
      <c r="J98" s="12">
        <v>2.1989999999999998</v>
      </c>
      <c r="K98" s="43" t="s">
        <v>739</v>
      </c>
      <c r="L98" s="9" t="str">
        <f t="shared" si="15"/>
        <v>Yes</v>
      </c>
    </row>
    <row r="99" spans="1:12" x14ac:dyDescent="0.25">
      <c r="A99" s="44" t="s">
        <v>1325</v>
      </c>
      <c r="B99" s="35" t="s">
        <v>213</v>
      </c>
      <c r="C99" s="45">
        <v>207.03372116</v>
      </c>
      <c r="D99" s="11" t="str">
        <f t="shared" si="12"/>
        <v>N/A</v>
      </c>
      <c r="E99" s="45">
        <v>227.51583793</v>
      </c>
      <c r="F99" s="11" t="str">
        <f t="shared" si="13"/>
        <v>N/A</v>
      </c>
      <c r="G99" s="45">
        <v>228.04536863999999</v>
      </c>
      <c r="H99" s="11" t="str">
        <f t="shared" si="14"/>
        <v>N/A</v>
      </c>
      <c r="I99" s="12">
        <v>9.8930000000000007</v>
      </c>
      <c r="J99" s="12">
        <v>0.23269999999999999</v>
      </c>
      <c r="K99" s="43" t="s">
        <v>739</v>
      </c>
      <c r="L99" s="9" t="str">
        <f t="shared" si="15"/>
        <v>Yes</v>
      </c>
    </row>
    <row r="100" spans="1:12" x14ac:dyDescent="0.25">
      <c r="A100" s="44" t="s">
        <v>564</v>
      </c>
      <c r="B100" s="35" t="s">
        <v>213</v>
      </c>
      <c r="C100" s="45">
        <v>229692015</v>
      </c>
      <c r="D100" s="11" t="str">
        <f t="shared" si="12"/>
        <v>N/A</v>
      </c>
      <c r="E100" s="45">
        <v>224546480</v>
      </c>
      <c r="F100" s="11" t="str">
        <f t="shared" si="13"/>
        <v>N/A</v>
      </c>
      <c r="G100" s="45">
        <v>238141287</v>
      </c>
      <c r="H100" s="11" t="str">
        <f t="shared" si="14"/>
        <v>N/A</v>
      </c>
      <c r="I100" s="12">
        <v>-2.2400000000000002</v>
      </c>
      <c r="J100" s="12">
        <v>6.0540000000000003</v>
      </c>
      <c r="K100" s="43" t="s">
        <v>739</v>
      </c>
      <c r="L100" s="9" t="str">
        <f t="shared" si="15"/>
        <v>Yes</v>
      </c>
    </row>
    <row r="101" spans="1:12" x14ac:dyDescent="0.25">
      <c r="A101" s="44" t="s">
        <v>565</v>
      </c>
      <c r="B101" s="35" t="s">
        <v>213</v>
      </c>
      <c r="C101" s="36">
        <v>326372</v>
      </c>
      <c r="D101" s="11" t="str">
        <f t="shared" si="12"/>
        <v>N/A</v>
      </c>
      <c r="E101" s="36">
        <v>343021</v>
      </c>
      <c r="F101" s="11" t="str">
        <f t="shared" si="13"/>
        <v>N/A</v>
      </c>
      <c r="G101" s="36">
        <v>345555</v>
      </c>
      <c r="H101" s="11" t="str">
        <f t="shared" si="14"/>
        <v>N/A</v>
      </c>
      <c r="I101" s="12">
        <v>5.101</v>
      </c>
      <c r="J101" s="12">
        <v>0.73870000000000002</v>
      </c>
      <c r="K101" s="43" t="s">
        <v>739</v>
      </c>
      <c r="L101" s="9" t="str">
        <f t="shared" si="15"/>
        <v>Yes</v>
      </c>
    </row>
    <row r="102" spans="1:12" x14ac:dyDescent="0.25">
      <c r="A102" s="44" t="s">
        <v>1326</v>
      </c>
      <c r="B102" s="35" t="s">
        <v>213</v>
      </c>
      <c r="C102" s="45">
        <v>703.77365398999996</v>
      </c>
      <c r="D102" s="11" t="str">
        <f t="shared" si="12"/>
        <v>N/A</v>
      </c>
      <c r="E102" s="45">
        <v>654.61438221000003</v>
      </c>
      <c r="F102" s="11" t="str">
        <f t="shared" si="13"/>
        <v>N/A</v>
      </c>
      <c r="G102" s="45">
        <v>689.15595781000002</v>
      </c>
      <c r="H102" s="11" t="str">
        <f t="shared" si="14"/>
        <v>N/A</v>
      </c>
      <c r="I102" s="12">
        <v>-6.99</v>
      </c>
      <c r="J102" s="12">
        <v>5.2770000000000001</v>
      </c>
      <c r="K102" s="43" t="s">
        <v>739</v>
      </c>
      <c r="L102" s="9" t="str">
        <f t="shared" si="15"/>
        <v>Yes</v>
      </c>
    </row>
    <row r="103" spans="1:12" ht="25" x14ac:dyDescent="0.25">
      <c r="A103" s="44" t="s">
        <v>566</v>
      </c>
      <c r="B103" s="35" t="s">
        <v>213</v>
      </c>
      <c r="C103" s="45">
        <v>8038612</v>
      </c>
      <c r="D103" s="11" t="str">
        <f t="shared" si="12"/>
        <v>N/A</v>
      </c>
      <c r="E103" s="45">
        <v>8084569</v>
      </c>
      <c r="F103" s="11" t="str">
        <f t="shared" si="13"/>
        <v>N/A</v>
      </c>
      <c r="G103" s="45">
        <v>9655841</v>
      </c>
      <c r="H103" s="11" t="str">
        <f t="shared" si="14"/>
        <v>N/A</v>
      </c>
      <c r="I103" s="12">
        <v>0.57169999999999999</v>
      </c>
      <c r="J103" s="12">
        <v>19.440000000000001</v>
      </c>
      <c r="K103" s="43" t="s">
        <v>739</v>
      </c>
      <c r="L103" s="9" t="str">
        <f t="shared" si="15"/>
        <v>Yes</v>
      </c>
    </row>
    <row r="104" spans="1:12" x14ac:dyDescent="0.25">
      <c r="A104" s="44" t="s">
        <v>567</v>
      </c>
      <c r="B104" s="35" t="s">
        <v>213</v>
      </c>
      <c r="C104" s="36">
        <v>4032</v>
      </c>
      <c r="D104" s="11" t="str">
        <f t="shared" si="12"/>
        <v>N/A</v>
      </c>
      <c r="E104" s="36">
        <v>3766</v>
      </c>
      <c r="F104" s="11" t="str">
        <f t="shared" si="13"/>
        <v>N/A</v>
      </c>
      <c r="G104" s="36">
        <v>4020</v>
      </c>
      <c r="H104" s="11" t="str">
        <f t="shared" si="14"/>
        <v>N/A</v>
      </c>
      <c r="I104" s="12">
        <v>-6.6</v>
      </c>
      <c r="J104" s="12">
        <v>6.7450000000000001</v>
      </c>
      <c r="K104" s="43" t="s">
        <v>739</v>
      </c>
      <c r="L104" s="9" t="str">
        <f t="shared" si="15"/>
        <v>Yes</v>
      </c>
    </row>
    <row r="105" spans="1:12" x14ac:dyDescent="0.25">
      <c r="A105" s="44" t="s">
        <v>1327</v>
      </c>
      <c r="B105" s="35" t="s">
        <v>213</v>
      </c>
      <c r="C105" s="45">
        <v>1993.7033730000001</v>
      </c>
      <c r="D105" s="11" t="str">
        <f t="shared" si="12"/>
        <v>N/A</v>
      </c>
      <c r="E105" s="45">
        <v>2146.7257036999999</v>
      </c>
      <c r="F105" s="11" t="str">
        <f t="shared" si="13"/>
        <v>N/A</v>
      </c>
      <c r="G105" s="45">
        <v>2401.9504975</v>
      </c>
      <c r="H105" s="11" t="str">
        <f t="shared" si="14"/>
        <v>N/A</v>
      </c>
      <c r="I105" s="12">
        <v>7.6749999999999998</v>
      </c>
      <c r="J105" s="12">
        <v>11.89</v>
      </c>
      <c r="K105" s="43" t="s">
        <v>739</v>
      </c>
      <c r="L105" s="9" t="str">
        <f t="shared" si="15"/>
        <v>Yes</v>
      </c>
    </row>
    <row r="106" spans="1:12" x14ac:dyDescent="0.25">
      <c r="A106" s="44" t="s">
        <v>568</v>
      </c>
      <c r="B106" s="35" t="s">
        <v>213</v>
      </c>
      <c r="C106" s="45">
        <v>91566055</v>
      </c>
      <c r="D106" s="11" t="str">
        <f t="shared" si="12"/>
        <v>N/A</v>
      </c>
      <c r="E106" s="45">
        <v>91743400</v>
      </c>
      <c r="F106" s="11" t="str">
        <f t="shared" si="13"/>
        <v>N/A</v>
      </c>
      <c r="G106" s="45">
        <v>88302892</v>
      </c>
      <c r="H106" s="11" t="str">
        <f t="shared" si="14"/>
        <v>N/A</v>
      </c>
      <c r="I106" s="12">
        <v>0.19370000000000001</v>
      </c>
      <c r="J106" s="12">
        <v>-3.75</v>
      </c>
      <c r="K106" s="43" t="s">
        <v>739</v>
      </c>
      <c r="L106" s="9" t="str">
        <f t="shared" si="15"/>
        <v>Yes</v>
      </c>
    </row>
    <row r="107" spans="1:12" x14ac:dyDescent="0.25">
      <c r="A107" s="44" t="s">
        <v>569</v>
      </c>
      <c r="B107" s="35" t="s">
        <v>213</v>
      </c>
      <c r="C107" s="36">
        <v>319755</v>
      </c>
      <c r="D107" s="11" t="str">
        <f t="shared" si="12"/>
        <v>N/A</v>
      </c>
      <c r="E107" s="36">
        <v>304542</v>
      </c>
      <c r="F107" s="11" t="str">
        <f t="shared" si="13"/>
        <v>N/A</v>
      </c>
      <c r="G107" s="36">
        <v>310568</v>
      </c>
      <c r="H107" s="11" t="str">
        <f t="shared" si="14"/>
        <v>N/A</v>
      </c>
      <c r="I107" s="12">
        <v>-4.76</v>
      </c>
      <c r="J107" s="12">
        <v>1.9790000000000001</v>
      </c>
      <c r="K107" s="43" t="s">
        <v>739</v>
      </c>
      <c r="L107" s="9" t="str">
        <f t="shared" si="15"/>
        <v>Yes</v>
      </c>
    </row>
    <row r="108" spans="1:12" x14ac:dyDescent="0.25">
      <c r="A108" s="44" t="s">
        <v>1328</v>
      </c>
      <c r="B108" s="35" t="s">
        <v>213</v>
      </c>
      <c r="C108" s="45">
        <v>286.36316868</v>
      </c>
      <c r="D108" s="11" t="str">
        <f t="shared" si="12"/>
        <v>N/A</v>
      </c>
      <c r="E108" s="45">
        <v>301.25040224000003</v>
      </c>
      <c r="F108" s="11" t="str">
        <f t="shared" si="13"/>
        <v>N/A</v>
      </c>
      <c r="G108" s="45">
        <v>284.32707813000002</v>
      </c>
      <c r="H108" s="11" t="str">
        <f t="shared" si="14"/>
        <v>N/A</v>
      </c>
      <c r="I108" s="12">
        <v>5.1989999999999998</v>
      </c>
      <c r="J108" s="12">
        <v>-5.62</v>
      </c>
      <c r="K108" s="43" t="s">
        <v>739</v>
      </c>
      <c r="L108" s="9" t="str">
        <f t="shared" si="15"/>
        <v>Yes</v>
      </c>
    </row>
    <row r="109" spans="1:12" x14ac:dyDescent="0.25">
      <c r="A109" s="44" t="s">
        <v>570</v>
      </c>
      <c r="B109" s="35" t="s">
        <v>213</v>
      </c>
      <c r="C109" s="45">
        <v>318409844</v>
      </c>
      <c r="D109" s="11" t="str">
        <f t="shared" si="12"/>
        <v>N/A</v>
      </c>
      <c r="E109" s="45">
        <v>302684106</v>
      </c>
      <c r="F109" s="11" t="str">
        <f t="shared" si="13"/>
        <v>N/A</v>
      </c>
      <c r="G109" s="45">
        <v>302710041</v>
      </c>
      <c r="H109" s="11" t="str">
        <f t="shared" si="14"/>
        <v>N/A</v>
      </c>
      <c r="I109" s="12">
        <v>-4.9400000000000004</v>
      </c>
      <c r="J109" s="12">
        <v>8.6E-3</v>
      </c>
      <c r="K109" s="43" t="s">
        <v>739</v>
      </c>
      <c r="L109" s="9" t="str">
        <f t="shared" si="15"/>
        <v>Yes</v>
      </c>
    </row>
    <row r="110" spans="1:12" x14ac:dyDescent="0.25">
      <c r="A110" s="44" t="s">
        <v>571</v>
      </c>
      <c r="B110" s="35" t="s">
        <v>213</v>
      </c>
      <c r="C110" s="36">
        <v>413455</v>
      </c>
      <c r="D110" s="11" t="str">
        <f t="shared" si="12"/>
        <v>N/A</v>
      </c>
      <c r="E110" s="36">
        <v>411869</v>
      </c>
      <c r="F110" s="11" t="str">
        <f t="shared" si="13"/>
        <v>N/A</v>
      </c>
      <c r="G110" s="36">
        <v>413806</v>
      </c>
      <c r="H110" s="11" t="str">
        <f t="shared" si="14"/>
        <v>N/A</v>
      </c>
      <c r="I110" s="12">
        <v>-0.38400000000000001</v>
      </c>
      <c r="J110" s="12">
        <v>0.4703</v>
      </c>
      <c r="K110" s="43" t="s">
        <v>739</v>
      </c>
      <c r="L110" s="9" t="str">
        <f t="shared" si="15"/>
        <v>Yes</v>
      </c>
    </row>
    <row r="111" spans="1:12" x14ac:dyDescent="0.25">
      <c r="A111" s="44" t="s">
        <v>1329</v>
      </c>
      <c r="B111" s="35" t="s">
        <v>213</v>
      </c>
      <c r="C111" s="45">
        <v>770.11970830999996</v>
      </c>
      <c r="D111" s="11" t="str">
        <f t="shared" si="12"/>
        <v>N/A</v>
      </c>
      <c r="E111" s="45">
        <v>734.90383107000002</v>
      </c>
      <c r="F111" s="11" t="str">
        <f t="shared" si="13"/>
        <v>N/A</v>
      </c>
      <c r="G111" s="45">
        <v>731.52646650999998</v>
      </c>
      <c r="H111" s="11" t="str">
        <f t="shared" si="14"/>
        <v>N/A</v>
      </c>
      <c r="I111" s="12">
        <v>-4.57</v>
      </c>
      <c r="J111" s="12">
        <v>-0.46</v>
      </c>
      <c r="K111" s="43" t="s">
        <v>739</v>
      </c>
      <c r="L111" s="9" t="str">
        <f t="shared" si="15"/>
        <v>Yes</v>
      </c>
    </row>
    <row r="112" spans="1:12" ht="25" x14ac:dyDescent="0.25">
      <c r="A112" s="44" t="s">
        <v>572</v>
      </c>
      <c r="B112" s="35" t="s">
        <v>213</v>
      </c>
      <c r="C112" s="45">
        <v>24863489</v>
      </c>
      <c r="D112" s="11" t="str">
        <f t="shared" si="12"/>
        <v>N/A</v>
      </c>
      <c r="E112" s="45">
        <v>24542356</v>
      </c>
      <c r="F112" s="11" t="str">
        <f t="shared" si="13"/>
        <v>N/A</v>
      </c>
      <c r="G112" s="45">
        <v>24107280</v>
      </c>
      <c r="H112" s="11" t="str">
        <f t="shared" si="14"/>
        <v>N/A</v>
      </c>
      <c r="I112" s="12">
        <v>-1.29</v>
      </c>
      <c r="J112" s="12">
        <v>-1.77</v>
      </c>
      <c r="K112" s="43" t="s">
        <v>739</v>
      </c>
      <c r="L112" s="9" t="str">
        <f t="shared" si="15"/>
        <v>Yes</v>
      </c>
    </row>
    <row r="113" spans="1:12" x14ac:dyDescent="0.25">
      <c r="A113" s="44" t="s">
        <v>573</v>
      </c>
      <c r="B113" s="35" t="s">
        <v>213</v>
      </c>
      <c r="C113" s="36">
        <v>15729</v>
      </c>
      <c r="D113" s="11" t="str">
        <f t="shared" si="12"/>
        <v>N/A</v>
      </c>
      <c r="E113" s="36">
        <v>16753</v>
      </c>
      <c r="F113" s="11" t="str">
        <f t="shared" si="13"/>
        <v>N/A</v>
      </c>
      <c r="G113" s="36">
        <v>17942</v>
      </c>
      <c r="H113" s="11" t="str">
        <f t="shared" si="14"/>
        <v>N/A</v>
      </c>
      <c r="I113" s="12">
        <v>6.51</v>
      </c>
      <c r="J113" s="12">
        <v>7.0970000000000004</v>
      </c>
      <c r="K113" s="43" t="s">
        <v>739</v>
      </c>
      <c r="L113" s="9" t="str">
        <f t="shared" si="15"/>
        <v>Yes</v>
      </c>
    </row>
    <row r="114" spans="1:12" ht="25" x14ac:dyDescent="0.25">
      <c r="A114" s="44" t="s">
        <v>1330</v>
      </c>
      <c r="B114" s="35" t="s">
        <v>213</v>
      </c>
      <c r="C114" s="45">
        <v>1580.7418780999999</v>
      </c>
      <c r="D114" s="11" t="str">
        <f t="shared" si="12"/>
        <v>N/A</v>
      </c>
      <c r="E114" s="45">
        <v>1464.952904</v>
      </c>
      <c r="F114" s="11" t="str">
        <f t="shared" si="13"/>
        <v>N/A</v>
      </c>
      <c r="G114" s="45">
        <v>1343.6227845000001</v>
      </c>
      <c r="H114" s="11" t="str">
        <f t="shared" si="14"/>
        <v>N/A</v>
      </c>
      <c r="I114" s="12">
        <v>-7.32</v>
      </c>
      <c r="J114" s="12">
        <v>-8.2799999999999994</v>
      </c>
      <c r="K114" s="43" t="s">
        <v>739</v>
      </c>
      <c r="L114" s="9" t="str">
        <f t="shared" si="15"/>
        <v>Yes</v>
      </c>
    </row>
    <row r="115" spans="1:12" ht="25" x14ac:dyDescent="0.25">
      <c r="A115" s="44" t="s">
        <v>574</v>
      </c>
      <c r="B115" s="35" t="s">
        <v>213</v>
      </c>
      <c r="C115" s="45">
        <v>26357205</v>
      </c>
      <c r="D115" s="11" t="str">
        <f t="shared" si="12"/>
        <v>N/A</v>
      </c>
      <c r="E115" s="45">
        <v>27478591</v>
      </c>
      <c r="F115" s="11" t="str">
        <f t="shared" si="13"/>
        <v>N/A</v>
      </c>
      <c r="G115" s="45">
        <v>26225177</v>
      </c>
      <c r="H115" s="11" t="str">
        <f t="shared" si="14"/>
        <v>N/A</v>
      </c>
      <c r="I115" s="12">
        <v>4.2549999999999999</v>
      </c>
      <c r="J115" s="12">
        <v>-4.5599999999999996</v>
      </c>
      <c r="K115" s="43" t="s">
        <v>739</v>
      </c>
      <c r="L115" s="9" t="str">
        <f t="shared" si="15"/>
        <v>Yes</v>
      </c>
    </row>
    <row r="116" spans="1:12" x14ac:dyDescent="0.25">
      <c r="A116" s="3" t="s">
        <v>575</v>
      </c>
      <c r="B116" s="35" t="s">
        <v>213</v>
      </c>
      <c r="C116" s="36">
        <v>27621</v>
      </c>
      <c r="D116" s="11" t="str">
        <f t="shared" si="12"/>
        <v>N/A</v>
      </c>
      <c r="E116" s="36">
        <v>26058</v>
      </c>
      <c r="F116" s="11" t="str">
        <f t="shared" si="13"/>
        <v>N/A</v>
      </c>
      <c r="G116" s="36">
        <v>26101</v>
      </c>
      <c r="H116" s="11" t="str">
        <f t="shared" si="14"/>
        <v>N/A</v>
      </c>
      <c r="I116" s="12">
        <v>-5.66</v>
      </c>
      <c r="J116" s="12">
        <v>0.16500000000000001</v>
      </c>
      <c r="K116" s="43" t="s">
        <v>739</v>
      </c>
      <c r="L116" s="9" t="str">
        <f t="shared" si="15"/>
        <v>Yes</v>
      </c>
    </row>
    <row r="117" spans="1:12" ht="25" x14ac:dyDescent="0.25">
      <c r="A117" s="3" t="s">
        <v>1331</v>
      </c>
      <c r="B117" s="35" t="s">
        <v>213</v>
      </c>
      <c r="C117" s="45">
        <v>954.24513956999999</v>
      </c>
      <c r="D117" s="11" t="str">
        <f t="shared" si="12"/>
        <v>N/A</v>
      </c>
      <c r="E117" s="45">
        <v>1054.5165016999999</v>
      </c>
      <c r="F117" s="11" t="str">
        <f t="shared" si="13"/>
        <v>N/A</v>
      </c>
      <c r="G117" s="45">
        <v>1004.7575572</v>
      </c>
      <c r="H117" s="11" t="str">
        <f t="shared" si="14"/>
        <v>N/A</v>
      </c>
      <c r="I117" s="12">
        <v>10.51</v>
      </c>
      <c r="J117" s="12">
        <v>-4.72</v>
      </c>
      <c r="K117" s="43" t="s">
        <v>739</v>
      </c>
      <c r="L117" s="9" t="str">
        <f t="shared" si="15"/>
        <v>Yes</v>
      </c>
    </row>
    <row r="118" spans="1:12" ht="25" x14ac:dyDescent="0.25">
      <c r="A118" s="4" t="s">
        <v>576</v>
      </c>
      <c r="B118" s="35" t="s">
        <v>213</v>
      </c>
      <c r="C118" s="45">
        <v>14070234</v>
      </c>
      <c r="D118" s="11" t="str">
        <f t="shared" si="12"/>
        <v>N/A</v>
      </c>
      <c r="E118" s="45">
        <v>17154765</v>
      </c>
      <c r="F118" s="11" t="str">
        <f t="shared" si="13"/>
        <v>N/A</v>
      </c>
      <c r="G118" s="45">
        <v>19285051</v>
      </c>
      <c r="H118" s="11" t="str">
        <f t="shared" si="14"/>
        <v>N/A</v>
      </c>
      <c r="I118" s="12">
        <v>21.92</v>
      </c>
      <c r="J118" s="12">
        <v>12.42</v>
      </c>
      <c r="K118" s="43" t="s">
        <v>739</v>
      </c>
      <c r="L118" s="9" t="str">
        <f t="shared" si="15"/>
        <v>Yes</v>
      </c>
    </row>
    <row r="119" spans="1:12" x14ac:dyDescent="0.25">
      <c r="A119" s="4" t="s">
        <v>577</v>
      </c>
      <c r="B119" s="35" t="s">
        <v>213</v>
      </c>
      <c r="C119" s="36">
        <v>2704</v>
      </c>
      <c r="D119" s="11" t="str">
        <f t="shared" si="12"/>
        <v>N/A</v>
      </c>
      <c r="E119" s="36">
        <v>2994</v>
      </c>
      <c r="F119" s="11" t="str">
        <f t="shared" si="13"/>
        <v>N/A</v>
      </c>
      <c r="G119" s="36">
        <v>3392</v>
      </c>
      <c r="H119" s="11" t="str">
        <f t="shared" si="14"/>
        <v>N/A</v>
      </c>
      <c r="I119" s="12">
        <v>10.72</v>
      </c>
      <c r="J119" s="12">
        <v>13.29</v>
      </c>
      <c r="K119" s="43" t="s">
        <v>739</v>
      </c>
      <c r="L119" s="9" t="str">
        <f t="shared" si="15"/>
        <v>Yes</v>
      </c>
    </row>
    <row r="120" spans="1:12" ht="25" x14ac:dyDescent="0.25">
      <c r="A120" s="4" t="s">
        <v>1332</v>
      </c>
      <c r="B120" s="35" t="s">
        <v>213</v>
      </c>
      <c r="C120" s="45">
        <v>5203.4889052999997</v>
      </c>
      <c r="D120" s="11" t="str">
        <f t="shared" si="12"/>
        <v>N/A</v>
      </c>
      <c r="E120" s="45">
        <v>5729.7144288999998</v>
      </c>
      <c r="F120" s="11" t="str">
        <f t="shared" si="13"/>
        <v>N/A</v>
      </c>
      <c r="G120" s="45">
        <v>5685.4513561000003</v>
      </c>
      <c r="H120" s="11" t="str">
        <f t="shared" si="14"/>
        <v>N/A</v>
      </c>
      <c r="I120" s="12">
        <v>10.11</v>
      </c>
      <c r="J120" s="12">
        <v>-0.77300000000000002</v>
      </c>
      <c r="K120" s="43" t="s">
        <v>739</v>
      </c>
      <c r="L120" s="9" t="str">
        <f t="shared" si="15"/>
        <v>Yes</v>
      </c>
    </row>
    <row r="121" spans="1:12" ht="25" x14ac:dyDescent="0.25">
      <c r="A121" s="4" t="s">
        <v>578</v>
      </c>
      <c r="B121" s="35" t="s">
        <v>213</v>
      </c>
      <c r="C121" s="45">
        <v>2060285</v>
      </c>
      <c r="D121" s="11" t="str">
        <f t="shared" si="12"/>
        <v>N/A</v>
      </c>
      <c r="E121" s="45">
        <v>2012728</v>
      </c>
      <c r="F121" s="11" t="str">
        <f t="shared" si="13"/>
        <v>N/A</v>
      </c>
      <c r="G121" s="45">
        <v>1800282</v>
      </c>
      <c r="H121" s="11" t="str">
        <f t="shared" si="14"/>
        <v>N/A</v>
      </c>
      <c r="I121" s="12">
        <v>-2.31</v>
      </c>
      <c r="J121" s="12">
        <v>-10.6</v>
      </c>
      <c r="K121" s="43" t="s">
        <v>739</v>
      </c>
      <c r="L121" s="9" t="str">
        <f t="shared" si="15"/>
        <v>Yes</v>
      </c>
    </row>
    <row r="122" spans="1:12" x14ac:dyDescent="0.25">
      <c r="A122" s="4" t="s">
        <v>579</v>
      </c>
      <c r="B122" s="35" t="s">
        <v>213</v>
      </c>
      <c r="C122" s="36">
        <v>5734</v>
      </c>
      <c r="D122" s="11" t="str">
        <f t="shared" si="12"/>
        <v>N/A</v>
      </c>
      <c r="E122" s="36">
        <v>5155</v>
      </c>
      <c r="F122" s="11" t="str">
        <f t="shared" si="13"/>
        <v>N/A</v>
      </c>
      <c r="G122" s="36">
        <v>5326</v>
      </c>
      <c r="H122" s="11" t="str">
        <f t="shared" si="14"/>
        <v>N/A</v>
      </c>
      <c r="I122" s="12">
        <v>-10.1</v>
      </c>
      <c r="J122" s="12">
        <v>3.3170000000000002</v>
      </c>
      <c r="K122" s="43" t="s">
        <v>739</v>
      </c>
      <c r="L122" s="9" t="str">
        <f t="shared" si="15"/>
        <v>Yes</v>
      </c>
    </row>
    <row r="123" spans="1:12" ht="25" x14ac:dyDescent="0.25">
      <c r="A123" s="4" t="s">
        <v>1333</v>
      </c>
      <c r="B123" s="35" t="s">
        <v>213</v>
      </c>
      <c r="C123" s="45">
        <v>359.31025462000002</v>
      </c>
      <c r="D123" s="11" t="str">
        <f t="shared" si="12"/>
        <v>N/A</v>
      </c>
      <c r="E123" s="45">
        <v>390.44190106999997</v>
      </c>
      <c r="F123" s="11" t="str">
        <f t="shared" si="13"/>
        <v>N/A</v>
      </c>
      <c r="G123" s="45">
        <v>338.01764926999999</v>
      </c>
      <c r="H123" s="11" t="str">
        <f t="shared" si="14"/>
        <v>N/A</v>
      </c>
      <c r="I123" s="12">
        <v>8.6639999999999997</v>
      </c>
      <c r="J123" s="12">
        <v>-13.4</v>
      </c>
      <c r="K123" s="43" t="s">
        <v>739</v>
      </c>
      <c r="L123" s="9" t="str">
        <f t="shared" si="15"/>
        <v>Yes</v>
      </c>
    </row>
    <row r="124" spans="1:12" ht="25" x14ac:dyDescent="0.25">
      <c r="A124" s="4" t="s">
        <v>580</v>
      </c>
      <c r="B124" s="35" t="s">
        <v>213</v>
      </c>
      <c r="C124" s="45">
        <v>1837830</v>
      </c>
      <c r="D124" s="11" t="str">
        <f t="shared" si="12"/>
        <v>N/A</v>
      </c>
      <c r="E124" s="45">
        <v>1515835</v>
      </c>
      <c r="F124" s="11" t="str">
        <f t="shared" si="13"/>
        <v>N/A</v>
      </c>
      <c r="G124" s="45">
        <v>1556647</v>
      </c>
      <c r="H124" s="11" t="str">
        <f t="shared" si="14"/>
        <v>N/A</v>
      </c>
      <c r="I124" s="12">
        <v>-17.5</v>
      </c>
      <c r="J124" s="12">
        <v>2.6920000000000002</v>
      </c>
      <c r="K124" s="43" t="s">
        <v>739</v>
      </c>
      <c r="L124" s="9" t="str">
        <f t="shared" si="15"/>
        <v>Yes</v>
      </c>
    </row>
    <row r="125" spans="1:12" x14ac:dyDescent="0.25">
      <c r="A125" s="2" t="s">
        <v>581</v>
      </c>
      <c r="B125" s="35" t="s">
        <v>213</v>
      </c>
      <c r="C125" s="36">
        <v>49</v>
      </c>
      <c r="D125" s="11" t="str">
        <f t="shared" si="12"/>
        <v>N/A</v>
      </c>
      <c r="E125" s="36">
        <v>51</v>
      </c>
      <c r="F125" s="11" t="str">
        <f t="shared" si="13"/>
        <v>N/A</v>
      </c>
      <c r="G125" s="36">
        <v>160</v>
      </c>
      <c r="H125" s="11" t="str">
        <f t="shared" si="14"/>
        <v>N/A</v>
      </c>
      <c r="I125" s="12">
        <v>4.0819999999999999</v>
      </c>
      <c r="J125" s="12">
        <v>213.7</v>
      </c>
      <c r="K125" s="43" t="s">
        <v>739</v>
      </c>
      <c r="L125" s="9" t="str">
        <f t="shared" si="15"/>
        <v>No</v>
      </c>
    </row>
    <row r="126" spans="1:12" ht="25" x14ac:dyDescent="0.25">
      <c r="A126" s="2" t="s">
        <v>1334</v>
      </c>
      <c r="B126" s="35" t="s">
        <v>213</v>
      </c>
      <c r="C126" s="45">
        <v>37506.734693999999</v>
      </c>
      <c r="D126" s="11" t="str">
        <f t="shared" si="12"/>
        <v>N/A</v>
      </c>
      <c r="E126" s="45">
        <v>29722.254902000001</v>
      </c>
      <c r="F126" s="11" t="str">
        <f t="shared" si="13"/>
        <v>N/A</v>
      </c>
      <c r="G126" s="45">
        <v>9729.0437500000007</v>
      </c>
      <c r="H126" s="11" t="str">
        <f t="shared" si="14"/>
        <v>N/A</v>
      </c>
      <c r="I126" s="12">
        <v>-20.8</v>
      </c>
      <c r="J126" s="12">
        <v>-67.3</v>
      </c>
      <c r="K126" s="43" t="s">
        <v>739</v>
      </c>
      <c r="L126" s="9" t="str">
        <f t="shared" si="15"/>
        <v>No</v>
      </c>
    </row>
    <row r="127" spans="1:12" ht="25" x14ac:dyDescent="0.25">
      <c r="A127" s="2" t="s">
        <v>582</v>
      </c>
      <c r="B127" s="35" t="s">
        <v>213</v>
      </c>
      <c r="C127" s="45">
        <v>53727416</v>
      </c>
      <c r="D127" s="11" t="str">
        <f t="shared" si="12"/>
        <v>N/A</v>
      </c>
      <c r="E127" s="45">
        <v>83233579</v>
      </c>
      <c r="F127" s="11" t="str">
        <f t="shared" si="13"/>
        <v>N/A</v>
      </c>
      <c r="G127" s="45">
        <v>95139168</v>
      </c>
      <c r="H127" s="11" t="str">
        <f t="shared" si="14"/>
        <v>N/A</v>
      </c>
      <c r="I127" s="12">
        <v>54.92</v>
      </c>
      <c r="J127" s="12">
        <v>14.3</v>
      </c>
      <c r="K127" s="43" t="s">
        <v>739</v>
      </c>
      <c r="L127" s="9" t="str">
        <f t="shared" si="15"/>
        <v>Yes</v>
      </c>
    </row>
    <row r="128" spans="1:12" x14ac:dyDescent="0.25">
      <c r="A128" s="2" t="s">
        <v>583</v>
      </c>
      <c r="B128" s="35" t="s">
        <v>213</v>
      </c>
      <c r="C128" s="36">
        <v>23558</v>
      </c>
      <c r="D128" s="11" t="str">
        <f t="shared" si="12"/>
        <v>N/A</v>
      </c>
      <c r="E128" s="36">
        <v>30156</v>
      </c>
      <c r="F128" s="11" t="str">
        <f t="shared" si="13"/>
        <v>N/A</v>
      </c>
      <c r="G128" s="36">
        <v>33001</v>
      </c>
      <c r="H128" s="11" t="str">
        <f t="shared" si="14"/>
        <v>N/A</v>
      </c>
      <c r="I128" s="12">
        <v>28.01</v>
      </c>
      <c r="J128" s="12">
        <v>9.4339999999999993</v>
      </c>
      <c r="K128" s="43" t="s">
        <v>739</v>
      </c>
      <c r="L128" s="9" t="str">
        <f t="shared" si="15"/>
        <v>Yes</v>
      </c>
    </row>
    <row r="129" spans="1:12" ht="25" x14ac:dyDescent="0.25">
      <c r="A129" s="2" t="s">
        <v>1335</v>
      </c>
      <c r="B129" s="35" t="s">
        <v>213</v>
      </c>
      <c r="C129" s="45">
        <v>2280.6441973000001</v>
      </c>
      <c r="D129" s="11" t="str">
        <f t="shared" si="12"/>
        <v>N/A</v>
      </c>
      <c r="E129" s="45">
        <v>2760.1001127</v>
      </c>
      <c r="F129" s="11" t="str">
        <f t="shared" si="13"/>
        <v>N/A</v>
      </c>
      <c r="G129" s="45">
        <v>2882.9177298</v>
      </c>
      <c r="H129" s="11" t="str">
        <f t="shared" si="14"/>
        <v>N/A</v>
      </c>
      <c r="I129" s="12">
        <v>21.02</v>
      </c>
      <c r="J129" s="12">
        <v>4.45</v>
      </c>
      <c r="K129" s="43" t="s">
        <v>739</v>
      </c>
      <c r="L129" s="9" t="str">
        <f t="shared" si="15"/>
        <v>Yes</v>
      </c>
    </row>
    <row r="130" spans="1:12" x14ac:dyDescent="0.25">
      <c r="A130" s="2" t="s">
        <v>584</v>
      </c>
      <c r="B130" s="35" t="s">
        <v>213</v>
      </c>
      <c r="C130" s="45">
        <v>5321735</v>
      </c>
      <c r="D130" s="11" t="str">
        <f t="shared" si="12"/>
        <v>N/A</v>
      </c>
      <c r="E130" s="45">
        <v>5905208</v>
      </c>
      <c r="F130" s="11" t="str">
        <f t="shared" si="13"/>
        <v>N/A</v>
      </c>
      <c r="G130" s="45">
        <v>4537284</v>
      </c>
      <c r="H130" s="11" t="str">
        <f t="shared" si="14"/>
        <v>N/A</v>
      </c>
      <c r="I130" s="12">
        <v>10.96</v>
      </c>
      <c r="J130" s="12">
        <v>-23.2</v>
      </c>
      <c r="K130" s="43" t="s">
        <v>739</v>
      </c>
      <c r="L130" s="9" t="str">
        <f t="shared" si="15"/>
        <v>Yes</v>
      </c>
    </row>
    <row r="131" spans="1:12" x14ac:dyDescent="0.25">
      <c r="A131" s="2" t="s">
        <v>585</v>
      </c>
      <c r="B131" s="35" t="s">
        <v>213</v>
      </c>
      <c r="C131" s="36">
        <v>545</v>
      </c>
      <c r="D131" s="11" t="str">
        <f t="shared" si="12"/>
        <v>N/A</v>
      </c>
      <c r="E131" s="36">
        <v>597</v>
      </c>
      <c r="F131" s="11" t="str">
        <f t="shared" si="13"/>
        <v>N/A</v>
      </c>
      <c r="G131" s="36">
        <v>501</v>
      </c>
      <c r="H131" s="11" t="str">
        <f t="shared" si="14"/>
        <v>N/A</v>
      </c>
      <c r="I131" s="12">
        <v>9.5410000000000004</v>
      </c>
      <c r="J131" s="12">
        <v>-16.100000000000001</v>
      </c>
      <c r="K131" s="43" t="s">
        <v>739</v>
      </c>
      <c r="L131" s="9" t="str">
        <f t="shared" si="15"/>
        <v>Yes</v>
      </c>
    </row>
    <row r="132" spans="1:12" x14ac:dyDescent="0.25">
      <c r="A132" s="2" t="s">
        <v>1336</v>
      </c>
      <c r="B132" s="35" t="s">
        <v>213</v>
      </c>
      <c r="C132" s="45">
        <v>9764.6513761000006</v>
      </c>
      <c r="D132" s="11" t="str">
        <f t="shared" si="12"/>
        <v>N/A</v>
      </c>
      <c r="E132" s="45">
        <v>9891.4706867999994</v>
      </c>
      <c r="F132" s="11" t="str">
        <f t="shared" si="13"/>
        <v>N/A</v>
      </c>
      <c r="G132" s="45">
        <v>9056.4550897999998</v>
      </c>
      <c r="H132" s="11" t="str">
        <f t="shared" si="14"/>
        <v>N/A</v>
      </c>
      <c r="I132" s="12">
        <v>1.2989999999999999</v>
      </c>
      <c r="J132" s="12">
        <v>-8.44</v>
      </c>
      <c r="K132" s="43" t="s">
        <v>739</v>
      </c>
      <c r="L132" s="9" t="str">
        <f t="shared" si="15"/>
        <v>Yes</v>
      </c>
    </row>
    <row r="133" spans="1:12" ht="25" x14ac:dyDescent="0.25">
      <c r="A133" s="2" t="s">
        <v>586</v>
      </c>
      <c r="B133" s="35" t="s">
        <v>213</v>
      </c>
      <c r="C133" s="45">
        <v>614750</v>
      </c>
      <c r="D133" s="11" t="str">
        <f t="shared" si="12"/>
        <v>N/A</v>
      </c>
      <c r="E133" s="45">
        <v>511817</v>
      </c>
      <c r="F133" s="11" t="str">
        <f t="shared" si="13"/>
        <v>N/A</v>
      </c>
      <c r="G133" s="45">
        <v>500721</v>
      </c>
      <c r="H133" s="11" t="str">
        <f t="shared" si="14"/>
        <v>N/A</v>
      </c>
      <c r="I133" s="12">
        <v>-16.7</v>
      </c>
      <c r="J133" s="12">
        <v>-2.17</v>
      </c>
      <c r="K133" s="43" t="s">
        <v>739</v>
      </c>
      <c r="L133" s="9" t="str">
        <f>IF(J133="Div by 0", "N/A", IF(OR(J133="N/A",K133="N/A"),"N/A", IF(J133&gt;VALUE(MID(K133,1,2)), "No", IF(J133&lt;-1*VALUE(MID(K133,1,2)), "No", "Yes"))))</f>
        <v>Yes</v>
      </c>
    </row>
    <row r="134" spans="1:12" x14ac:dyDescent="0.25">
      <c r="A134" s="2" t="s">
        <v>587</v>
      </c>
      <c r="B134" s="35" t="s">
        <v>213</v>
      </c>
      <c r="C134" s="36">
        <v>6197</v>
      </c>
      <c r="D134" s="11" t="str">
        <f t="shared" si="12"/>
        <v>N/A</v>
      </c>
      <c r="E134" s="36">
        <v>5762</v>
      </c>
      <c r="F134" s="11" t="str">
        <f t="shared" si="13"/>
        <v>N/A</v>
      </c>
      <c r="G134" s="36">
        <v>5611</v>
      </c>
      <c r="H134" s="11" t="str">
        <f t="shared" si="14"/>
        <v>N/A</v>
      </c>
      <c r="I134" s="12">
        <v>-7.02</v>
      </c>
      <c r="J134" s="12">
        <v>-2.62</v>
      </c>
      <c r="K134" s="43" t="s">
        <v>739</v>
      </c>
      <c r="L134" s="9" t="str">
        <f t="shared" ref="L134:L138" si="16">IF(J134="Div by 0", "N/A", IF(OR(J134="N/A",K134="N/A"),"N/A", IF(J134&gt;VALUE(MID(K134,1,2)), "No", IF(J134&lt;-1*VALUE(MID(K134,1,2)), "No", "Yes"))))</f>
        <v>Yes</v>
      </c>
    </row>
    <row r="135" spans="1:12" ht="25" x14ac:dyDescent="0.25">
      <c r="A135" s="2" t="s">
        <v>1337</v>
      </c>
      <c r="B135" s="35" t="s">
        <v>213</v>
      </c>
      <c r="C135" s="45">
        <v>99.201226399999996</v>
      </c>
      <c r="D135" s="11" t="str">
        <f t="shared" si="12"/>
        <v>N/A</v>
      </c>
      <c r="E135" s="45">
        <v>88.826275598999999</v>
      </c>
      <c r="F135" s="11" t="str">
        <f t="shared" si="13"/>
        <v>N/A</v>
      </c>
      <c r="G135" s="45">
        <v>89.239173053000002</v>
      </c>
      <c r="H135" s="11" t="str">
        <f t="shared" si="14"/>
        <v>N/A</v>
      </c>
      <c r="I135" s="12">
        <v>-10.5</v>
      </c>
      <c r="J135" s="12">
        <v>0.46479999999999999</v>
      </c>
      <c r="K135" s="43" t="s">
        <v>739</v>
      </c>
      <c r="L135" s="9" t="str">
        <f t="shared" si="16"/>
        <v>Yes</v>
      </c>
    </row>
    <row r="136" spans="1:12" ht="25" x14ac:dyDescent="0.25">
      <c r="A136" s="2" t="s">
        <v>588</v>
      </c>
      <c r="B136" s="35" t="s">
        <v>213</v>
      </c>
      <c r="C136" s="45">
        <v>8463088</v>
      </c>
      <c r="D136" s="11" t="str">
        <f t="shared" ref="D136:D150" si="17">IF($B136="N/A","N/A",IF(C136&gt;10,"No",IF(C136&lt;-10,"No","Yes")))</f>
        <v>N/A</v>
      </c>
      <c r="E136" s="45">
        <v>8841746</v>
      </c>
      <c r="F136" s="11" t="str">
        <f t="shared" ref="F136:F150" si="18">IF($B136="N/A","N/A",IF(E136&gt;10,"No",IF(E136&lt;-10,"No","Yes")))</f>
        <v>N/A</v>
      </c>
      <c r="G136" s="45">
        <v>8078285</v>
      </c>
      <c r="H136" s="11" t="str">
        <f t="shared" ref="H136:H150" si="19">IF($B136="N/A","N/A",IF(G136&gt;10,"No",IF(G136&lt;-10,"No","Yes")))</f>
        <v>N/A</v>
      </c>
      <c r="I136" s="12">
        <v>4.4740000000000002</v>
      </c>
      <c r="J136" s="12">
        <v>-8.6300000000000008</v>
      </c>
      <c r="K136" s="43" t="s">
        <v>739</v>
      </c>
      <c r="L136" s="9" t="str">
        <f t="shared" si="16"/>
        <v>Yes</v>
      </c>
    </row>
    <row r="137" spans="1:12" x14ac:dyDescent="0.25">
      <c r="A137" s="2" t="s">
        <v>589</v>
      </c>
      <c r="B137" s="35" t="s">
        <v>213</v>
      </c>
      <c r="C137" s="36">
        <v>96</v>
      </c>
      <c r="D137" s="11" t="str">
        <f t="shared" si="17"/>
        <v>N/A</v>
      </c>
      <c r="E137" s="36">
        <v>91</v>
      </c>
      <c r="F137" s="11" t="str">
        <f t="shared" si="18"/>
        <v>N/A</v>
      </c>
      <c r="G137" s="36">
        <v>89</v>
      </c>
      <c r="H137" s="11" t="str">
        <f t="shared" si="19"/>
        <v>N/A</v>
      </c>
      <c r="I137" s="12">
        <v>-5.21</v>
      </c>
      <c r="J137" s="12">
        <v>-2.2000000000000002</v>
      </c>
      <c r="K137" s="43" t="s">
        <v>739</v>
      </c>
      <c r="L137" s="9" t="str">
        <f t="shared" si="16"/>
        <v>Yes</v>
      </c>
    </row>
    <row r="138" spans="1:12" ht="25" x14ac:dyDescent="0.25">
      <c r="A138" s="2" t="s">
        <v>1338</v>
      </c>
      <c r="B138" s="35" t="s">
        <v>213</v>
      </c>
      <c r="C138" s="45">
        <v>88157.166666999998</v>
      </c>
      <c r="D138" s="11" t="str">
        <f t="shared" si="17"/>
        <v>N/A</v>
      </c>
      <c r="E138" s="45">
        <v>97162.043955999994</v>
      </c>
      <c r="F138" s="11" t="str">
        <f t="shared" si="18"/>
        <v>N/A</v>
      </c>
      <c r="G138" s="45">
        <v>90767.247191000002</v>
      </c>
      <c r="H138" s="11" t="str">
        <f t="shared" si="19"/>
        <v>N/A</v>
      </c>
      <c r="I138" s="12">
        <v>10.210000000000001</v>
      </c>
      <c r="J138" s="12">
        <v>-6.58</v>
      </c>
      <c r="K138" s="43" t="s">
        <v>739</v>
      </c>
      <c r="L138" s="9" t="str">
        <f t="shared" si="16"/>
        <v>Yes</v>
      </c>
    </row>
    <row r="139" spans="1:12" ht="25" x14ac:dyDescent="0.25">
      <c r="A139" s="2" t="s">
        <v>590</v>
      </c>
      <c r="B139" s="35" t="s">
        <v>213</v>
      </c>
      <c r="C139" s="45">
        <v>49217345</v>
      </c>
      <c r="D139" s="11" t="str">
        <f t="shared" si="17"/>
        <v>N/A</v>
      </c>
      <c r="E139" s="45">
        <v>53828407</v>
      </c>
      <c r="F139" s="11" t="str">
        <f t="shared" si="18"/>
        <v>N/A</v>
      </c>
      <c r="G139" s="45">
        <v>55653522</v>
      </c>
      <c r="H139" s="11" t="str">
        <f t="shared" si="19"/>
        <v>N/A</v>
      </c>
      <c r="I139" s="12">
        <v>9.3689999999999998</v>
      </c>
      <c r="J139" s="12">
        <v>3.391</v>
      </c>
      <c r="K139" s="43" t="s">
        <v>739</v>
      </c>
      <c r="L139" s="9" t="str">
        <f t="shared" ref="L139:L150" si="20">IF(J139="Div by 0", "N/A", IF(K139="N/A","N/A", IF(J139&gt;VALUE(MID(K139,1,2)), "No", IF(J139&lt;-1*VALUE(MID(K139,1,2)), "No", "Yes"))))</f>
        <v>Yes</v>
      </c>
    </row>
    <row r="140" spans="1:12" x14ac:dyDescent="0.25">
      <c r="A140" s="2" t="s">
        <v>591</v>
      </c>
      <c r="B140" s="35" t="s">
        <v>213</v>
      </c>
      <c r="C140" s="36">
        <v>137791</v>
      </c>
      <c r="D140" s="11" t="str">
        <f t="shared" si="17"/>
        <v>N/A</v>
      </c>
      <c r="E140" s="36">
        <v>144206</v>
      </c>
      <c r="F140" s="11" t="str">
        <f t="shared" si="18"/>
        <v>N/A</v>
      </c>
      <c r="G140" s="36">
        <v>147401</v>
      </c>
      <c r="H140" s="11" t="str">
        <f t="shared" si="19"/>
        <v>N/A</v>
      </c>
      <c r="I140" s="12">
        <v>4.6559999999999997</v>
      </c>
      <c r="J140" s="12">
        <v>2.2160000000000002</v>
      </c>
      <c r="K140" s="43" t="s">
        <v>739</v>
      </c>
      <c r="L140" s="9" t="str">
        <f t="shared" si="20"/>
        <v>Yes</v>
      </c>
    </row>
    <row r="141" spans="1:12" ht="25" x14ac:dyDescent="0.25">
      <c r="A141" s="2" t="s">
        <v>1339</v>
      </c>
      <c r="B141" s="35" t="s">
        <v>213</v>
      </c>
      <c r="C141" s="45">
        <v>357.18838676000001</v>
      </c>
      <c r="D141" s="11" t="str">
        <f t="shared" si="17"/>
        <v>N/A</v>
      </c>
      <c r="E141" s="45">
        <v>373.27439219000001</v>
      </c>
      <c r="F141" s="11" t="str">
        <f t="shared" si="18"/>
        <v>N/A</v>
      </c>
      <c r="G141" s="45">
        <v>377.56543035999999</v>
      </c>
      <c r="H141" s="11" t="str">
        <f t="shared" si="19"/>
        <v>N/A</v>
      </c>
      <c r="I141" s="12">
        <v>4.5039999999999996</v>
      </c>
      <c r="J141" s="12">
        <v>1.1499999999999999</v>
      </c>
      <c r="K141" s="43" t="s">
        <v>739</v>
      </c>
      <c r="L141" s="9" t="str">
        <f t="shared" si="20"/>
        <v>Yes</v>
      </c>
    </row>
    <row r="142" spans="1:12" ht="25" x14ac:dyDescent="0.25">
      <c r="A142" s="2" t="s">
        <v>592</v>
      </c>
      <c r="B142" s="35" t="s">
        <v>213</v>
      </c>
      <c r="C142" s="45">
        <v>0</v>
      </c>
      <c r="D142" s="11" t="str">
        <f t="shared" si="17"/>
        <v>N/A</v>
      </c>
      <c r="E142" s="45">
        <v>0</v>
      </c>
      <c r="F142" s="11" t="str">
        <f t="shared" si="18"/>
        <v>N/A</v>
      </c>
      <c r="G142" s="45">
        <v>0</v>
      </c>
      <c r="H142" s="11" t="str">
        <f t="shared" si="19"/>
        <v>N/A</v>
      </c>
      <c r="I142" s="12" t="s">
        <v>1746</v>
      </c>
      <c r="J142" s="12" t="s">
        <v>1746</v>
      </c>
      <c r="K142" s="43" t="s">
        <v>739</v>
      </c>
      <c r="L142" s="9" t="str">
        <f t="shared" si="20"/>
        <v>N/A</v>
      </c>
    </row>
    <row r="143" spans="1:12" x14ac:dyDescent="0.25">
      <c r="A143" s="3" t="s">
        <v>593</v>
      </c>
      <c r="B143" s="35" t="s">
        <v>213</v>
      </c>
      <c r="C143" s="36">
        <v>0</v>
      </c>
      <c r="D143" s="11" t="str">
        <f t="shared" si="17"/>
        <v>N/A</v>
      </c>
      <c r="E143" s="36">
        <v>0</v>
      </c>
      <c r="F143" s="11" t="str">
        <f t="shared" si="18"/>
        <v>N/A</v>
      </c>
      <c r="G143" s="36">
        <v>0</v>
      </c>
      <c r="H143" s="11" t="str">
        <f t="shared" si="19"/>
        <v>N/A</v>
      </c>
      <c r="I143" s="12" t="s">
        <v>1746</v>
      </c>
      <c r="J143" s="12" t="s">
        <v>1746</v>
      </c>
      <c r="K143" s="43" t="s">
        <v>739</v>
      </c>
      <c r="L143" s="9" t="str">
        <f t="shared" si="20"/>
        <v>N/A</v>
      </c>
    </row>
    <row r="144" spans="1:12" ht="25" x14ac:dyDescent="0.25">
      <c r="A144" s="3" t="s">
        <v>1340</v>
      </c>
      <c r="B144" s="35" t="s">
        <v>213</v>
      </c>
      <c r="C144" s="45" t="s">
        <v>1746</v>
      </c>
      <c r="D144" s="11" t="str">
        <f t="shared" si="17"/>
        <v>N/A</v>
      </c>
      <c r="E144" s="45" t="s">
        <v>1746</v>
      </c>
      <c r="F144" s="11" t="str">
        <f t="shared" si="18"/>
        <v>N/A</v>
      </c>
      <c r="G144" s="45" t="s">
        <v>1746</v>
      </c>
      <c r="H144" s="11" t="str">
        <f t="shared" si="19"/>
        <v>N/A</v>
      </c>
      <c r="I144" s="12" t="s">
        <v>1746</v>
      </c>
      <c r="J144" s="12" t="s">
        <v>1746</v>
      </c>
      <c r="K144" s="43" t="s">
        <v>739</v>
      </c>
      <c r="L144" s="9" t="str">
        <f t="shared" si="20"/>
        <v>N/A</v>
      </c>
    </row>
    <row r="145" spans="1:12" ht="25" x14ac:dyDescent="0.25">
      <c r="A145" s="2" t="s">
        <v>594</v>
      </c>
      <c r="B145" s="35" t="s">
        <v>213</v>
      </c>
      <c r="C145" s="45">
        <v>295681821</v>
      </c>
      <c r="D145" s="11" t="str">
        <f t="shared" si="17"/>
        <v>N/A</v>
      </c>
      <c r="E145" s="45">
        <v>306173935</v>
      </c>
      <c r="F145" s="11" t="str">
        <f t="shared" si="18"/>
        <v>N/A</v>
      </c>
      <c r="G145" s="45">
        <v>323890105</v>
      </c>
      <c r="H145" s="11" t="str">
        <f t="shared" si="19"/>
        <v>N/A</v>
      </c>
      <c r="I145" s="12">
        <v>3.548</v>
      </c>
      <c r="J145" s="12">
        <v>5.7859999999999996</v>
      </c>
      <c r="K145" s="43" t="s">
        <v>739</v>
      </c>
      <c r="L145" s="9" t="str">
        <f t="shared" si="20"/>
        <v>Yes</v>
      </c>
    </row>
    <row r="146" spans="1:12" x14ac:dyDescent="0.25">
      <c r="A146" s="2" t="s">
        <v>595</v>
      </c>
      <c r="B146" s="35" t="s">
        <v>213</v>
      </c>
      <c r="C146" s="36">
        <v>89277</v>
      </c>
      <c r="D146" s="11" t="str">
        <f t="shared" si="17"/>
        <v>N/A</v>
      </c>
      <c r="E146" s="36">
        <v>80489</v>
      </c>
      <c r="F146" s="11" t="str">
        <f t="shared" si="18"/>
        <v>N/A</v>
      </c>
      <c r="G146" s="36">
        <v>83236</v>
      </c>
      <c r="H146" s="11" t="str">
        <f t="shared" si="19"/>
        <v>N/A</v>
      </c>
      <c r="I146" s="12">
        <v>-9.84</v>
      </c>
      <c r="J146" s="12">
        <v>3.4129999999999998</v>
      </c>
      <c r="K146" s="43" t="s">
        <v>739</v>
      </c>
      <c r="L146" s="9" t="str">
        <f t="shared" si="20"/>
        <v>Yes</v>
      </c>
    </row>
    <row r="147" spans="1:12" ht="25" x14ac:dyDescent="0.25">
      <c r="A147" s="2" t="s">
        <v>1341</v>
      </c>
      <c r="B147" s="35" t="s">
        <v>213</v>
      </c>
      <c r="C147" s="45">
        <v>3311.9596425</v>
      </c>
      <c r="D147" s="11" t="str">
        <f t="shared" si="17"/>
        <v>N/A</v>
      </c>
      <c r="E147" s="45">
        <v>3803.9227099</v>
      </c>
      <c r="F147" s="11" t="str">
        <f t="shared" si="18"/>
        <v>N/A</v>
      </c>
      <c r="G147" s="45">
        <v>3891.2262122000002</v>
      </c>
      <c r="H147" s="11" t="str">
        <f t="shared" si="19"/>
        <v>N/A</v>
      </c>
      <c r="I147" s="12">
        <v>14.85</v>
      </c>
      <c r="J147" s="12">
        <v>2.2949999999999999</v>
      </c>
      <c r="K147" s="43" t="s">
        <v>739</v>
      </c>
      <c r="L147" s="9" t="str">
        <f t="shared" si="20"/>
        <v>Yes</v>
      </c>
    </row>
    <row r="148" spans="1:12" ht="25" x14ac:dyDescent="0.25">
      <c r="A148" s="2" t="s">
        <v>596</v>
      </c>
      <c r="B148" s="35" t="s">
        <v>213</v>
      </c>
      <c r="C148" s="45">
        <v>522960</v>
      </c>
      <c r="D148" s="11" t="str">
        <f t="shared" si="17"/>
        <v>N/A</v>
      </c>
      <c r="E148" s="45">
        <v>152300</v>
      </c>
      <c r="F148" s="11" t="str">
        <f t="shared" si="18"/>
        <v>N/A</v>
      </c>
      <c r="G148" s="45">
        <v>117026</v>
      </c>
      <c r="H148" s="11" t="str">
        <f t="shared" si="19"/>
        <v>N/A</v>
      </c>
      <c r="I148" s="12">
        <v>-70.900000000000006</v>
      </c>
      <c r="J148" s="12">
        <v>-23.2</v>
      </c>
      <c r="K148" s="43" t="s">
        <v>739</v>
      </c>
      <c r="L148" s="9" t="str">
        <f t="shared" si="20"/>
        <v>Yes</v>
      </c>
    </row>
    <row r="149" spans="1:12" x14ac:dyDescent="0.25">
      <c r="A149" s="2" t="s">
        <v>597</v>
      </c>
      <c r="B149" s="35" t="s">
        <v>213</v>
      </c>
      <c r="C149" s="36">
        <v>360</v>
      </c>
      <c r="D149" s="11" t="str">
        <f t="shared" si="17"/>
        <v>N/A</v>
      </c>
      <c r="E149" s="36">
        <v>110</v>
      </c>
      <c r="F149" s="11" t="str">
        <f t="shared" si="18"/>
        <v>N/A</v>
      </c>
      <c r="G149" s="36">
        <v>26</v>
      </c>
      <c r="H149" s="11" t="str">
        <f t="shared" si="19"/>
        <v>N/A</v>
      </c>
      <c r="I149" s="12">
        <v>-69.400000000000006</v>
      </c>
      <c r="J149" s="12">
        <v>-76.400000000000006</v>
      </c>
      <c r="K149" s="43" t="s">
        <v>739</v>
      </c>
      <c r="L149" s="9" t="str">
        <f t="shared" si="20"/>
        <v>No</v>
      </c>
    </row>
    <row r="150" spans="1:12" ht="25" x14ac:dyDescent="0.25">
      <c r="A150" s="4" t="s">
        <v>1342</v>
      </c>
      <c r="B150" s="35" t="s">
        <v>213</v>
      </c>
      <c r="C150" s="45">
        <v>1452.6666667</v>
      </c>
      <c r="D150" s="11" t="str">
        <f t="shared" si="17"/>
        <v>N/A</v>
      </c>
      <c r="E150" s="45">
        <v>1384.5454545</v>
      </c>
      <c r="F150" s="11" t="str">
        <f t="shared" si="18"/>
        <v>N/A</v>
      </c>
      <c r="G150" s="45">
        <v>4501</v>
      </c>
      <c r="H150" s="11" t="str">
        <f t="shared" si="19"/>
        <v>N/A</v>
      </c>
      <c r="I150" s="12">
        <v>-4.6900000000000004</v>
      </c>
      <c r="J150" s="12">
        <v>225.1</v>
      </c>
      <c r="K150" s="43" t="s">
        <v>739</v>
      </c>
      <c r="L150" s="9" t="str">
        <f t="shared" si="20"/>
        <v>No</v>
      </c>
    </row>
    <row r="151" spans="1:12" x14ac:dyDescent="0.25">
      <c r="A151" s="4" t="s">
        <v>1343</v>
      </c>
      <c r="B151" s="35" t="s">
        <v>213</v>
      </c>
      <c r="C151" s="45">
        <v>665.18929051999999</v>
      </c>
      <c r="D151" s="11" t="str">
        <f t="shared" ref="D151:D170" si="21">IF($B151="N/A","N/A",IF(C151&gt;10,"No",IF(C151&lt;-10,"No","Yes")))</f>
        <v>N/A</v>
      </c>
      <c r="E151" s="45">
        <v>625.97092333000001</v>
      </c>
      <c r="F151" s="11" t="str">
        <f t="shared" ref="F151:F170" si="22">IF($B151="N/A","N/A",IF(E151&gt;10,"No",IF(E151&lt;-10,"No","Yes")))</f>
        <v>N/A</v>
      </c>
      <c r="G151" s="45">
        <v>580.87677298999995</v>
      </c>
      <c r="H151" s="11" t="str">
        <f t="shared" ref="H151:H170" si="23">IF($B151="N/A","N/A",IF(G151&gt;10,"No",IF(G151&lt;-10,"No","Yes")))</f>
        <v>N/A</v>
      </c>
      <c r="I151" s="12">
        <v>-5.9</v>
      </c>
      <c r="J151" s="12">
        <v>-7.2</v>
      </c>
      <c r="K151" s="43" t="s">
        <v>739</v>
      </c>
      <c r="L151" s="9" t="str">
        <f t="shared" ref="L151:L170" si="24">IF(J151="Div by 0", "N/A", IF(K151="N/A","N/A", IF(J151&gt;VALUE(MID(K151,1,2)), "No", IF(J151&lt;-1*VALUE(MID(K151,1,2)), "No", "Yes"))))</f>
        <v>Yes</v>
      </c>
    </row>
    <row r="152" spans="1:12" ht="25" x14ac:dyDescent="0.25">
      <c r="A152" s="4" t="s">
        <v>1344</v>
      </c>
      <c r="B152" s="35" t="s">
        <v>213</v>
      </c>
      <c r="C152" s="45">
        <v>854.56681766999998</v>
      </c>
      <c r="D152" s="11" t="str">
        <f t="shared" si="21"/>
        <v>N/A</v>
      </c>
      <c r="E152" s="45">
        <v>883.04421768999998</v>
      </c>
      <c r="F152" s="11" t="str">
        <f t="shared" si="22"/>
        <v>N/A</v>
      </c>
      <c r="G152" s="45">
        <v>647.06396396000002</v>
      </c>
      <c r="H152" s="11" t="str">
        <f t="shared" si="23"/>
        <v>N/A</v>
      </c>
      <c r="I152" s="12">
        <v>3.3319999999999999</v>
      </c>
      <c r="J152" s="12">
        <v>-26.7</v>
      </c>
      <c r="K152" s="43" t="s">
        <v>739</v>
      </c>
      <c r="L152" s="9" t="str">
        <f t="shared" si="24"/>
        <v>Yes</v>
      </c>
    </row>
    <row r="153" spans="1:12" ht="25" x14ac:dyDescent="0.25">
      <c r="A153" s="4" t="s">
        <v>1345</v>
      </c>
      <c r="B153" s="35" t="s">
        <v>213</v>
      </c>
      <c r="C153" s="45">
        <v>1921.5056981</v>
      </c>
      <c r="D153" s="11" t="str">
        <f t="shared" si="21"/>
        <v>N/A</v>
      </c>
      <c r="E153" s="45">
        <v>1883.2001052999999</v>
      </c>
      <c r="F153" s="11" t="str">
        <f t="shared" si="22"/>
        <v>N/A</v>
      </c>
      <c r="G153" s="45">
        <v>1686.6236879</v>
      </c>
      <c r="H153" s="11" t="str">
        <f t="shared" si="23"/>
        <v>N/A</v>
      </c>
      <c r="I153" s="12">
        <v>-1.99</v>
      </c>
      <c r="J153" s="12">
        <v>-10.4</v>
      </c>
      <c r="K153" s="43" t="s">
        <v>739</v>
      </c>
      <c r="L153" s="9" t="str">
        <f t="shared" si="24"/>
        <v>Yes</v>
      </c>
    </row>
    <row r="154" spans="1:12" ht="25" x14ac:dyDescent="0.25">
      <c r="A154" s="4" t="s">
        <v>1346</v>
      </c>
      <c r="B154" s="35" t="s">
        <v>213</v>
      </c>
      <c r="C154" s="45">
        <v>397.68029761000003</v>
      </c>
      <c r="D154" s="11" t="str">
        <f t="shared" si="21"/>
        <v>N/A</v>
      </c>
      <c r="E154" s="45">
        <v>350.20036434000002</v>
      </c>
      <c r="F154" s="11" t="str">
        <f t="shared" si="22"/>
        <v>N/A</v>
      </c>
      <c r="G154" s="45">
        <v>320.16776535000002</v>
      </c>
      <c r="H154" s="11" t="str">
        <f t="shared" si="23"/>
        <v>N/A</v>
      </c>
      <c r="I154" s="12">
        <v>-11.9</v>
      </c>
      <c r="J154" s="12">
        <v>-8.58</v>
      </c>
      <c r="K154" s="43" t="s">
        <v>739</v>
      </c>
      <c r="L154" s="9" t="str">
        <f t="shared" si="24"/>
        <v>Yes</v>
      </c>
    </row>
    <row r="155" spans="1:12" ht="25" x14ac:dyDescent="0.25">
      <c r="A155" s="2" t="s">
        <v>1347</v>
      </c>
      <c r="B155" s="35" t="s">
        <v>213</v>
      </c>
      <c r="C155" s="45">
        <v>860.18618438999999</v>
      </c>
      <c r="D155" s="11" t="str">
        <f t="shared" si="21"/>
        <v>N/A</v>
      </c>
      <c r="E155" s="45">
        <v>852.28258149999999</v>
      </c>
      <c r="F155" s="11" t="str">
        <f t="shared" si="22"/>
        <v>N/A</v>
      </c>
      <c r="G155" s="45">
        <v>860.92952826999999</v>
      </c>
      <c r="H155" s="11" t="str">
        <f t="shared" si="23"/>
        <v>N/A</v>
      </c>
      <c r="I155" s="12">
        <v>-0.91900000000000004</v>
      </c>
      <c r="J155" s="12">
        <v>1.0149999999999999</v>
      </c>
      <c r="K155" s="43" t="s">
        <v>739</v>
      </c>
      <c r="L155" s="9" t="str">
        <f t="shared" si="24"/>
        <v>Yes</v>
      </c>
    </row>
    <row r="156" spans="1:12" x14ac:dyDescent="0.25">
      <c r="A156" s="2" t="s">
        <v>1348</v>
      </c>
      <c r="B156" s="35" t="s">
        <v>213</v>
      </c>
      <c r="C156" s="45">
        <v>441.07481354999999</v>
      </c>
      <c r="D156" s="11" t="str">
        <f t="shared" si="21"/>
        <v>N/A</v>
      </c>
      <c r="E156" s="45">
        <v>459.26798037999998</v>
      </c>
      <c r="F156" s="11" t="str">
        <f t="shared" si="22"/>
        <v>N/A</v>
      </c>
      <c r="G156" s="45">
        <v>466.76792518000002</v>
      </c>
      <c r="H156" s="11" t="str">
        <f t="shared" si="23"/>
        <v>N/A</v>
      </c>
      <c r="I156" s="12">
        <v>4.125</v>
      </c>
      <c r="J156" s="12">
        <v>1.633</v>
      </c>
      <c r="K156" s="43" t="s">
        <v>739</v>
      </c>
      <c r="L156" s="9" t="str">
        <f t="shared" si="24"/>
        <v>Yes</v>
      </c>
    </row>
    <row r="157" spans="1:12" ht="25" x14ac:dyDescent="0.25">
      <c r="A157" s="2" t="s">
        <v>1349</v>
      </c>
      <c r="B157" s="35" t="s">
        <v>213</v>
      </c>
      <c r="C157" s="45">
        <v>5341.4422424000004</v>
      </c>
      <c r="D157" s="11" t="str">
        <f t="shared" si="21"/>
        <v>N/A</v>
      </c>
      <c r="E157" s="45">
        <v>7419.4540815999999</v>
      </c>
      <c r="F157" s="11" t="str">
        <f t="shared" si="22"/>
        <v>N/A</v>
      </c>
      <c r="G157" s="45">
        <v>6892.6414414000001</v>
      </c>
      <c r="H157" s="11" t="str">
        <f t="shared" si="23"/>
        <v>N/A</v>
      </c>
      <c r="I157" s="12">
        <v>38.9</v>
      </c>
      <c r="J157" s="12">
        <v>-7.1</v>
      </c>
      <c r="K157" s="43" t="s">
        <v>739</v>
      </c>
      <c r="L157" s="9" t="str">
        <f t="shared" si="24"/>
        <v>Yes</v>
      </c>
    </row>
    <row r="158" spans="1:12" ht="25" x14ac:dyDescent="0.25">
      <c r="A158" s="2" t="s">
        <v>1350</v>
      </c>
      <c r="B158" s="35" t="s">
        <v>213</v>
      </c>
      <c r="C158" s="45">
        <v>1801.3306336000001</v>
      </c>
      <c r="D158" s="11" t="str">
        <f t="shared" si="21"/>
        <v>N/A</v>
      </c>
      <c r="E158" s="45">
        <v>1850.3477717999999</v>
      </c>
      <c r="F158" s="11" t="str">
        <f t="shared" si="22"/>
        <v>N/A</v>
      </c>
      <c r="G158" s="45">
        <v>1800.2325999</v>
      </c>
      <c r="H158" s="11" t="str">
        <f t="shared" si="23"/>
        <v>N/A</v>
      </c>
      <c r="I158" s="12">
        <v>2.7210000000000001</v>
      </c>
      <c r="J158" s="12">
        <v>-2.71</v>
      </c>
      <c r="K158" s="43" t="s">
        <v>739</v>
      </c>
      <c r="L158" s="9" t="str">
        <f t="shared" si="24"/>
        <v>Yes</v>
      </c>
    </row>
    <row r="159" spans="1:12" ht="25" x14ac:dyDescent="0.25">
      <c r="A159" s="2" t="s">
        <v>1351</v>
      </c>
      <c r="B159" s="35" t="s">
        <v>213</v>
      </c>
      <c r="C159" s="45">
        <v>208.06336697</v>
      </c>
      <c r="D159" s="11" t="str">
        <f t="shared" si="21"/>
        <v>N/A</v>
      </c>
      <c r="E159" s="45">
        <v>218.30636387000001</v>
      </c>
      <c r="F159" s="11" t="str">
        <f t="shared" si="22"/>
        <v>N/A</v>
      </c>
      <c r="G159" s="45">
        <v>228.68103303999999</v>
      </c>
      <c r="H159" s="11" t="str">
        <f t="shared" si="23"/>
        <v>N/A</v>
      </c>
      <c r="I159" s="12">
        <v>4.923</v>
      </c>
      <c r="J159" s="12">
        <v>4.7519999999999998</v>
      </c>
      <c r="K159" s="43" t="s">
        <v>739</v>
      </c>
      <c r="L159" s="9" t="str">
        <f t="shared" si="24"/>
        <v>Yes</v>
      </c>
    </row>
    <row r="160" spans="1:12" ht="25" x14ac:dyDescent="0.25">
      <c r="A160" s="4" t="s">
        <v>1352</v>
      </c>
      <c r="B160" s="35" t="s">
        <v>213</v>
      </c>
      <c r="C160" s="45">
        <v>1.5958179141</v>
      </c>
      <c r="D160" s="11" t="str">
        <f t="shared" si="21"/>
        <v>N/A</v>
      </c>
      <c r="E160" s="45">
        <v>2.6995348292000001</v>
      </c>
      <c r="F160" s="11" t="str">
        <f t="shared" si="22"/>
        <v>N/A</v>
      </c>
      <c r="G160" s="45">
        <v>2.8178967631999998</v>
      </c>
      <c r="H160" s="11" t="str">
        <f t="shared" si="23"/>
        <v>N/A</v>
      </c>
      <c r="I160" s="12">
        <v>69.16</v>
      </c>
      <c r="J160" s="12">
        <v>4.3849999999999998</v>
      </c>
      <c r="K160" s="43" t="s">
        <v>739</v>
      </c>
      <c r="L160" s="9" t="str">
        <f t="shared" si="24"/>
        <v>Yes</v>
      </c>
    </row>
    <row r="161" spans="1:12" x14ac:dyDescent="0.25">
      <c r="A161" s="4" t="s">
        <v>1353</v>
      </c>
      <c r="B161" s="35" t="s">
        <v>213</v>
      </c>
      <c r="C161" s="45">
        <v>561.79827054999998</v>
      </c>
      <c r="D161" s="11" t="str">
        <f t="shared" si="21"/>
        <v>N/A</v>
      </c>
      <c r="E161" s="45">
        <v>520.92609242000003</v>
      </c>
      <c r="F161" s="11" t="str">
        <f t="shared" si="22"/>
        <v>N/A</v>
      </c>
      <c r="G161" s="45">
        <v>523.03839634999997</v>
      </c>
      <c r="H161" s="11" t="str">
        <f t="shared" si="23"/>
        <v>N/A</v>
      </c>
      <c r="I161" s="12">
        <v>-7.28</v>
      </c>
      <c r="J161" s="12">
        <v>0.40550000000000003</v>
      </c>
      <c r="K161" s="43" t="s">
        <v>739</v>
      </c>
      <c r="L161" s="9" t="str">
        <f t="shared" si="24"/>
        <v>Yes</v>
      </c>
    </row>
    <row r="162" spans="1:12" x14ac:dyDescent="0.25">
      <c r="A162" s="4" t="s">
        <v>1354</v>
      </c>
      <c r="B162" s="35" t="s">
        <v>213</v>
      </c>
      <c r="C162" s="45">
        <v>741.37655718999997</v>
      </c>
      <c r="D162" s="11" t="str">
        <f t="shared" si="21"/>
        <v>N/A</v>
      </c>
      <c r="E162" s="45">
        <v>608.17942176999998</v>
      </c>
      <c r="F162" s="11" t="str">
        <f t="shared" si="22"/>
        <v>N/A</v>
      </c>
      <c r="G162" s="45">
        <v>561.50360360000002</v>
      </c>
      <c r="H162" s="11" t="str">
        <f t="shared" si="23"/>
        <v>N/A</v>
      </c>
      <c r="I162" s="12">
        <v>-18</v>
      </c>
      <c r="J162" s="12">
        <v>-7.67</v>
      </c>
      <c r="K162" s="43" t="s">
        <v>739</v>
      </c>
      <c r="L162" s="9" t="str">
        <f t="shared" si="24"/>
        <v>Yes</v>
      </c>
    </row>
    <row r="163" spans="1:12" x14ac:dyDescent="0.25">
      <c r="A163" s="4" t="s">
        <v>1705</v>
      </c>
      <c r="B163" s="35" t="s">
        <v>213</v>
      </c>
      <c r="C163" s="45">
        <v>2052.6326453000001</v>
      </c>
      <c r="D163" s="11" t="str">
        <f t="shared" si="21"/>
        <v>N/A</v>
      </c>
      <c r="E163" s="45">
        <v>1942.0314221000001</v>
      </c>
      <c r="F163" s="11" t="str">
        <f t="shared" si="22"/>
        <v>N/A</v>
      </c>
      <c r="G163" s="45">
        <v>1877.2098653</v>
      </c>
      <c r="H163" s="11" t="str">
        <f t="shared" si="23"/>
        <v>N/A</v>
      </c>
      <c r="I163" s="12">
        <v>-5.39</v>
      </c>
      <c r="J163" s="12">
        <v>-3.34</v>
      </c>
      <c r="K163" s="43" t="s">
        <v>739</v>
      </c>
      <c r="L163" s="9" t="str">
        <f t="shared" si="24"/>
        <v>Yes</v>
      </c>
    </row>
    <row r="164" spans="1:12" x14ac:dyDescent="0.25">
      <c r="A164" s="4" t="s">
        <v>1355</v>
      </c>
      <c r="B164" s="35" t="s">
        <v>213</v>
      </c>
      <c r="C164" s="45">
        <v>300.13296785</v>
      </c>
      <c r="D164" s="11" t="str">
        <f t="shared" si="21"/>
        <v>N/A</v>
      </c>
      <c r="E164" s="45">
        <v>267.38837343</v>
      </c>
      <c r="F164" s="11" t="str">
        <f t="shared" si="22"/>
        <v>N/A</v>
      </c>
      <c r="G164" s="45">
        <v>272.21072261</v>
      </c>
      <c r="H164" s="11" t="str">
        <f t="shared" si="23"/>
        <v>N/A</v>
      </c>
      <c r="I164" s="12">
        <v>-10.9</v>
      </c>
      <c r="J164" s="12">
        <v>1.8029999999999999</v>
      </c>
      <c r="K164" s="43" t="s">
        <v>739</v>
      </c>
      <c r="L164" s="9" t="str">
        <f t="shared" si="24"/>
        <v>Yes</v>
      </c>
    </row>
    <row r="165" spans="1:12" x14ac:dyDescent="0.25">
      <c r="A165" s="4" t="s">
        <v>1356</v>
      </c>
      <c r="B165" s="35" t="s">
        <v>213</v>
      </c>
      <c r="C165" s="45">
        <v>316.43340893999999</v>
      </c>
      <c r="D165" s="11" t="str">
        <f t="shared" si="21"/>
        <v>N/A</v>
      </c>
      <c r="E165" s="45">
        <v>279.54886248000003</v>
      </c>
      <c r="F165" s="11" t="str">
        <f t="shared" si="22"/>
        <v>N/A</v>
      </c>
      <c r="G165" s="45">
        <v>273.22594217</v>
      </c>
      <c r="H165" s="11" t="str">
        <f t="shared" si="23"/>
        <v>N/A</v>
      </c>
      <c r="I165" s="12">
        <v>-11.7</v>
      </c>
      <c r="J165" s="12">
        <v>-2.2599999999999998</v>
      </c>
      <c r="K165" s="43" t="s">
        <v>739</v>
      </c>
      <c r="L165" s="9" t="str">
        <f t="shared" si="24"/>
        <v>Yes</v>
      </c>
    </row>
    <row r="166" spans="1:12" x14ac:dyDescent="0.25">
      <c r="A166" s="4" t="s">
        <v>1357</v>
      </c>
      <c r="B166" s="35" t="s">
        <v>213</v>
      </c>
      <c r="C166" s="45">
        <v>2089.1230343000002</v>
      </c>
      <c r="D166" s="11" t="str">
        <f t="shared" si="21"/>
        <v>N/A</v>
      </c>
      <c r="E166" s="45">
        <v>2142.2296102</v>
      </c>
      <c r="F166" s="11" t="str">
        <f t="shared" si="22"/>
        <v>N/A</v>
      </c>
      <c r="G166" s="45">
        <v>2228.2378423999999</v>
      </c>
      <c r="H166" s="11" t="str">
        <f t="shared" si="23"/>
        <v>N/A</v>
      </c>
      <c r="I166" s="12">
        <v>2.5419999999999998</v>
      </c>
      <c r="J166" s="12">
        <v>4.0149999999999997</v>
      </c>
      <c r="K166" s="43" t="s">
        <v>739</v>
      </c>
      <c r="L166" s="9" t="str">
        <f t="shared" si="24"/>
        <v>Yes</v>
      </c>
    </row>
    <row r="167" spans="1:12" x14ac:dyDescent="0.25">
      <c r="A167" s="44" t="s">
        <v>1358</v>
      </c>
      <c r="B167" s="35" t="s">
        <v>213</v>
      </c>
      <c r="C167" s="45">
        <v>4052.9105322999999</v>
      </c>
      <c r="D167" s="11" t="str">
        <f t="shared" si="21"/>
        <v>N/A</v>
      </c>
      <c r="E167" s="45">
        <v>5011.7984693999997</v>
      </c>
      <c r="F167" s="11" t="str">
        <f t="shared" si="22"/>
        <v>N/A</v>
      </c>
      <c r="G167" s="45">
        <v>3857.8405404999999</v>
      </c>
      <c r="H167" s="11" t="str">
        <f t="shared" si="23"/>
        <v>N/A</v>
      </c>
      <c r="I167" s="12">
        <v>23.66</v>
      </c>
      <c r="J167" s="12">
        <v>-23</v>
      </c>
      <c r="K167" s="43" t="s">
        <v>739</v>
      </c>
      <c r="L167" s="9" t="str">
        <f t="shared" si="24"/>
        <v>Yes</v>
      </c>
    </row>
    <row r="168" spans="1:12" x14ac:dyDescent="0.25">
      <c r="A168" s="44" t="s">
        <v>1359</v>
      </c>
      <c r="B168" s="35" t="s">
        <v>213</v>
      </c>
      <c r="C168" s="45">
        <v>6577.4926294999996</v>
      </c>
      <c r="D168" s="11" t="str">
        <f t="shared" si="21"/>
        <v>N/A</v>
      </c>
      <c r="E168" s="45">
        <v>6772.8266692999996</v>
      </c>
      <c r="F168" s="11" t="str">
        <f t="shared" si="22"/>
        <v>N/A</v>
      </c>
      <c r="G168" s="45">
        <v>6772.6807072000001</v>
      </c>
      <c r="H168" s="11" t="str">
        <f t="shared" si="23"/>
        <v>N/A</v>
      </c>
      <c r="I168" s="12">
        <v>2.97</v>
      </c>
      <c r="J168" s="12">
        <v>-2E-3</v>
      </c>
      <c r="K168" s="43" t="s">
        <v>739</v>
      </c>
      <c r="L168" s="9" t="str">
        <f t="shared" si="24"/>
        <v>Yes</v>
      </c>
    </row>
    <row r="169" spans="1:12" x14ac:dyDescent="0.25">
      <c r="A169" s="44" t="s">
        <v>1360</v>
      </c>
      <c r="B169" s="35" t="s">
        <v>213</v>
      </c>
      <c r="C169" s="45">
        <v>1274.3985949999999</v>
      </c>
      <c r="D169" s="11" t="str">
        <f t="shared" si="21"/>
        <v>N/A</v>
      </c>
      <c r="E169" s="45">
        <v>1280.9296297000001</v>
      </c>
      <c r="F169" s="11" t="str">
        <f t="shared" si="22"/>
        <v>N/A</v>
      </c>
      <c r="G169" s="45">
        <v>1352.7655106</v>
      </c>
      <c r="H169" s="11" t="str">
        <f t="shared" si="23"/>
        <v>N/A</v>
      </c>
      <c r="I169" s="12">
        <v>0.51249999999999996</v>
      </c>
      <c r="J169" s="12">
        <v>5.6079999999999997</v>
      </c>
      <c r="K169" s="43" t="s">
        <v>739</v>
      </c>
      <c r="L169" s="9" t="str">
        <f t="shared" si="24"/>
        <v>Yes</v>
      </c>
    </row>
    <row r="170" spans="1:12" x14ac:dyDescent="0.25">
      <c r="A170" s="44" t="s">
        <v>1361</v>
      </c>
      <c r="B170" s="35" t="s">
        <v>213</v>
      </c>
      <c r="C170" s="45">
        <v>1531.4734392</v>
      </c>
      <c r="D170" s="11" t="str">
        <f t="shared" si="21"/>
        <v>N/A</v>
      </c>
      <c r="E170" s="45">
        <v>1599.5954577</v>
      </c>
      <c r="F170" s="11" t="str">
        <f t="shared" si="22"/>
        <v>N/A</v>
      </c>
      <c r="G170" s="45">
        <v>1649.3372958</v>
      </c>
      <c r="H170" s="11" t="str">
        <f t="shared" si="23"/>
        <v>N/A</v>
      </c>
      <c r="I170" s="12">
        <v>4.4480000000000004</v>
      </c>
      <c r="J170" s="12">
        <v>3.11</v>
      </c>
      <c r="K170" s="43" t="s">
        <v>739</v>
      </c>
      <c r="L170" s="9" t="str">
        <f t="shared" si="24"/>
        <v>Yes</v>
      </c>
    </row>
    <row r="171" spans="1:12" x14ac:dyDescent="0.25">
      <c r="A171" s="44" t="s">
        <v>85</v>
      </c>
      <c r="B171" s="35" t="s">
        <v>213</v>
      </c>
      <c r="C171" s="8">
        <v>11.378533406000001</v>
      </c>
      <c r="D171" s="11" t="str">
        <f t="shared" ref="D171:D202" si="25">IF($B171="N/A","N/A",IF(C171&gt;10,"No",IF(C171&lt;-10,"No","Yes")))</f>
        <v>N/A</v>
      </c>
      <c r="E171" s="8">
        <v>10.654676878</v>
      </c>
      <c r="F171" s="11" t="str">
        <f t="shared" ref="F171:F202" si="26">IF($B171="N/A","N/A",IF(E171&gt;10,"No",IF(E171&lt;-10,"No","Yes")))</f>
        <v>N/A</v>
      </c>
      <c r="G171" s="8">
        <v>10.001503231999999</v>
      </c>
      <c r="H171" s="11" t="str">
        <f t="shared" ref="H171:H202" si="27">IF($B171="N/A","N/A",IF(G171&gt;10,"No",IF(G171&lt;-10,"No","Yes")))</f>
        <v>N/A</v>
      </c>
      <c r="I171" s="12">
        <v>-6.36</v>
      </c>
      <c r="J171" s="12">
        <v>-6.13</v>
      </c>
      <c r="K171" s="43" t="s">
        <v>739</v>
      </c>
      <c r="L171" s="9" t="str">
        <f t="shared" ref="L171:L202" si="28">IF(J171="Div by 0", "N/A", IF(K171="N/A","N/A", IF(J171&gt;VALUE(MID(K171,1,2)), "No", IF(J171&lt;-1*VALUE(MID(K171,1,2)), "No", "Yes"))))</f>
        <v>Yes</v>
      </c>
    </row>
    <row r="172" spans="1:12" x14ac:dyDescent="0.25">
      <c r="A172" s="44" t="s">
        <v>465</v>
      </c>
      <c r="B172" s="35" t="s">
        <v>213</v>
      </c>
      <c r="C172" s="8">
        <v>15.911664779000001</v>
      </c>
      <c r="D172" s="11" t="str">
        <f t="shared" si="25"/>
        <v>N/A</v>
      </c>
      <c r="E172" s="8">
        <v>19.217687075000001</v>
      </c>
      <c r="F172" s="11" t="str">
        <f t="shared" si="26"/>
        <v>N/A</v>
      </c>
      <c r="G172" s="8">
        <v>15.945945946</v>
      </c>
      <c r="H172" s="11" t="str">
        <f t="shared" si="27"/>
        <v>N/A</v>
      </c>
      <c r="I172" s="12">
        <v>20.78</v>
      </c>
      <c r="J172" s="12">
        <v>-17</v>
      </c>
      <c r="K172" s="43" t="s">
        <v>739</v>
      </c>
      <c r="L172" s="9" t="str">
        <f t="shared" si="28"/>
        <v>Yes</v>
      </c>
    </row>
    <row r="173" spans="1:12" x14ac:dyDescent="0.25">
      <c r="A173" s="44" t="s">
        <v>466</v>
      </c>
      <c r="B173" s="35" t="s">
        <v>213</v>
      </c>
      <c r="C173" s="8">
        <v>14.557052752000001</v>
      </c>
      <c r="D173" s="11" t="str">
        <f t="shared" si="25"/>
        <v>N/A</v>
      </c>
      <c r="E173" s="8">
        <v>13.823418308000001</v>
      </c>
      <c r="F173" s="11" t="str">
        <f t="shared" si="26"/>
        <v>N/A</v>
      </c>
      <c r="G173" s="8">
        <v>13.467826858</v>
      </c>
      <c r="H173" s="11" t="str">
        <f t="shared" si="27"/>
        <v>N/A</v>
      </c>
      <c r="I173" s="12">
        <v>-5.04</v>
      </c>
      <c r="J173" s="12">
        <v>-2.57</v>
      </c>
      <c r="K173" s="43" t="s">
        <v>739</v>
      </c>
      <c r="L173" s="9" t="str">
        <f t="shared" si="28"/>
        <v>Yes</v>
      </c>
    </row>
    <row r="174" spans="1:12" x14ac:dyDescent="0.25">
      <c r="A174" s="2" t="s">
        <v>467</v>
      </c>
      <c r="B174" s="35" t="s">
        <v>213</v>
      </c>
      <c r="C174" s="8">
        <v>8.2036243501000001</v>
      </c>
      <c r="D174" s="11" t="str">
        <f t="shared" si="25"/>
        <v>N/A</v>
      </c>
      <c r="E174" s="8">
        <v>7.4478136449000001</v>
      </c>
      <c r="F174" s="11" t="str">
        <f t="shared" si="26"/>
        <v>N/A</v>
      </c>
      <c r="G174" s="8">
        <v>6.7167918653000003</v>
      </c>
      <c r="H174" s="11" t="str">
        <f t="shared" si="27"/>
        <v>N/A</v>
      </c>
      <c r="I174" s="12">
        <v>-9.2100000000000009</v>
      </c>
      <c r="J174" s="12">
        <v>-9.82</v>
      </c>
      <c r="K174" s="43" t="s">
        <v>739</v>
      </c>
      <c r="L174" s="9" t="str">
        <f t="shared" si="28"/>
        <v>Yes</v>
      </c>
    </row>
    <row r="175" spans="1:12" x14ac:dyDescent="0.25">
      <c r="A175" s="2" t="s">
        <v>468</v>
      </c>
      <c r="B175" s="35" t="s">
        <v>213</v>
      </c>
      <c r="C175" s="8">
        <v>33.152282042000003</v>
      </c>
      <c r="D175" s="11" t="str">
        <f t="shared" si="25"/>
        <v>N/A</v>
      </c>
      <c r="E175" s="8">
        <v>32.710499570000003</v>
      </c>
      <c r="F175" s="11" t="str">
        <f t="shared" si="26"/>
        <v>N/A</v>
      </c>
      <c r="G175" s="8">
        <v>32.153843101</v>
      </c>
      <c r="H175" s="11" t="str">
        <f t="shared" si="27"/>
        <v>N/A</v>
      </c>
      <c r="I175" s="12">
        <v>-1.33</v>
      </c>
      <c r="J175" s="12">
        <v>-1.7</v>
      </c>
      <c r="K175" s="43" t="s">
        <v>739</v>
      </c>
      <c r="L175" s="9" t="str">
        <f t="shared" si="28"/>
        <v>Yes</v>
      </c>
    </row>
    <row r="176" spans="1:12" x14ac:dyDescent="0.25">
      <c r="A176" s="2" t="s">
        <v>1362</v>
      </c>
      <c r="B176" s="35" t="s">
        <v>213</v>
      </c>
      <c r="C176" s="8">
        <v>1.3000005293000001</v>
      </c>
      <c r="D176" s="11" t="str">
        <f t="shared" si="25"/>
        <v>N/A</v>
      </c>
      <c r="E176" s="8">
        <v>1.3017812580999999</v>
      </c>
      <c r="F176" s="11" t="str">
        <f t="shared" si="26"/>
        <v>N/A</v>
      </c>
      <c r="G176" s="8">
        <v>1.3644853677</v>
      </c>
      <c r="H176" s="11" t="str">
        <f t="shared" si="27"/>
        <v>N/A</v>
      </c>
      <c r="I176" s="12">
        <v>0.13700000000000001</v>
      </c>
      <c r="J176" s="12">
        <v>4.8170000000000002</v>
      </c>
      <c r="K176" s="43" t="s">
        <v>739</v>
      </c>
      <c r="L176" s="9" t="str">
        <f t="shared" si="28"/>
        <v>Yes</v>
      </c>
    </row>
    <row r="177" spans="1:12" x14ac:dyDescent="0.25">
      <c r="A177" s="2" t="s">
        <v>1363</v>
      </c>
      <c r="B177" s="35" t="s">
        <v>213</v>
      </c>
      <c r="C177" s="8">
        <v>17.893544733999999</v>
      </c>
      <c r="D177" s="11" t="str">
        <f t="shared" si="25"/>
        <v>N/A</v>
      </c>
      <c r="E177" s="8">
        <v>23.894557823</v>
      </c>
      <c r="F177" s="11" t="str">
        <f t="shared" si="26"/>
        <v>N/A</v>
      </c>
      <c r="G177" s="8">
        <v>20.900900901</v>
      </c>
      <c r="H177" s="11" t="str">
        <f t="shared" si="27"/>
        <v>N/A</v>
      </c>
      <c r="I177" s="12">
        <v>33.54</v>
      </c>
      <c r="J177" s="12">
        <v>-12.5</v>
      </c>
      <c r="K177" s="43" t="s">
        <v>739</v>
      </c>
      <c r="L177" s="9" t="str">
        <f t="shared" si="28"/>
        <v>Yes</v>
      </c>
    </row>
    <row r="178" spans="1:12" x14ac:dyDescent="0.25">
      <c r="A178" s="2" t="s">
        <v>1364</v>
      </c>
      <c r="B178" s="35" t="s">
        <v>213</v>
      </c>
      <c r="C178" s="8">
        <v>4.2813455656999997</v>
      </c>
      <c r="D178" s="11" t="str">
        <f t="shared" si="25"/>
        <v>N/A</v>
      </c>
      <c r="E178" s="8">
        <v>4.1701484677999998</v>
      </c>
      <c r="F178" s="11" t="str">
        <f t="shared" si="26"/>
        <v>N/A</v>
      </c>
      <c r="G178" s="8">
        <v>4.1633874633000003</v>
      </c>
      <c r="H178" s="11" t="str">
        <f t="shared" si="27"/>
        <v>N/A</v>
      </c>
      <c r="I178" s="12">
        <v>-2.6</v>
      </c>
      <c r="J178" s="12">
        <v>-0.16200000000000001</v>
      </c>
      <c r="K178" s="43" t="s">
        <v>739</v>
      </c>
      <c r="L178" s="9" t="str">
        <f t="shared" si="28"/>
        <v>Yes</v>
      </c>
    </row>
    <row r="179" spans="1:12" x14ac:dyDescent="0.25">
      <c r="A179" s="2" t="s">
        <v>1365</v>
      </c>
      <c r="B179" s="35" t="s">
        <v>213</v>
      </c>
      <c r="C179" s="8">
        <v>0.80226620479999999</v>
      </c>
      <c r="D179" s="11" t="str">
        <f t="shared" si="25"/>
        <v>N/A</v>
      </c>
      <c r="E179" s="8">
        <v>0.82224805199999995</v>
      </c>
      <c r="F179" s="11" t="str">
        <f t="shared" si="26"/>
        <v>N/A</v>
      </c>
      <c r="G179" s="8">
        <v>0.89191124820000001</v>
      </c>
      <c r="H179" s="11" t="str">
        <f t="shared" si="27"/>
        <v>N/A</v>
      </c>
      <c r="I179" s="12">
        <v>2.4910000000000001</v>
      </c>
      <c r="J179" s="12">
        <v>8.4719999999999995</v>
      </c>
      <c r="K179" s="43" t="s">
        <v>739</v>
      </c>
      <c r="L179" s="9" t="str">
        <f t="shared" si="28"/>
        <v>Yes</v>
      </c>
    </row>
    <row r="180" spans="1:12" x14ac:dyDescent="0.25">
      <c r="A180" s="2" t="s">
        <v>1366</v>
      </c>
      <c r="B180" s="35" t="s">
        <v>213</v>
      </c>
      <c r="C180" s="8">
        <v>1.9895746299999999E-2</v>
      </c>
      <c r="D180" s="11" t="str">
        <f t="shared" si="25"/>
        <v>N/A</v>
      </c>
      <c r="E180" s="8">
        <v>2.1499491799999999E-2</v>
      </c>
      <c r="F180" s="11" t="str">
        <f t="shared" si="26"/>
        <v>N/A</v>
      </c>
      <c r="G180" s="8">
        <v>2.1830161300000001E-2</v>
      </c>
      <c r="H180" s="11" t="str">
        <f t="shared" si="27"/>
        <v>N/A</v>
      </c>
      <c r="I180" s="12">
        <v>8.0609999999999999</v>
      </c>
      <c r="J180" s="12">
        <v>1.538</v>
      </c>
      <c r="K180" s="43" t="s">
        <v>739</v>
      </c>
      <c r="L180" s="9" t="str">
        <f t="shared" si="28"/>
        <v>Yes</v>
      </c>
    </row>
    <row r="181" spans="1:12" x14ac:dyDescent="0.25">
      <c r="A181" s="2" t="s">
        <v>86</v>
      </c>
      <c r="B181" s="35" t="s">
        <v>213</v>
      </c>
      <c r="C181" s="8">
        <v>1.8729641694000001</v>
      </c>
      <c r="D181" s="11" t="str">
        <f t="shared" si="25"/>
        <v>N/A</v>
      </c>
      <c r="E181" s="8">
        <v>1.6525647805000001</v>
      </c>
      <c r="F181" s="11" t="str">
        <f t="shared" si="26"/>
        <v>N/A</v>
      </c>
      <c r="G181" s="8">
        <v>1.7728251235000001</v>
      </c>
      <c r="H181" s="11" t="str">
        <f t="shared" si="27"/>
        <v>N/A</v>
      </c>
      <c r="I181" s="12">
        <v>-11.8</v>
      </c>
      <c r="J181" s="12">
        <v>7.2770000000000001</v>
      </c>
      <c r="K181" s="43" t="s">
        <v>739</v>
      </c>
      <c r="L181" s="9" t="str">
        <f t="shared" si="28"/>
        <v>Yes</v>
      </c>
    </row>
    <row r="182" spans="1:12" x14ac:dyDescent="0.25">
      <c r="A182" s="2" t="s">
        <v>87</v>
      </c>
      <c r="B182" s="35" t="s">
        <v>213</v>
      </c>
      <c r="C182" s="8">
        <v>72.949473241999996</v>
      </c>
      <c r="D182" s="11" t="str">
        <f t="shared" si="25"/>
        <v>N/A</v>
      </c>
      <c r="E182" s="8">
        <v>70.883572842000007</v>
      </c>
      <c r="F182" s="11" t="str">
        <f t="shared" si="26"/>
        <v>N/A</v>
      </c>
      <c r="G182" s="8">
        <v>71.499586179000005</v>
      </c>
      <c r="H182" s="11" t="str">
        <f t="shared" si="27"/>
        <v>N/A</v>
      </c>
      <c r="I182" s="12">
        <v>-2.83</v>
      </c>
      <c r="J182" s="12">
        <v>0.86899999999999999</v>
      </c>
      <c r="K182" s="43" t="s">
        <v>739</v>
      </c>
      <c r="L182" s="9" t="str">
        <f t="shared" si="28"/>
        <v>Yes</v>
      </c>
    </row>
    <row r="183" spans="1:12" x14ac:dyDescent="0.25">
      <c r="A183" s="2" t="s">
        <v>469</v>
      </c>
      <c r="B183" s="35" t="s">
        <v>213</v>
      </c>
      <c r="C183" s="8">
        <v>33.465458664000003</v>
      </c>
      <c r="D183" s="11" t="str">
        <f t="shared" si="25"/>
        <v>N/A</v>
      </c>
      <c r="E183" s="8">
        <v>34.693877551</v>
      </c>
      <c r="F183" s="11" t="str">
        <f t="shared" si="26"/>
        <v>N/A</v>
      </c>
      <c r="G183" s="8">
        <v>34.324324324000003</v>
      </c>
      <c r="H183" s="11" t="str">
        <f t="shared" si="27"/>
        <v>N/A</v>
      </c>
      <c r="I183" s="12">
        <v>3.6709999999999998</v>
      </c>
      <c r="J183" s="12">
        <v>-1.07</v>
      </c>
      <c r="K183" s="43" t="s">
        <v>739</v>
      </c>
      <c r="L183" s="9" t="str">
        <f t="shared" si="28"/>
        <v>Yes</v>
      </c>
    </row>
    <row r="184" spans="1:12" x14ac:dyDescent="0.25">
      <c r="A184" s="2" t="s">
        <v>470</v>
      </c>
      <c r="B184" s="35" t="s">
        <v>213</v>
      </c>
      <c r="C184" s="8">
        <v>82.589115061000001</v>
      </c>
      <c r="D184" s="11" t="str">
        <f t="shared" si="25"/>
        <v>N/A</v>
      </c>
      <c r="E184" s="8">
        <v>82.435696379000007</v>
      </c>
      <c r="F184" s="11" t="str">
        <f t="shared" si="26"/>
        <v>N/A</v>
      </c>
      <c r="G184" s="8">
        <v>82.511777421000005</v>
      </c>
      <c r="H184" s="11" t="str">
        <f t="shared" si="27"/>
        <v>N/A</v>
      </c>
      <c r="I184" s="12">
        <v>-0.186</v>
      </c>
      <c r="J184" s="12">
        <v>9.2299999999999993E-2</v>
      </c>
      <c r="K184" s="43" t="s">
        <v>739</v>
      </c>
      <c r="L184" s="9" t="str">
        <f t="shared" si="28"/>
        <v>Yes</v>
      </c>
    </row>
    <row r="185" spans="1:12" x14ac:dyDescent="0.25">
      <c r="A185" s="2" t="s">
        <v>471</v>
      </c>
      <c r="B185" s="35" t="s">
        <v>213</v>
      </c>
      <c r="C185" s="8">
        <v>71.392644114000007</v>
      </c>
      <c r="D185" s="11" t="str">
        <f t="shared" si="25"/>
        <v>N/A</v>
      </c>
      <c r="E185" s="8">
        <v>68.586907019999998</v>
      </c>
      <c r="F185" s="11" t="str">
        <f t="shared" si="26"/>
        <v>N/A</v>
      </c>
      <c r="G185" s="8">
        <v>69.193595994999995</v>
      </c>
      <c r="H185" s="11" t="str">
        <f t="shared" si="27"/>
        <v>N/A</v>
      </c>
      <c r="I185" s="12">
        <v>-3.93</v>
      </c>
      <c r="J185" s="12">
        <v>0.88460000000000005</v>
      </c>
      <c r="K185" s="43" t="s">
        <v>739</v>
      </c>
      <c r="L185" s="9" t="str">
        <f t="shared" si="28"/>
        <v>Yes</v>
      </c>
    </row>
    <row r="186" spans="1:12" x14ac:dyDescent="0.25">
      <c r="A186" s="2" t="s">
        <v>472</v>
      </c>
      <c r="B186" s="35" t="s">
        <v>213</v>
      </c>
      <c r="C186" s="8">
        <v>71.632644940999995</v>
      </c>
      <c r="D186" s="11" t="str">
        <f t="shared" si="25"/>
        <v>N/A</v>
      </c>
      <c r="E186" s="8">
        <v>71.802439215000007</v>
      </c>
      <c r="F186" s="11" t="str">
        <f t="shared" si="26"/>
        <v>N/A</v>
      </c>
      <c r="G186" s="8">
        <v>72.603147512000007</v>
      </c>
      <c r="H186" s="11" t="str">
        <f t="shared" si="27"/>
        <v>N/A</v>
      </c>
      <c r="I186" s="12">
        <v>0.23699999999999999</v>
      </c>
      <c r="J186" s="12">
        <v>1.115</v>
      </c>
      <c r="K186" s="43" t="s">
        <v>739</v>
      </c>
      <c r="L186" s="9" t="str">
        <f t="shared" si="28"/>
        <v>Yes</v>
      </c>
    </row>
    <row r="187" spans="1:12" x14ac:dyDescent="0.25">
      <c r="A187" s="2" t="s">
        <v>116</v>
      </c>
      <c r="B187" s="35" t="s">
        <v>213</v>
      </c>
      <c r="C187" s="8">
        <v>89.640576671999995</v>
      </c>
      <c r="D187" s="11" t="str">
        <f t="shared" si="25"/>
        <v>N/A</v>
      </c>
      <c r="E187" s="8">
        <v>89.595903966999998</v>
      </c>
      <c r="F187" s="11" t="str">
        <f t="shared" si="26"/>
        <v>N/A</v>
      </c>
      <c r="G187" s="8">
        <v>90.221389780999999</v>
      </c>
      <c r="H187" s="11" t="str">
        <f t="shared" si="27"/>
        <v>N/A</v>
      </c>
      <c r="I187" s="12">
        <v>-0.05</v>
      </c>
      <c r="J187" s="12">
        <v>0.69810000000000005</v>
      </c>
      <c r="K187" s="43" t="s">
        <v>739</v>
      </c>
      <c r="L187" s="9" t="str">
        <f t="shared" si="28"/>
        <v>Yes</v>
      </c>
    </row>
    <row r="188" spans="1:12" x14ac:dyDescent="0.25">
      <c r="A188" s="2" t="s">
        <v>473</v>
      </c>
      <c r="B188" s="35" t="s">
        <v>213</v>
      </c>
      <c r="C188" s="8">
        <v>55.492638732000003</v>
      </c>
      <c r="D188" s="11" t="str">
        <f t="shared" si="25"/>
        <v>N/A</v>
      </c>
      <c r="E188" s="8">
        <v>63.860544218000001</v>
      </c>
      <c r="F188" s="11" t="str">
        <f t="shared" si="26"/>
        <v>N/A</v>
      </c>
      <c r="G188" s="8">
        <v>61.711711712000003</v>
      </c>
      <c r="H188" s="11" t="str">
        <f t="shared" si="27"/>
        <v>N/A</v>
      </c>
      <c r="I188" s="12">
        <v>15.08</v>
      </c>
      <c r="J188" s="12">
        <v>-3.36</v>
      </c>
      <c r="K188" s="43" t="s">
        <v>739</v>
      </c>
      <c r="L188" s="9" t="str">
        <f t="shared" si="28"/>
        <v>Yes</v>
      </c>
    </row>
    <row r="189" spans="1:12" x14ac:dyDescent="0.25">
      <c r="A189" s="2" t="s">
        <v>474</v>
      </c>
      <c r="B189" s="35" t="s">
        <v>213</v>
      </c>
      <c r="C189" s="8">
        <v>90.493597094999998</v>
      </c>
      <c r="D189" s="11" t="str">
        <f t="shared" si="25"/>
        <v>N/A</v>
      </c>
      <c r="E189" s="8">
        <v>91.046142927000005</v>
      </c>
      <c r="F189" s="11" t="str">
        <f t="shared" si="26"/>
        <v>N/A</v>
      </c>
      <c r="G189" s="8">
        <v>91.494762511999994</v>
      </c>
      <c r="H189" s="11" t="str">
        <f t="shared" si="27"/>
        <v>N/A</v>
      </c>
      <c r="I189" s="12">
        <v>0.61060000000000003</v>
      </c>
      <c r="J189" s="12">
        <v>0.49270000000000003</v>
      </c>
      <c r="K189" s="43" t="s">
        <v>739</v>
      </c>
      <c r="L189" s="9" t="str">
        <f t="shared" si="28"/>
        <v>Yes</v>
      </c>
    </row>
    <row r="190" spans="1:12" x14ac:dyDescent="0.25">
      <c r="A190" s="2" t="s">
        <v>475</v>
      </c>
      <c r="B190" s="35" t="s">
        <v>213</v>
      </c>
      <c r="C190" s="8">
        <v>89.937336002999999</v>
      </c>
      <c r="D190" s="11" t="str">
        <f t="shared" si="25"/>
        <v>N/A</v>
      </c>
      <c r="E190" s="8">
        <v>89.650640873</v>
      </c>
      <c r="F190" s="11" t="str">
        <f t="shared" si="26"/>
        <v>N/A</v>
      </c>
      <c r="G190" s="8">
        <v>90.272035219000003</v>
      </c>
      <c r="H190" s="11" t="str">
        <f t="shared" si="27"/>
        <v>N/A</v>
      </c>
      <c r="I190" s="12">
        <v>-0.31900000000000001</v>
      </c>
      <c r="J190" s="12">
        <v>0.69310000000000005</v>
      </c>
      <c r="K190" s="43" t="s">
        <v>739</v>
      </c>
      <c r="L190" s="9" t="str">
        <f t="shared" si="28"/>
        <v>Yes</v>
      </c>
    </row>
    <row r="191" spans="1:12" x14ac:dyDescent="0.25">
      <c r="A191" s="2" t="s">
        <v>476</v>
      </c>
      <c r="B191" s="35" t="s">
        <v>213</v>
      </c>
      <c r="C191" s="8">
        <v>86.874776173000001</v>
      </c>
      <c r="D191" s="11" t="str">
        <f t="shared" si="25"/>
        <v>N/A</v>
      </c>
      <c r="E191" s="8">
        <v>87.239074349000006</v>
      </c>
      <c r="F191" s="11" t="str">
        <f t="shared" si="26"/>
        <v>N/A</v>
      </c>
      <c r="G191" s="8">
        <v>88.130345908999999</v>
      </c>
      <c r="H191" s="11" t="str">
        <f t="shared" si="27"/>
        <v>N/A</v>
      </c>
      <c r="I191" s="12">
        <v>0.41930000000000001</v>
      </c>
      <c r="J191" s="12">
        <v>1.022</v>
      </c>
      <c r="K191" s="43" t="s">
        <v>739</v>
      </c>
      <c r="L191" s="9" t="str">
        <f t="shared" si="28"/>
        <v>Yes</v>
      </c>
    </row>
    <row r="192" spans="1:12" x14ac:dyDescent="0.25">
      <c r="A192" s="2" t="s">
        <v>1367</v>
      </c>
      <c r="B192" s="35" t="s">
        <v>213</v>
      </c>
      <c r="C192" s="36">
        <v>4.6841060629999998</v>
      </c>
      <c r="D192" s="11" t="str">
        <f t="shared" si="25"/>
        <v>N/A</v>
      </c>
      <c r="E192" s="36">
        <v>4.6082475892000003</v>
      </c>
      <c r="F192" s="11" t="str">
        <f t="shared" si="26"/>
        <v>N/A</v>
      </c>
      <c r="G192" s="36">
        <v>4.6073526362999999</v>
      </c>
      <c r="H192" s="11" t="str">
        <f t="shared" si="27"/>
        <v>N/A</v>
      </c>
      <c r="I192" s="12">
        <v>-1.62</v>
      </c>
      <c r="J192" s="12">
        <v>-1.9E-2</v>
      </c>
      <c r="K192" s="43" t="s">
        <v>739</v>
      </c>
      <c r="L192" s="9" t="str">
        <f t="shared" si="28"/>
        <v>Yes</v>
      </c>
    </row>
    <row r="193" spans="1:12" x14ac:dyDescent="0.25">
      <c r="A193" s="2" t="s">
        <v>1368</v>
      </c>
      <c r="B193" s="35" t="s">
        <v>213</v>
      </c>
      <c r="C193" s="36">
        <v>5.3523131673000002</v>
      </c>
      <c r="D193" s="11" t="str">
        <f t="shared" si="25"/>
        <v>N/A</v>
      </c>
      <c r="E193" s="36">
        <v>4.3893805309999996</v>
      </c>
      <c r="F193" s="11" t="str">
        <f t="shared" si="26"/>
        <v>N/A</v>
      </c>
      <c r="G193" s="36">
        <v>3.2768361582000001</v>
      </c>
      <c r="H193" s="11" t="str">
        <f t="shared" si="27"/>
        <v>N/A</v>
      </c>
      <c r="I193" s="12">
        <v>-18</v>
      </c>
      <c r="J193" s="12">
        <v>-25.3</v>
      </c>
      <c r="K193" s="43" t="s">
        <v>739</v>
      </c>
      <c r="L193" s="9" t="str">
        <f t="shared" si="28"/>
        <v>Yes</v>
      </c>
    </row>
    <row r="194" spans="1:12" x14ac:dyDescent="0.25">
      <c r="A194" s="2" t="s">
        <v>1369</v>
      </c>
      <c r="B194" s="35" t="s">
        <v>213</v>
      </c>
      <c r="C194" s="36">
        <v>10.142212375</v>
      </c>
      <c r="D194" s="11" t="str">
        <f t="shared" si="25"/>
        <v>N/A</v>
      </c>
      <c r="E194" s="36">
        <v>9.9749089101999999</v>
      </c>
      <c r="F194" s="11" t="str">
        <f t="shared" si="26"/>
        <v>N/A</v>
      </c>
      <c r="G194" s="36">
        <v>9.5436213991999992</v>
      </c>
      <c r="H194" s="11" t="str">
        <f t="shared" si="27"/>
        <v>N/A</v>
      </c>
      <c r="I194" s="12">
        <v>-1.65</v>
      </c>
      <c r="J194" s="12">
        <v>-4.32</v>
      </c>
      <c r="K194" s="43" t="s">
        <v>739</v>
      </c>
      <c r="L194" s="9" t="str">
        <f t="shared" si="28"/>
        <v>Yes</v>
      </c>
    </row>
    <row r="195" spans="1:12" x14ac:dyDescent="0.25">
      <c r="A195" s="2" t="s">
        <v>1370</v>
      </c>
      <c r="B195" s="35" t="s">
        <v>213</v>
      </c>
      <c r="C195" s="36">
        <v>3.6755373303000001</v>
      </c>
      <c r="D195" s="11" t="str">
        <f t="shared" si="25"/>
        <v>N/A</v>
      </c>
      <c r="E195" s="36">
        <v>3.5687992455000002</v>
      </c>
      <c r="F195" s="11" t="str">
        <f t="shared" si="26"/>
        <v>N/A</v>
      </c>
      <c r="G195" s="36">
        <v>3.5648100834999998</v>
      </c>
      <c r="H195" s="11" t="str">
        <f t="shared" si="27"/>
        <v>N/A</v>
      </c>
      <c r="I195" s="12">
        <v>-2.9</v>
      </c>
      <c r="J195" s="12">
        <v>-0.112</v>
      </c>
      <c r="K195" s="43" t="s">
        <v>739</v>
      </c>
      <c r="L195" s="9" t="str">
        <f t="shared" si="28"/>
        <v>Yes</v>
      </c>
    </row>
    <row r="196" spans="1:12" x14ac:dyDescent="0.25">
      <c r="A196" s="2" t="s">
        <v>1371</v>
      </c>
      <c r="B196" s="35" t="s">
        <v>213</v>
      </c>
      <c r="C196" s="36">
        <v>2.8214607213999998</v>
      </c>
      <c r="D196" s="11" t="str">
        <f t="shared" si="25"/>
        <v>N/A</v>
      </c>
      <c r="E196" s="36">
        <v>2.7804134799</v>
      </c>
      <c r="F196" s="11" t="str">
        <f t="shared" si="26"/>
        <v>N/A</v>
      </c>
      <c r="G196" s="36">
        <v>2.8090359215</v>
      </c>
      <c r="H196" s="11" t="str">
        <f t="shared" si="27"/>
        <v>N/A</v>
      </c>
      <c r="I196" s="12">
        <v>-1.45</v>
      </c>
      <c r="J196" s="12">
        <v>1.0289999999999999</v>
      </c>
      <c r="K196" s="43" t="s">
        <v>739</v>
      </c>
      <c r="L196" s="9" t="str">
        <f t="shared" si="28"/>
        <v>Yes</v>
      </c>
    </row>
    <row r="197" spans="1:12" x14ac:dyDescent="0.25">
      <c r="A197" s="2" t="s">
        <v>1372</v>
      </c>
      <c r="B197" s="35" t="s">
        <v>213</v>
      </c>
      <c r="C197" s="36">
        <v>125.40675896</v>
      </c>
      <c r="D197" s="11" t="str">
        <f t="shared" si="25"/>
        <v>N/A</v>
      </c>
      <c r="E197" s="36">
        <v>126.24048123</v>
      </c>
      <c r="F197" s="11" t="str">
        <f t="shared" si="26"/>
        <v>N/A</v>
      </c>
      <c r="G197" s="36">
        <v>119.10940864</v>
      </c>
      <c r="H197" s="11" t="str">
        <f t="shared" si="27"/>
        <v>N/A</v>
      </c>
      <c r="I197" s="12">
        <v>0.66479999999999995</v>
      </c>
      <c r="J197" s="12">
        <v>-5.65</v>
      </c>
      <c r="K197" s="43" t="s">
        <v>739</v>
      </c>
      <c r="L197" s="9" t="str">
        <f t="shared" si="28"/>
        <v>Yes</v>
      </c>
    </row>
    <row r="198" spans="1:12" x14ac:dyDescent="0.25">
      <c r="A198" s="2" t="s">
        <v>1373</v>
      </c>
      <c r="B198" s="35" t="s">
        <v>213</v>
      </c>
      <c r="C198" s="36">
        <v>228.61075948999999</v>
      </c>
      <c r="D198" s="11" t="str">
        <f t="shared" si="25"/>
        <v>N/A</v>
      </c>
      <c r="E198" s="36">
        <v>228.29537367</v>
      </c>
      <c r="F198" s="11" t="str">
        <f t="shared" si="26"/>
        <v>N/A</v>
      </c>
      <c r="G198" s="36">
        <v>232.81034482999999</v>
      </c>
      <c r="H198" s="11" t="str">
        <f t="shared" si="27"/>
        <v>N/A</v>
      </c>
      <c r="I198" s="12">
        <v>-0.13800000000000001</v>
      </c>
      <c r="J198" s="12">
        <v>1.978</v>
      </c>
      <c r="K198" s="43" t="s">
        <v>739</v>
      </c>
      <c r="L198" s="9" t="str">
        <f t="shared" si="28"/>
        <v>Yes</v>
      </c>
    </row>
    <row r="199" spans="1:12" x14ac:dyDescent="0.25">
      <c r="A199" s="2" t="s">
        <v>1374</v>
      </c>
      <c r="B199" s="35" t="s">
        <v>213</v>
      </c>
      <c r="C199" s="36">
        <v>168.60853795</v>
      </c>
      <c r="D199" s="11" t="str">
        <f t="shared" si="25"/>
        <v>N/A</v>
      </c>
      <c r="E199" s="36">
        <v>171.45896239000001</v>
      </c>
      <c r="F199" s="11" t="str">
        <f t="shared" si="26"/>
        <v>N/A</v>
      </c>
      <c r="G199" s="36">
        <v>163.14350372999999</v>
      </c>
      <c r="H199" s="11" t="str">
        <f t="shared" si="27"/>
        <v>N/A</v>
      </c>
      <c r="I199" s="12">
        <v>1.6910000000000001</v>
      </c>
      <c r="J199" s="12">
        <v>-4.8499999999999996</v>
      </c>
      <c r="K199" s="43" t="s">
        <v>739</v>
      </c>
      <c r="L199" s="9" t="str">
        <f t="shared" si="28"/>
        <v>Yes</v>
      </c>
    </row>
    <row r="200" spans="1:12" x14ac:dyDescent="0.25">
      <c r="A200" s="2" t="s">
        <v>1375</v>
      </c>
      <c r="B200" s="35" t="s">
        <v>213</v>
      </c>
      <c r="C200" s="36">
        <v>71.465587045000007</v>
      </c>
      <c r="D200" s="11" t="str">
        <f t="shared" si="25"/>
        <v>N/A</v>
      </c>
      <c r="E200" s="36">
        <v>73.202535134000001</v>
      </c>
      <c r="F200" s="11" t="str">
        <f t="shared" si="26"/>
        <v>N/A</v>
      </c>
      <c r="G200" s="36">
        <v>70.129810159000002</v>
      </c>
      <c r="H200" s="11" t="str">
        <f t="shared" si="27"/>
        <v>N/A</v>
      </c>
      <c r="I200" s="12">
        <v>2.4300000000000002</v>
      </c>
      <c r="J200" s="12">
        <v>-4.2</v>
      </c>
      <c r="K200" s="43" t="s">
        <v>739</v>
      </c>
      <c r="L200" s="9" t="str">
        <f t="shared" si="28"/>
        <v>Yes</v>
      </c>
    </row>
    <row r="201" spans="1:12" x14ac:dyDescent="0.25">
      <c r="A201" s="2" t="s">
        <v>1376</v>
      </c>
      <c r="B201" s="35" t="s">
        <v>213</v>
      </c>
      <c r="C201" s="36">
        <v>33.5</v>
      </c>
      <c r="D201" s="11" t="str">
        <f t="shared" si="25"/>
        <v>N/A</v>
      </c>
      <c r="E201" s="36">
        <v>41.363636364000001</v>
      </c>
      <c r="F201" s="11" t="str">
        <f t="shared" si="26"/>
        <v>N/A</v>
      </c>
      <c r="G201" s="36">
        <v>42</v>
      </c>
      <c r="H201" s="11" t="str">
        <f t="shared" si="27"/>
        <v>N/A</v>
      </c>
      <c r="I201" s="12">
        <v>23.47</v>
      </c>
      <c r="J201" s="12">
        <v>1.538</v>
      </c>
      <c r="K201" s="43" t="s">
        <v>739</v>
      </c>
      <c r="L201" s="9" t="str">
        <f t="shared" si="28"/>
        <v>Yes</v>
      </c>
    </row>
    <row r="202" spans="1:12" x14ac:dyDescent="0.25">
      <c r="A202" s="2" t="s">
        <v>28</v>
      </c>
      <c r="B202" s="35" t="s">
        <v>213</v>
      </c>
      <c r="C202" s="8">
        <v>3.3618634751999998</v>
      </c>
      <c r="D202" s="11" t="str">
        <f t="shared" si="25"/>
        <v>N/A</v>
      </c>
      <c r="E202" s="8">
        <v>3.2642629722000001</v>
      </c>
      <c r="F202" s="11" t="str">
        <f t="shared" si="26"/>
        <v>N/A</v>
      </c>
      <c r="G202" s="8">
        <v>3.1294870177999998</v>
      </c>
      <c r="H202" s="11" t="str">
        <f t="shared" si="27"/>
        <v>N/A</v>
      </c>
      <c r="I202" s="12">
        <v>-2.9</v>
      </c>
      <c r="J202" s="12">
        <v>-4.13</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0</v>
      </c>
      <c r="J203" s="12">
        <v>-75</v>
      </c>
      <c r="K203" s="14" t="s">
        <v>213</v>
      </c>
      <c r="L203" s="9" t="str">
        <f t="shared" ref="L203:L213" si="32">IF(J203="Div by 0", "N/A", IF(K203="N/A","N/A", IF(J203&gt;VALUE(MID(K203,1,2)), "No", IF(J203&lt;-1*VALUE(MID(K203,1,2)), "No", "Yes"))))</f>
        <v>N/A</v>
      </c>
    </row>
    <row r="204" spans="1:12" x14ac:dyDescent="0.25">
      <c r="A204" s="2" t="s">
        <v>124</v>
      </c>
      <c r="B204" s="35" t="s">
        <v>213</v>
      </c>
      <c r="C204" s="36">
        <v>32</v>
      </c>
      <c r="D204" s="11" t="str">
        <f t="shared" si="29"/>
        <v>N/A</v>
      </c>
      <c r="E204" s="36">
        <v>39</v>
      </c>
      <c r="F204" s="11" t="str">
        <f t="shared" si="30"/>
        <v>N/A</v>
      </c>
      <c r="G204" s="36">
        <v>16</v>
      </c>
      <c r="H204" s="11" t="str">
        <f t="shared" si="31"/>
        <v>N/A</v>
      </c>
      <c r="I204" s="12">
        <v>21.88</v>
      </c>
      <c r="J204" s="12">
        <v>-59</v>
      </c>
      <c r="K204" s="14" t="s">
        <v>213</v>
      </c>
      <c r="L204" s="9" t="str">
        <f t="shared" si="32"/>
        <v>N/A</v>
      </c>
    </row>
    <row r="205" spans="1:12" ht="25" x14ac:dyDescent="0.25">
      <c r="A205" s="2" t="s">
        <v>1624</v>
      </c>
      <c r="B205" s="35" t="s">
        <v>213</v>
      </c>
      <c r="C205" s="36">
        <v>14</v>
      </c>
      <c r="D205" s="11" t="str">
        <f t="shared" si="29"/>
        <v>N/A</v>
      </c>
      <c r="E205" s="36">
        <v>21</v>
      </c>
      <c r="F205" s="11" t="str">
        <f t="shared" si="30"/>
        <v>N/A</v>
      </c>
      <c r="G205" s="36">
        <v>11</v>
      </c>
      <c r="H205" s="11" t="str">
        <f t="shared" si="31"/>
        <v>N/A</v>
      </c>
      <c r="I205" s="12">
        <v>50</v>
      </c>
      <c r="J205" s="12">
        <v>-47.6</v>
      </c>
      <c r="K205" s="14" t="s">
        <v>213</v>
      </c>
      <c r="L205" s="9" t="str">
        <f t="shared" si="32"/>
        <v>N/A</v>
      </c>
    </row>
    <row r="206" spans="1:12" ht="25" x14ac:dyDescent="0.25">
      <c r="A206" s="2" t="s">
        <v>1377</v>
      </c>
      <c r="B206" s="35" t="s">
        <v>213</v>
      </c>
      <c r="C206" s="36">
        <v>15</v>
      </c>
      <c r="D206" s="11" t="str">
        <f t="shared" si="29"/>
        <v>N/A</v>
      </c>
      <c r="E206" s="36">
        <v>22</v>
      </c>
      <c r="F206" s="11" t="str">
        <f t="shared" si="30"/>
        <v>N/A</v>
      </c>
      <c r="G206" s="36">
        <v>15</v>
      </c>
      <c r="H206" s="11" t="str">
        <f t="shared" si="31"/>
        <v>N/A</v>
      </c>
      <c r="I206" s="12">
        <v>46.67</v>
      </c>
      <c r="J206" s="12">
        <v>-31.8</v>
      </c>
      <c r="K206" s="14" t="s">
        <v>213</v>
      </c>
      <c r="L206" s="9" t="str">
        <f t="shared" si="32"/>
        <v>N/A</v>
      </c>
    </row>
    <row r="207" spans="1:12" x14ac:dyDescent="0.25">
      <c r="A207" s="2" t="s">
        <v>1625</v>
      </c>
      <c r="B207" s="35" t="s">
        <v>213</v>
      </c>
      <c r="C207" s="36">
        <v>15</v>
      </c>
      <c r="D207" s="11" t="str">
        <f t="shared" si="29"/>
        <v>N/A</v>
      </c>
      <c r="E207" s="36">
        <v>19</v>
      </c>
      <c r="F207" s="11" t="str">
        <f t="shared" si="30"/>
        <v>N/A</v>
      </c>
      <c r="G207" s="36">
        <v>20</v>
      </c>
      <c r="H207" s="11" t="str">
        <f t="shared" si="31"/>
        <v>N/A</v>
      </c>
      <c r="I207" s="12">
        <v>26.67</v>
      </c>
      <c r="J207" s="12">
        <v>5.2629999999999999</v>
      </c>
      <c r="K207" s="14" t="s">
        <v>213</v>
      </c>
      <c r="L207" s="9" t="str">
        <f t="shared" si="32"/>
        <v>N/A</v>
      </c>
    </row>
    <row r="208" spans="1:12" x14ac:dyDescent="0.25">
      <c r="A208" s="2" t="s">
        <v>1626</v>
      </c>
      <c r="B208" s="35" t="s">
        <v>213</v>
      </c>
      <c r="C208" s="36">
        <v>20</v>
      </c>
      <c r="D208" s="11" t="str">
        <f t="shared" si="29"/>
        <v>N/A</v>
      </c>
      <c r="E208" s="36">
        <v>23</v>
      </c>
      <c r="F208" s="11" t="str">
        <f t="shared" si="30"/>
        <v>N/A</v>
      </c>
      <c r="G208" s="36">
        <v>21</v>
      </c>
      <c r="H208" s="11" t="str">
        <f t="shared" si="31"/>
        <v>N/A</v>
      </c>
      <c r="I208" s="12">
        <v>15</v>
      </c>
      <c r="J208" s="12">
        <v>-8.6999999999999993</v>
      </c>
      <c r="K208" s="14" t="s">
        <v>213</v>
      </c>
      <c r="L208" s="9" t="str">
        <f t="shared" si="32"/>
        <v>N/A</v>
      </c>
    </row>
    <row r="209" spans="1:12" x14ac:dyDescent="0.25">
      <c r="A209" s="2" t="s">
        <v>125</v>
      </c>
      <c r="B209" s="35" t="s">
        <v>213</v>
      </c>
      <c r="C209" s="45">
        <v>1932075</v>
      </c>
      <c r="D209" s="11" t="str">
        <f t="shared" si="29"/>
        <v>N/A</v>
      </c>
      <c r="E209" s="45">
        <v>2359069</v>
      </c>
      <c r="F209" s="11" t="str">
        <f t="shared" si="30"/>
        <v>N/A</v>
      </c>
      <c r="G209" s="45">
        <v>1050715</v>
      </c>
      <c r="H209" s="11" t="str">
        <f t="shared" si="31"/>
        <v>N/A</v>
      </c>
      <c r="I209" s="12">
        <v>22.1</v>
      </c>
      <c r="J209" s="12">
        <v>-55.5</v>
      </c>
      <c r="K209" s="14" t="s">
        <v>213</v>
      </c>
      <c r="L209" s="9" t="str">
        <f t="shared" si="32"/>
        <v>N/A</v>
      </c>
    </row>
    <row r="210" spans="1:12" x14ac:dyDescent="0.25">
      <c r="A210" s="44" t="s">
        <v>1621</v>
      </c>
      <c r="B210" s="35" t="s">
        <v>213</v>
      </c>
      <c r="C210" s="45">
        <v>1213674</v>
      </c>
      <c r="D210" s="11" t="str">
        <f t="shared" si="29"/>
        <v>N/A</v>
      </c>
      <c r="E210" s="45">
        <v>1354915</v>
      </c>
      <c r="F210" s="11" t="str">
        <f t="shared" si="30"/>
        <v>N/A</v>
      </c>
      <c r="G210" s="45">
        <v>869419</v>
      </c>
      <c r="H210" s="11" t="str">
        <f t="shared" si="31"/>
        <v>N/A</v>
      </c>
      <c r="I210" s="12">
        <v>11.64</v>
      </c>
      <c r="J210" s="12">
        <v>-35.799999999999997</v>
      </c>
      <c r="K210" s="14" t="s">
        <v>213</v>
      </c>
      <c r="L210" s="9" t="str">
        <f t="shared" si="32"/>
        <v>N/A</v>
      </c>
    </row>
    <row r="211" spans="1:12" x14ac:dyDescent="0.25">
      <c r="A211" s="44" t="s">
        <v>1378</v>
      </c>
      <c r="B211" s="35" t="s">
        <v>213</v>
      </c>
      <c r="C211" s="45">
        <v>303233</v>
      </c>
      <c r="D211" s="11" t="str">
        <f t="shared" si="29"/>
        <v>N/A</v>
      </c>
      <c r="E211" s="45">
        <v>280590</v>
      </c>
      <c r="F211" s="11" t="str">
        <f t="shared" si="30"/>
        <v>N/A</v>
      </c>
      <c r="G211" s="45">
        <v>225547</v>
      </c>
      <c r="H211" s="11" t="str">
        <f t="shared" si="31"/>
        <v>N/A</v>
      </c>
      <c r="I211" s="12">
        <v>-7.47</v>
      </c>
      <c r="J211" s="12">
        <v>-19.600000000000001</v>
      </c>
      <c r="K211" s="14" t="s">
        <v>213</v>
      </c>
      <c r="L211" s="9" t="str">
        <f t="shared" si="32"/>
        <v>N/A</v>
      </c>
    </row>
    <row r="212" spans="1:12" x14ac:dyDescent="0.25">
      <c r="A212" s="44" t="s">
        <v>1615</v>
      </c>
      <c r="B212" s="35" t="s">
        <v>213</v>
      </c>
      <c r="C212" s="45">
        <v>1929770</v>
      </c>
      <c r="D212" s="11" t="str">
        <f t="shared" si="29"/>
        <v>N/A</v>
      </c>
      <c r="E212" s="45">
        <v>2356224</v>
      </c>
      <c r="F212" s="11" t="str">
        <f t="shared" si="30"/>
        <v>N/A</v>
      </c>
      <c r="G212" s="45">
        <v>649179</v>
      </c>
      <c r="H212" s="11" t="str">
        <f t="shared" si="31"/>
        <v>N/A</v>
      </c>
      <c r="I212" s="12">
        <v>22.1</v>
      </c>
      <c r="J212" s="12">
        <v>-72.400000000000006</v>
      </c>
      <c r="K212" s="14" t="s">
        <v>213</v>
      </c>
      <c r="L212" s="9" t="str">
        <f t="shared" si="32"/>
        <v>N/A</v>
      </c>
    </row>
    <row r="213" spans="1:12" x14ac:dyDescent="0.25">
      <c r="A213" s="44" t="s">
        <v>1616</v>
      </c>
      <c r="B213" s="35" t="s">
        <v>213</v>
      </c>
      <c r="C213" s="45">
        <v>570295</v>
      </c>
      <c r="D213" s="11" t="str">
        <f t="shared" si="29"/>
        <v>N/A</v>
      </c>
      <c r="E213" s="45">
        <v>593775</v>
      </c>
      <c r="F213" s="11" t="str">
        <f t="shared" si="30"/>
        <v>N/A</v>
      </c>
      <c r="G213" s="45">
        <v>278644</v>
      </c>
      <c r="H213" s="11" t="str">
        <f t="shared" si="31"/>
        <v>N/A</v>
      </c>
      <c r="I213" s="12">
        <v>4.117</v>
      </c>
      <c r="J213" s="12">
        <v>-53.1</v>
      </c>
      <c r="K213" s="14" t="s">
        <v>213</v>
      </c>
      <c r="L213" s="9" t="str">
        <f t="shared" si="32"/>
        <v>N/A</v>
      </c>
    </row>
    <row r="214" spans="1:12" ht="25" x14ac:dyDescent="0.25">
      <c r="A214" s="2" t="s">
        <v>1379</v>
      </c>
      <c r="B214" s="35" t="s">
        <v>213</v>
      </c>
      <c r="C214" s="45">
        <v>11625175</v>
      </c>
      <c r="D214" s="11" t="str">
        <f t="shared" ref="D214:D228" si="33">IF($B214="N/A","N/A",IF(C214&gt;10,"No",IF(C214&lt;-10,"No","Yes")))</f>
        <v>N/A</v>
      </c>
      <c r="E214" s="45">
        <v>11685176</v>
      </c>
      <c r="F214" s="11" t="str">
        <f t="shared" ref="F214:F228" si="34">IF($B214="N/A","N/A",IF(E214&gt;10,"No",IF(E214&lt;-10,"No","Yes")))</f>
        <v>N/A</v>
      </c>
      <c r="G214" s="45">
        <v>12158937</v>
      </c>
      <c r="H214" s="11" t="str">
        <f t="shared" ref="H214:H228" si="35">IF($B214="N/A","N/A",IF(G214&gt;10,"No",IF(G214&lt;-10,"No","Yes")))</f>
        <v>N/A</v>
      </c>
      <c r="I214" s="12">
        <v>0.5161</v>
      </c>
      <c r="J214" s="12">
        <v>4.0540000000000003</v>
      </c>
      <c r="K214" s="43" t="s">
        <v>739</v>
      </c>
      <c r="L214" s="9" t="str">
        <f t="shared" ref="L214:L228" si="36">IF(J214="Div by 0", "N/A", IF(K214="N/A","N/A", IF(J214&gt;VALUE(MID(K214,1,2)), "No", IF(J214&lt;-1*VALUE(MID(K214,1,2)), "No", "Yes"))))</f>
        <v>Yes</v>
      </c>
    </row>
    <row r="215" spans="1:12" x14ac:dyDescent="0.25">
      <c r="A215" s="4" t="s">
        <v>649</v>
      </c>
      <c r="B215" s="35" t="s">
        <v>213</v>
      </c>
      <c r="C215" s="36">
        <v>45855</v>
      </c>
      <c r="D215" s="11" t="str">
        <f t="shared" si="33"/>
        <v>N/A</v>
      </c>
      <c r="E215" s="36">
        <v>46701</v>
      </c>
      <c r="F215" s="11" t="str">
        <f t="shared" si="34"/>
        <v>N/A</v>
      </c>
      <c r="G215" s="36">
        <v>45996</v>
      </c>
      <c r="H215" s="11" t="str">
        <f t="shared" si="35"/>
        <v>N/A</v>
      </c>
      <c r="I215" s="12">
        <v>1.845</v>
      </c>
      <c r="J215" s="12">
        <v>-1.51</v>
      </c>
      <c r="K215" s="43" t="s">
        <v>739</v>
      </c>
      <c r="L215" s="9" t="str">
        <f t="shared" si="36"/>
        <v>Yes</v>
      </c>
    </row>
    <row r="216" spans="1:12" x14ac:dyDescent="0.25">
      <c r="A216" s="4" t="s">
        <v>1380</v>
      </c>
      <c r="B216" s="35" t="s">
        <v>213</v>
      </c>
      <c r="C216" s="45">
        <v>253.52033584</v>
      </c>
      <c r="D216" s="11" t="str">
        <f t="shared" si="33"/>
        <v>N/A</v>
      </c>
      <c r="E216" s="45">
        <v>250.21254363</v>
      </c>
      <c r="F216" s="11" t="str">
        <f t="shared" si="34"/>
        <v>N/A</v>
      </c>
      <c r="G216" s="45">
        <v>264.34770415000003</v>
      </c>
      <c r="H216" s="11" t="str">
        <f t="shared" si="35"/>
        <v>N/A</v>
      </c>
      <c r="I216" s="12">
        <v>-1.3</v>
      </c>
      <c r="J216" s="12">
        <v>5.649</v>
      </c>
      <c r="K216" s="43" t="s">
        <v>739</v>
      </c>
      <c r="L216" s="9" t="str">
        <f t="shared" si="36"/>
        <v>Yes</v>
      </c>
    </row>
    <row r="217" spans="1:12" ht="25" x14ac:dyDescent="0.25">
      <c r="A217" s="2" t="s">
        <v>1381</v>
      </c>
      <c r="B217" s="35" t="s">
        <v>213</v>
      </c>
      <c r="C217" s="45">
        <v>12101648</v>
      </c>
      <c r="D217" s="11" t="str">
        <f t="shared" si="33"/>
        <v>N/A</v>
      </c>
      <c r="E217" s="45">
        <v>11884185</v>
      </c>
      <c r="F217" s="11" t="str">
        <f t="shared" si="34"/>
        <v>N/A</v>
      </c>
      <c r="G217" s="45">
        <v>11898524</v>
      </c>
      <c r="H217" s="11" t="str">
        <f t="shared" si="35"/>
        <v>N/A</v>
      </c>
      <c r="I217" s="12">
        <v>-1.8</v>
      </c>
      <c r="J217" s="12">
        <v>0.1207</v>
      </c>
      <c r="K217" s="43" t="s">
        <v>739</v>
      </c>
      <c r="L217" s="9" t="str">
        <f t="shared" si="36"/>
        <v>Yes</v>
      </c>
    </row>
    <row r="218" spans="1:12" x14ac:dyDescent="0.25">
      <c r="A218" s="4" t="s">
        <v>516</v>
      </c>
      <c r="B218" s="35" t="s">
        <v>213</v>
      </c>
      <c r="C218" s="36">
        <v>38180</v>
      </c>
      <c r="D218" s="11" t="str">
        <f t="shared" si="33"/>
        <v>N/A</v>
      </c>
      <c r="E218" s="36">
        <v>40116</v>
      </c>
      <c r="F218" s="11" t="str">
        <f t="shared" si="34"/>
        <v>N/A</v>
      </c>
      <c r="G218" s="36">
        <v>40035</v>
      </c>
      <c r="H218" s="11" t="str">
        <f t="shared" si="35"/>
        <v>N/A</v>
      </c>
      <c r="I218" s="12">
        <v>5.0709999999999997</v>
      </c>
      <c r="J218" s="12">
        <v>-0.20200000000000001</v>
      </c>
      <c r="K218" s="43" t="s">
        <v>739</v>
      </c>
      <c r="L218" s="9" t="str">
        <f t="shared" si="36"/>
        <v>Yes</v>
      </c>
    </row>
    <row r="219" spans="1:12" x14ac:dyDescent="0.25">
      <c r="A219" s="2" t="s">
        <v>1382</v>
      </c>
      <c r="B219" s="35" t="s">
        <v>213</v>
      </c>
      <c r="C219" s="45">
        <v>316.96301728999998</v>
      </c>
      <c r="D219" s="11" t="str">
        <f t="shared" si="33"/>
        <v>N/A</v>
      </c>
      <c r="E219" s="45">
        <v>296.24551301000002</v>
      </c>
      <c r="F219" s="11" t="str">
        <f t="shared" si="34"/>
        <v>N/A</v>
      </c>
      <c r="G219" s="45">
        <v>297.20304733</v>
      </c>
      <c r="H219" s="11" t="str">
        <f t="shared" si="35"/>
        <v>N/A</v>
      </c>
      <c r="I219" s="12">
        <v>-6.54</v>
      </c>
      <c r="J219" s="12">
        <v>0.32319999999999999</v>
      </c>
      <c r="K219" s="43" t="s">
        <v>739</v>
      </c>
      <c r="L219" s="9" t="str">
        <f t="shared" si="36"/>
        <v>Yes</v>
      </c>
    </row>
    <row r="220" spans="1:12" ht="25" x14ac:dyDescent="0.25">
      <c r="A220" s="2" t="s">
        <v>1383</v>
      </c>
      <c r="B220" s="35" t="s">
        <v>213</v>
      </c>
      <c r="C220" s="45">
        <v>9629744</v>
      </c>
      <c r="D220" s="11" t="str">
        <f t="shared" si="33"/>
        <v>N/A</v>
      </c>
      <c r="E220" s="45">
        <v>10400613</v>
      </c>
      <c r="F220" s="11" t="str">
        <f t="shared" si="34"/>
        <v>N/A</v>
      </c>
      <c r="G220" s="45">
        <v>11845602</v>
      </c>
      <c r="H220" s="11" t="str">
        <f t="shared" si="35"/>
        <v>N/A</v>
      </c>
      <c r="I220" s="12">
        <v>8.0050000000000008</v>
      </c>
      <c r="J220" s="12">
        <v>13.89</v>
      </c>
      <c r="K220" s="43" t="s">
        <v>739</v>
      </c>
      <c r="L220" s="9" t="str">
        <f t="shared" si="36"/>
        <v>Yes</v>
      </c>
    </row>
    <row r="221" spans="1:12" x14ac:dyDescent="0.25">
      <c r="A221" s="4" t="s">
        <v>517</v>
      </c>
      <c r="B221" s="35" t="s">
        <v>213</v>
      </c>
      <c r="C221" s="36">
        <v>25271</v>
      </c>
      <c r="D221" s="11" t="str">
        <f t="shared" si="33"/>
        <v>N/A</v>
      </c>
      <c r="E221" s="36">
        <v>28189</v>
      </c>
      <c r="F221" s="11" t="str">
        <f t="shared" si="34"/>
        <v>N/A</v>
      </c>
      <c r="G221" s="36">
        <v>30563</v>
      </c>
      <c r="H221" s="11" t="str">
        <f t="shared" si="35"/>
        <v>N/A</v>
      </c>
      <c r="I221" s="12">
        <v>11.55</v>
      </c>
      <c r="J221" s="12">
        <v>8.4220000000000006</v>
      </c>
      <c r="K221" s="43" t="s">
        <v>739</v>
      </c>
      <c r="L221" s="9" t="str">
        <f t="shared" si="36"/>
        <v>Yes</v>
      </c>
    </row>
    <row r="222" spans="1:12" ht="25" x14ac:dyDescent="0.25">
      <c r="A222" s="2" t="s">
        <v>1384</v>
      </c>
      <c r="B222" s="35" t="s">
        <v>213</v>
      </c>
      <c r="C222" s="45">
        <v>381.05907958</v>
      </c>
      <c r="D222" s="11" t="str">
        <f t="shared" si="33"/>
        <v>N/A</v>
      </c>
      <c r="E222" s="45">
        <v>368.95998438999999</v>
      </c>
      <c r="F222" s="11" t="str">
        <f t="shared" si="34"/>
        <v>N/A</v>
      </c>
      <c r="G222" s="45">
        <v>387.57981874000001</v>
      </c>
      <c r="H222" s="11" t="str">
        <f t="shared" si="35"/>
        <v>N/A</v>
      </c>
      <c r="I222" s="12">
        <v>-3.18</v>
      </c>
      <c r="J222" s="12">
        <v>5.0469999999999997</v>
      </c>
      <c r="K222" s="43" t="s">
        <v>739</v>
      </c>
      <c r="L222" s="9" t="str">
        <f t="shared" si="36"/>
        <v>Yes</v>
      </c>
    </row>
    <row r="223" spans="1:12" ht="25" x14ac:dyDescent="0.25">
      <c r="A223" s="2" t="s">
        <v>1385</v>
      </c>
      <c r="B223" s="35" t="s">
        <v>213</v>
      </c>
      <c r="C223" s="45">
        <v>0</v>
      </c>
      <c r="D223" s="11" t="str">
        <f t="shared" si="33"/>
        <v>N/A</v>
      </c>
      <c r="E223" s="45">
        <v>0</v>
      </c>
      <c r="F223" s="11" t="str">
        <f t="shared" si="34"/>
        <v>N/A</v>
      </c>
      <c r="G223" s="45">
        <v>0</v>
      </c>
      <c r="H223" s="11" t="str">
        <f t="shared" si="35"/>
        <v>N/A</v>
      </c>
      <c r="I223" s="12" t="s">
        <v>1746</v>
      </c>
      <c r="J223" s="12" t="s">
        <v>1746</v>
      </c>
      <c r="K223" s="43" t="s">
        <v>739</v>
      </c>
      <c r="L223" s="9" t="str">
        <f t="shared" si="36"/>
        <v>N/A</v>
      </c>
    </row>
    <row r="224" spans="1:12" x14ac:dyDescent="0.25">
      <c r="A224" s="2" t="s">
        <v>518</v>
      </c>
      <c r="B224" s="35" t="s">
        <v>213</v>
      </c>
      <c r="C224" s="36">
        <v>0</v>
      </c>
      <c r="D224" s="11" t="str">
        <f t="shared" si="33"/>
        <v>N/A</v>
      </c>
      <c r="E224" s="36">
        <v>0</v>
      </c>
      <c r="F224" s="11" t="str">
        <f t="shared" si="34"/>
        <v>N/A</v>
      </c>
      <c r="G224" s="36">
        <v>0</v>
      </c>
      <c r="H224" s="11" t="str">
        <f t="shared" si="35"/>
        <v>N/A</v>
      </c>
      <c r="I224" s="12" t="s">
        <v>1746</v>
      </c>
      <c r="J224" s="12" t="s">
        <v>1746</v>
      </c>
      <c r="K224" s="43" t="s">
        <v>739</v>
      </c>
      <c r="L224" s="9" t="str">
        <f t="shared" si="36"/>
        <v>N/A</v>
      </c>
    </row>
    <row r="225" spans="1:12" x14ac:dyDescent="0.25">
      <c r="A225" s="2" t="s">
        <v>1386</v>
      </c>
      <c r="B225" s="35" t="s">
        <v>213</v>
      </c>
      <c r="C225" s="45" t="s">
        <v>1746</v>
      </c>
      <c r="D225" s="11" t="str">
        <f t="shared" si="33"/>
        <v>N/A</v>
      </c>
      <c r="E225" s="45" t="s">
        <v>1746</v>
      </c>
      <c r="F225" s="11" t="str">
        <f t="shared" si="34"/>
        <v>N/A</v>
      </c>
      <c r="G225" s="45" t="s">
        <v>1746</v>
      </c>
      <c r="H225" s="11" t="str">
        <f t="shared" si="35"/>
        <v>N/A</v>
      </c>
      <c r="I225" s="12" t="s">
        <v>1746</v>
      </c>
      <c r="J225" s="12" t="s">
        <v>1746</v>
      </c>
      <c r="K225" s="43" t="s">
        <v>739</v>
      </c>
      <c r="L225" s="9" t="str">
        <f t="shared" si="36"/>
        <v>N/A</v>
      </c>
    </row>
    <row r="226" spans="1:12" ht="25" x14ac:dyDescent="0.25">
      <c r="A226" s="2" t="s">
        <v>1387</v>
      </c>
      <c r="B226" s="35" t="s">
        <v>213</v>
      </c>
      <c r="C226" s="45">
        <v>72686145</v>
      </c>
      <c r="D226" s="11" t="str">
        <f t="shared" si="33"/>
        <v>N/A</v>
      </c>
      <c r="E226" s="45">
        <v>78138181</v>
      </c>
      <c r="F226" s="11" t="str">
        <f t="shared" si="34"/>
        <v>N/A</v>
      </c>
      <c r="G226" s="45">
        <v>80288311</v>
      </c>
      <c r="H226" s="11" t="str">
        <f t="shared" si="35"/>
        <v>N/A</v>
      </c>
      <c r="I226" s="12">
        <v>7.5010000000000003</v>
      </c>
      <c r="J226" s="12">
        <v>2.7519999999999998</v>
      </c>
      <c r="K226" s="43" t="s">
        <v>739</v>
      </c>
      <c r="L226" s="9" t="str">
        <f t="shared" si="36"/>
        <v>Yes</v>
      </c>
    </row>
    <row r="227" spans="1:12" ht="25" x14ac:dyDescent="0.25">
      <c r="A227" s="2" t="s">
        <v>519</v>
      </c>
      <c r="B227" s="35" t="s">
        <v>213</v>
      </c>
      <c r="C227" s="36">
        <v>2152</v>
      </c>
      <c r="D227" s="11" t="str">
        <f t="shared" si="33"/>
        <v>N/A</v>
      </c>
      <c r="E227" s="36">
        <v>2172</v>
      </c>
      <c r="F227" s="11" t="str">
        <f t="shared" si="34"/>
        <v>N/A</v>
      </c>
      <c r="G227" s="36">
        <v>2129</v>
      </c>
      <c r="H227" s="11" t="str">
        <f t="shared" si="35"/>
        <v>N/A</v>
      </c>
      <c r="I227" s="12">
        <v>0.9294</v>
      </c>
      <c r="J227" s="12">
        <v>-1.98</v>
      </c>
      <c r="K227" s="43" t="s">
        <v>739</v>
      </c>
      <c r="L227" s="9" t="str">
        <f t="shared" si="36"/>
        <v>Yes</v>
      </c>
    </row>
    <row r="228" spans="1:12" ht="25" x14ac:dyDescent="0.25">
      <c r="A228" s="2" t="s">
        <v>1388</v>
      </c>
      <c r="B228" s="35" t="s">
        <v>213</v>
      </c>
      <c r="C228" s="45">
        <v>33776.089683999999</v>
      </c>
      <c r="D228" s="11" t="str">
        <f t="shared" si="33"/>
        <v>N/A</v>
      </c>
      <c r="E228" s="45">
        <v>35975.221454999999</v>
      </c>
      <c r="F228" s="11" t="str">
        <f t="shared" si="34"/>
        <v>N/A</v>
      </c>
      <c r="G228" s="45">
        <v>37711.747769000001</v>
      </c>
      <c r="H228" s="11" t="str">
        <f t="shared" si="35"/>
        <v>N/A</v>
      </c>
      <c r="I228" s="12">
        <v>6.5110000000000001</v>
      </c>
      <c r="J228" s="12">
        <v>4.827</v>
      </c>
      <c r="K228" s="43" t="s">
        <v>739</v>
      </c>
      <c r="L228" s="9" t="str">
        <f t="shared" si="36"/>
        <v>Yes</v>
      </c>
    </row>
    <row r="229" spans="1:12" x14ac:dyDescent="0.25">
      <c r="A229" s="2" t="s">
        <v>1389</v>
      </c>
      <c r="B229" s="35" t="s">
        <v>213</v>
      </c>
      <c r="C229" s="14">
        <v>103258079</v>
      </c>
      <c r="D229" s="11" t="str">
        <f t="shared" ref="D229:D252" si="37">IF($B229="N/A","N/A",IF(C229&gt;10,"No",IF(C229&lt;-10,"No","Yes")))</f>
        <v>N/A</v>
      </c>
      <c r="E229" s="14">
        <v>112219261</v>
      </c>
      <c r="F229" s="11" t="str">
        <f t="shared" ref="F229:F252" si="38">IF($B229="N/A","N/A",IF(E229&gt;10,"No",IF(E229&lt;-10,"No","Yes")))</f>
        <v>N/A</v>
      </c>
      <c r="G229" s="14">
        <v>117307488</v>
      </c>
      <c r="H229" s="11" t="str">
        <f t="shared" ref="H229:H252" si="39">IF($B229="N/A","N/A",IF(G229&gt;10,"No",IF(G229&lt;-10,"No","Yes")))</f>
        <v>N/A</v>
      </c>
      <c r="I229" s="12">
        <v>8.6780000000000008</v>
      </c>
      <c r="J229" s="12">
        <v>4.5339999999999998</v>
      </c>
      <c r="K229" s="43" t="s">
        <v>739</v>
      </c>
      <c r="L229" s="9" t="str">
        <f t="shared" ref="L229:L252" si="40">IF(J229="Div by 0", "N/A", IF(K229="N/A","N/A", IF(J229&gt;VALUE(MID(K229,1,2)), "No", IF(J229&lt;-1*VALUE(MID(K229,1,2)), "No", "Yes"))))</f>
        <v>Yes</v>
      </c>
    </row>
    <row r="230" spans="1:12" x14ac:dyDescent="0.25">
      <c r="A230" s="4" t="s">
        <v>1390</v>
      </c>
      <c r="B230" s="35" t="s">
        <v>213</v>
      </c>
      <c r="C230" s="1">
        <v>7728</v>
      </c>
      <c r="D230" s="11" t="str">
        <f t="shared" si="37"/>
        <v>N/A</v>
      </c>
      <c r="E230" s="1">
        <v>7718</v>
      </c>
      <c r="F230" s="11" t="str">
        <f t="shared" si="38"/>
        <v>N/A</v>
      </c>
      <c r="G230" s="1">
        <v>8249</v>
      </c>
      <c r="H230" s="11" t="str">
        <f t="shared" si="39"/>
        <v>N/A</v>
      </c>
      <c r="I230" s="12">
        <v>-0.129</v>
      </c>
      <c r="J230" s="12">
        <v>6.88</v>
      </c>
      <c r="K230" s="43" t="s">
        <v>739</v>
      </c>
      <c r="L230" s="9" t="str">
        <f t="shared" si="40"/>
        <v>Yes</v>
      </c>
    </row>
    <row r="231" spans="1:12" x14ac:dyDescent="0.25">
      <c r="A231" s="4" t="s">
        <v>1391</v>
      </c>
      <c r="B231" s="35" t="s">
        <v>213</v>
      </c>
      <c r="C231" s="14">
        <v>13361.552666</v>
      </c>
      <c r="D231" s="11" t="str">
        <f t="shared" si="37"/>
        <v>N/A</v>
      </c>
      <c r="E231" s="14">
        <v>14539.940529</v>
      </c>
      <c r="F231" s="11" t="str">
        <f t="shared" si="38"/>
        <v>N/A</v>
      </c>
      <c r="G231" s="14">
        <v>14220.813189</v>
      </c>
      <c r="H231" s="11" t="str">
        <f t="shared" si="39"/>
        <v>N/A</v>
      </c>
      <c r="I231" s="12">
        <v>8.8190000000000008</v>
      </c>
      <c r="J231" s="12">
        <v>-2.19</v>
      </c>
      <c r="K231" s="43" t="s">
        <v>739</v>
      </c>
      <c r="L231" s="9" t="str">
        <f t="shared" si="40"/>
        <v>Yes</v>
      </c>
    </row>
    <row r="232" spans="1:12" x14ac:dyDescent="0.25">
      <c r="A232" s="4" t="s">
        <v>1392</v>
      </c>
      <c r="B232" s="35" t="s">
        <v>213</v>
      </c>
      <c r="C232" s="14">
        <v>8829.2675438999995</v>
      </c>
      <c r="D232" s="11" t="str">
        <f t="shared" si="37"/>
        <v>N/A</v>
      </c>
      <c r="E232" s="14">
        <v>8956.2410256000003</v>
      </c>
      <c r="F232" s="11" t="str">
        <f t="shared" si="38"/>
        <v>N/A</v>
      </c>
      <c r="G232" s="14">
        <v>10159.523810000001</v>
      </c>
      <c r="H232" s="11" t="str">
        <f t="shared" si="39"/>
        <v>N/A</v>
      </c>
      <c r="I232" s="12">
        <v>1.4379999999999999</v>
      </c>
      <c r="J232" s="12">
        <v>13.44</v>
      </c>
      <c r="K232" s="43" t="s">
        <v>739</v>
      </c>
      <c r="L232" s="9" t="str">
        <f t="shared" si="40"/>
        <v>Yes</v>
      </c>
    </row>
    <row r="233" spans="1:12" ht="25" x14ac:dyDescent="0.25">
      <c r="A233" s="4" t="s">
        <v>1393</v>
      </c>
      <c r="B233" s="35" t="s">
        <v>213</v>
      </c>
      <c r="C233" s="14">
        <v>15997.708213</v>
      </c>
      <c r="D233" s="11" t="str">
        <f t="shared" si="37"/>
        <v>N/A</v>
      </c>
      <c r="E233" s="14">
        <v>16716.855824999999</v>
      </c>
      <c r="F233" s="11" t="str">
        <f t="shared" si="38"/>
        <v>N/A</v>
      </c>
      <c r="G233" s="14">
        <v>16239.023714000001</v>
      </c>
      <c r="H233" s="11" t="str">
        <f t="shared" si="39"/>
        <v>N/A</v>
      </c>
      <c r="I233" s="12">
        <v>4.4950000000000001</v>
      </c>
      <c r="J233" s="12">
        <v>-2.86</v>
      </c>
      <c r="K233" s="43" t="s">
        <v>739</v>
      </c>
      <c r="L233" s="9" t="str">
        <f t="shared" si="40"/>
        <v>Yes</v>
      </c>
    </row>
    <row r="234" spans="1:12" x14ac:dyDescent="0.25">
      <c r="A234" s="4" t="s">
        <v>1394</v>
      </c>
      <c r="B234" s="35" t="s">
        <v>213</v>
      </c>
      <c r="C234" s="14">
        <v>1381.3840654000001</v>
      </c>
      <c r="D234" s="11" t="str">
        <f t="shared" si="37"/>
        <v>N/A</v>
      </c>
      <c r="E234" s="14">
        <v>1615.7315068</v>
      </c>
      <c r="F234" s="11" t="str">
        <f t="shared" si="38"/>
        <v>N/A</v>
      </c>
      <c r="G234" s="14">
        <v>1639.4696355999999</v>
      </c>
      <c r="H234" s="11" t="str">
        <f t="shared" si="39"/>
        <v>N/A</v>
      </c>
      <c r="I234" s="12">
        <v>16.96</v>
      </c>
      <c r="J234" s="12">
        <v>1.4690000000000001</v>
      </c>
      <c r="K234" s="43" t="s">
        <v>739</v>
      </c>
      <c r="L234" s="9" t="str">
        <f t="shared" si="40"/>
        <v>Yes</v>
      </c>
    </row>
    <row r="235" spans="1:12" x14ac:dyDescent="0.25">
      <c r="A235" s="4" t="s">
        <v>1395</v>
      </c>
      <c r="B235" s="35" t="s">
        <v>213</v>
      </c>
      <c r="C235" s="14">
        <v>1758.4019292999999</v>
      </c>
      <c r="D235" s="11" t="str">
        <f t="shared" si="37"/>
        <v>N/A</v>
      </c>
      <c r="E235" s="14">
        <v>1858.6968641000001</v>
      </c>
      <c r="F235" s="11" t="str">
        <f t="shared" si="38"/>
        <v>N/A</v>
      </c>
      <c r="G235" s="14">
        <v>2096.1029411999998</v>
      </c>
      <c r="H235" s="11" t="str">
        <f t="shared" si="39"/>
        <v>N/A</v>
      </c>
      <c r="I235" s="12">
        <v>5.7039999999999997</v>
      </c>
      <c r="J235" s="12">
        <v>12.77</v>
      </c>
      <c r="K235" s="43" t="s">
        <v>739</v>
      </c>
      <c r="L235" s="9" t="str">
        <f t="shared" si="40"/>
        <v>Yes</v>
      </c>
    </row>
    <row r="236" spans="1:12" x14ac:dyDescent="0.25">
      <c r="A236" s="4" t="s">
        <v>1396</v>
      </c>
      <c r="B236" s="35" t="s">
        <v>213</v>
      </c>
      <c r="C236" s="11">
        <v>1.3635184705000001</v>
      </c>
      <c r="D236" s="11" t="str">
        <f t="shared" si="37"/>
        <v>N/A</v>
      </c>
      <c r="E236" s="11">
        <v>1.3282850013</v>
      </c>
      <c r="F236" s="11" t="str">
        <f t="shared" si="38"/>
        <v>N/A</v>
      </c>
      <c r="G236" s="11">
        <v>1.4253057868000001</v>
      </c>
      <c r="H236" s="11" t="str">
        <f t="shared" si="39"/>
        <v>N/A</v>
      </c>
      <c r="I236" s="12">
        <v>-2.58</v>
      </c>
      <c r="J236" s="12">
        <v>7.3040000000000003</v>
      </c>
      <c r="K236" s="43" t="s">
        <v>739</v>
      </c>
      <c r="L236" s="9" t="str">
        <f t="shared" si="40"/>
        <v>Yes</v>
      </c>
    </row>
    <row r="237" spans="1:12" x14ac:dyDescent="0.25">
      <c r="A237" s="4" t="s">
        <v>1397</v>
      </c>
      <c r="B237" s="35" t="s">
        <v>213</v>
      </c>
      <c r="C237" s="11">
        <v>12.910532276</v>
      </c>
      <c r="D237" s="11" t="str">
        <f t="shared" si="37"/>
        <v>N/A</v>
      </c>
      <c r="E237" s="11">
        <v>16.581632653</v>
      </c>
      <c r="F237" s="11" t="str">
        <f t="shared" si="38"/>
        <v>N/A</v>
      </c>
      <c r="G237" s="11">
        <v>15.135135135000001</v>
      </c>
      <c r="H237" s="11" t="str">
        <f t="shared" si="39"/>
        <v>N/A</v>
      </c>
      <c r="I237" s="12">
        <v>28.43</v>
      </c>
      <c r="J237" s="12">
        <v>-8.7200000000000006</v>
      </c>
      <c r="K237" s="43" t="s">
        <v>739</v>
      </c>
      <c r="L237" s="9" t="str">
        <f t="shared" si="40"/>
        <v>Yes</v>
      </c>
    </row>
    <row r="238" spans="1:12" x14ac:dyDescent="0.25">
      <c r="A238" s="4" t="s">
        <v>1398</v>
      </c>
      <c r="B238" s="35" t="s">
        <v>213</v>
      </c>
      <c r="C238" s="11">
        <v>7.4182912844000004</v>
      </c>
      <c r="D238" s="11" t="str">
        <f t="shared" si="37"/>
        <v>N/A</v>
      </c>
      <c r="E238" s="11">
        <v>7.4474295721999999</v>
      </c>
      <c r="F238" s="11" t="str">
        <f t="shared" si="38"/>
        <v>N/A</v>
      </c>
      <c r="G238" s="11">
        <v>7.7592418111999999</v>
      </c>
      <c r="H238" s="11" t="str">
        <f t="shared" si="39"/>
        <v>N/A</v>
      </c>
      <c r="I238" s="12">
        <v>0.39279999999999998</v>
      </c>
      <c r="J238" s="12">
        <v>4.1870000000000003</v>
      </c>
      <c r="K238" s="43" t="s">
        <v>739</v>
      </c>
      <c r="L238" s="9" t="str">
        <f t="shared" si="40"/>
        <v>Yes</v>
      </c>
    </row>
    <row r="239" spans="1:12" x14ac:dyDescent="0.25">
      <c r="A239" s="4" t="s">
        <v>1399</v>
      </c>
      <c r="B239" s="35" t="s">
        <v>213</v>
      </c>
      <c r="C239" s="11">
        <v>0.22713088910000001</v>
      </c>
      <c r="D239" s="11" t="str">
        <f t="shared" si="37"/>
        <v>N/A</v>
      </c>
      <c r="E239" s="11">
        <v>0.1654012339</v>
      </c>
      <c r="F239" s="11" t="str">
        <f t="shared" si="38"/>
        <v>N/A</v>
      </c>
      <c r="G239" s="11">
        <v>0.16955008590000001</v>
      </c>
      <c r="H239" s="11" t="str">
        <f t="shared" si="39"/>
        <v>N/A</v>
      </c>
      <c r="I239" s="12">
        <v>-27.2</v>
      </c>
      <c r="J239" s="12">
        <v>2.508</v>
      </c>
      <c r="K239" s="43" t="s">
        <v>739</v>
      </c>
      <c r="L239" s="9" t="str">
        <f t="shared" si="40"/>
        <v>Yes</v>
      </c>
    </row>
    <row r="240" spans="1:12" x14ac:dyDescent="0.25">
      <c r="A240" s="4" t="s">
        <v>1400</v>
      </c>
      <c r="B240" s="35" t="s">
        <v>213</v>
      </c>
      <c r="C240" s="11">
        <v>0.61875770959999998</v>
      </c>
      <c r="D240" s="11" t="str">
        <f t="shared" si="37"/>
        <v>N/A</v>
      </c>
      <c r="E240" s="11">
        <v>0.56094128679999999</v>
      </c>
      <c r="F240" s="11" t="str">
        <f t="shared" si="38"/>
        <v>N/A</v>
      </c>
      <c r="G240" s="11">
        <v>0.67475044159999997</v>
      </c>
      <c r="H240" s="11" t="str">
        <f t="shared" si="39"/>
        <v>N/A</v>
      </c>
      <c r="I240" s="12">
        <v>-9.34</v>
      </c>
      <c r="J240" s="12">
        <v>20.29</v>
      </c>
      <c r="K240" s="43" t="s">
        <v>739</v>
      </c>
      <c r="L240" s="9" t="str">
        <f t="shared" si="40"/>
        <v>Yes</v>
      </c>
    </row>
    <row r="241" spans="1:12" x14ac:dyDescent="0.25">
      <c r="A241" s="4" t="s">
        <v>1401</v>
      </c>
      <c r="B241" s="35" t="s">
        <v>213</v>
      </c>
      <c r="C241" s="14">
        <v>72686145</v>
      </c>
      <c r="D241" s="11" t="str">
        <f t="shared" si="37"/>
        <v>N/A</v>
      </c>
      <c r="E241" s="14">
        <v>78138181</v>
      </c>
      <c r="F241" s="11" t="str">
        <f t="shared" si="38"/>
        <v>N/A</v>
      </c>
      <c r="G241" s="14">
        <v>80288311</v>
      </c>
      <c r="H241" s="11" t="str">
        <f t="shared" si="39"/>
        <v>N/A</v>
      </c>
      <c r="I241" s="12">
        <v>7.5010000000000003</v>
      </c>
      <c r="J241" s="12">
        <v>2.7519999999999998</v>
      </c>
      <c r="K241" s="43" t="s">
        <v>739</v>
      </c>
      <c r="L241" s="9" t="str">
        <f t="shared" si="40"/>
        <v>Yes</v>
      </c>
    </row>
    <row r="242" spans="1:12" x14ac:dyDescent="0.25">
      <c r="A242" s="4" t="s">
        <v>1402</v>
      </c>
      <c r="B242" s="35" t="s">
        <v>213</v>
      </c>
      <c r="C242" s="1">
        <v>2152</v>
      </c>
      <c r="D242" s="11" t="str">
        <f t="shared" si="37"/>
        <v>N/A</v>
      </c>
      <c r="E242" s="1">
        <v>2172</v>
      </c>
      <c r="F242" s="11" t="str">
        <f t="shared" si="38"/>
        <v>N/A</v>
      </c>
      <c r="G242" s="1">
        <v>2129</v>
      </c>
      <c r="H242" s="11" t="str">
        <f t="shared" si="39"/>
        <v>N/A</v>
      </c>
      <c r="I242" s="12">
        <v>0.9294</v>
      </c>
      <c r="J242" s="12">
        <v>-1.98</v>
      </c>
      <c r="K242" s="43" t="s">
        <v>739</v>
      </c>
      <c r="L242" s="9" t="str">
        <f t="shared" si="40"/>
        <v>Yes</v>
      </c>
    </row>
    <row r="243" spans="1:12" ht="25" x14ac:dyDescent="0.25">
      <c r="A243" s="4" t="s">
        <v>1403</v>
      </c>
      <c r="B243" s="35" t="s">
        <v>213</v>
      </c>
      <c r="C243" s="14">
        <v>33776.089683999999</v>
      </c>
      <c r="D243" s="11" t="str">
        <f t="shared" si="37"/>
        <v>N/A</v>
      </c>
      <c r="E243" s="14">
        <v>35975.221454999999</v>
      </c>
      <c r="F243" s="11" t="str">
        <f t="shared" si="38"/>
        <v>N/A</v>
      </c>
      <c r="G243" s="14">
        <v>37711.747769000001</v>
      </c>
      <c r="H243" s="11" t="str">
        <f t="shared" si="39"/>
        <v>N/A</v>
      </c>
      <c r="I243" s="12">
        <v>6.5110000000000001</v>
      </c>
      <c r="J243" s="12">
        <v>4.827</v>
      </c>
      <c r="K243" s="43" t="s">
        <v>739</v>
      </c>
      <c r="L243" s="9" t="str">
        <f t="shared" si="40"/>
        <v>Yes</v>
      </c>
    </row>
    <row r="244" spans="1:12" ht="25" x14ac:dyDescent="0.25">
      <c r="A244" s="4" t="s">
        <v>1404</v>
      </c>
      <c r="B244" s="35" t="s">
        <v>213</v>
      </c>
      <c r="C244" s="14">
        <v>8668.4035088000001</v>
      </c>
      <c r="D244" s="11" t="str">
        <f t="shared" si="37"/>
        <v>N/A</v>
      </c>
      <c r="E244" s="14">
        <v>8993.9699999999993</v>
      </c>
      <c r="F244" s="11" t="str">
        <f t="shared" si="38"/>
        <v>N/A</v>
      </c>
      <c r="G244" s="14">
        <v>9472.5400000000009</v>
      </c>
      <c r="H244" s="11" t="str">
        <f t="shared" si="39"/>
        <v>N/A</v>
      </c>
      <c r="I244" s="12">
        <v>3.7559999999999998</v>
      </c>
      <c r="J244" s="12">
        <v>5.3209999999999997</v>
      </c>
      <c r="K244" s="43" t="s">
        <v>739</v>
      </c>
      <c r="L244" s="9" t="str">
        <f t="shared" si="40"/>
        <v>Yes</v>
      </c>
    </row>
    <row r="245" spans="1:12" ht="25" x14ac:dyDescent="0.25">
      <c r="A245" s="4" t="s">
        <v>1405</v>
      </c>
      <c r="B245" s="35" t="s">
        <v>213</v>
      </c>
      <c r="C245" s="14">
        <v>35197.761414000001</v>
      </c>
      <c r="D245" s="11" t="str">
        <f t="shared" si="37"/>
        <v>N/A</v>
      </c>
      <c r="E245" s="14">
        <v>37338.018375</v>
      </c>
      <c r="F245" s="11" t="str">
        <f t="shared" si="38"/>
        <v>N/A</v>
      </c>
      <c r="G245" s="14">
        <v>39156.152517000002</v>
      </c>
      <c r="H245" s="11" t="str">
        <f t="shared" si="39"/>
        <v>N/A</v>
      </c>
      <c r="I245" s="12">
        <v>6.0810000000000004</v>
      </c>
      <c r="J245" s="12">
        <v>4.8689999999999998</v>
      </c>
      <c r="K245" s="43" t="s">
        <v>739</v>
      </c>
      <c r="L245" s="9" t="str">
        <f t="shared" si="40"/>
        <v>Yes</v>
      </c>
    </row>
    <row r="246" spans="1:12" ht="25" x14ac:dyDescent="0.25">
      <c r="A246" s="4" t="s">
        <v>1406</v>
      </c>
      <c r="B246" s="35" t="s">
        <v>213</v>
      </c>
      <c r="C246" s="14">
        <v>107</v>
      </c>
      <c r="D246" s="11" t="str">
        <f t="shared" si="37"/>
        <v>N/A</v>
      </c>
      <c r="E246" s="14">
        <v>5940.5</v>
      </c>
      <c r="F246" s="11" t="str">
        <f t="shared" si="38"/>
        <v>N/A</v>
      </c>
      <c r="G246" s="14">
        <v>3564</v>
      </c>
      <c r="H246" s="11" t="str">
        <f t="shared" si="39"/>
        <v>N/A</v>
      </c>
      <c r="I246" s="12">
        <v>5452</v>
      </c>
      <c r="J246" s="12">
        <v>-40</v>
      </c>
      <c r="K246" s="43" t="s">
        <v>739</v>
      </c>
      <c r="L246" s="9" t="str">
        <f t="shared" si="40"/>
        <v>No</v>
      </c>
    </row>
    <row r="247" spans="1:12" ht="25" x14ac:dyDescent="0.25">
      <c r="A247" s="4" t="s">
        <v>1407</v>
      </c>
      <c r="B247" s="35" t="s">
        <v>213</v>
      </c>
      <c r="C247" s="14" t="s">
        <v>1746</v>
      </c>
      <c r="D247" s="11" t="str">
        <f t="shared" si="37"/>
        <v>N/A</v>
      </c>
      <c r="E247" s="14" t="s">
        <v>1746</v>
      </c>
      <c r="F247" s="11" t="str">
        <f t="shared" si="38"/>
        <v>N/A</v>
      </c>
      <c r="G247" s="14" t="s">
        <v>1746</v>
      </c>
      <c r="H247" s="11" t="str">
        <f t="shared" si="39"/>
        <v>N/A</v>
      </c>
      <c r="I247" s="12" t="s">
        <v>1746</v>
      </c>
      <c r="J247" s="12" t="s">
        <v>1746</v>
      </c>
      <c r="K247" s="43" t="s">
        <v>739</v>
      </c>
      <c r="L247" s="9" t="str">
        <f t="shared" si="40"/>
        <v>N/A</v>
      </c>
    </row>
    <row r="248" spans="1:12" ht="25" x14ac:dyDescent="0.25">
      <c r="A248" s="4" t="s">
        <v>1408</v>
      </c>
      <c r="B248" s="35" t="s">
        <v>213</v>
      </c>
      <c r="C248" s="11">
        <v>0.37969613720000001</v>
      </c>
      <c r="D248" s="11" t="str">
        <f t="shared" si="37"/>
        <v>N/A</v>
      </c>
      <c r="E248" s="11">
        <v>0.37380604080000002</v>
      </c>
      <c r="F248" s="11" t="str">
        <f t="shared" si="38"/>
        <v>N/A</v>
      </c>
      <c r="G248" s="11">
        <v>0.3678598642</v>
      </c>
      <c r="H248" s="11" t="str">
        <f t="shared" si="39"/>
        <v>N/A</v>
      </c>
      <c r="I248" s="12">
        <v>-1.55</v>
      </c>
      <c r="J248" s="12">
        <v>-1.59</v>
      </c>
      <c r="K248" s="43" t="s">
        <v>739</v>
      </c>
      <c r="L248" s="9" t="str">
        <f t="shared" si="40"/>
        <v>Yes</v>
      </c>
    </row>
    <row r="249" spans="1:12" ht="25" x14ac:dyDescent="0.25">
      <c r="A249" s="4" t="s">
        <v>1409</v>
      </c>
      <c r="B249" s="35" t="s">
        <v>213</v>
      </c>
      <c r="C249" s="11">
        <v>6.4552661381999998</v>
      </c>
      <c r="D249" s="11" t="str">
        <f t="shared" si="37"/>
        <v>N/A</v>
      </c>
      <c r="E249" s="11">
        <v>8.5034013604999998</v>
      </c>
      <c r="F249" s="11" t="str">
        <f t="shared" si="38"/>
        <v>N/A</v>
      </c>
      <c r="G249" s="11">
        <v>9.0090090089999997</v>
      </c>
      <c r="H249" s="11" t="str">
        <f t="shared" si="39"/>
        <v>N/A</v>
      </c>
      <c r="I249" s="12">
        <v>31.73</v>
      </c>
      <c r="J249" s="12">
        <v>5.9459999999999997</v>
      </c>
      <c r="K249" s="43" t="s">
        <v>739</v>
      </c>
      <c r="L249" s="9" t="str">
        <f t="shared" si="40"/>
        <v>Yes</v>
      </c>
    </row>
    <row r="250" spans="1:12" ht="25" x14ac:dyDescent="0.25">
      <c r="A250" s="4" t="s">
        <v>1410</v>
      </c>
      <c r="B250" s="35" t="s">
        <v>213</v>
      </c>
      <c r="C250" s="11">
        <v>2.4333428899</v>
      </c>
      <c r="D250" s="11" t="str">
        <f t="shared" si="37"/>
        <v>N/A</v>
      </c>
      <c r="E250" s="11">
        <v>2.3672432148000002</v>
      </c>
      <c r="F250" s="11" t="str">
        <f t="shared" si="38"/>
        <v>N/A</v>
      </c>
      <c r="G250" s="11">
        <v>2.2457462727999999</v>
      </c>
      <c r="H250" s="11" t="str">
        <f t="shared" si="39"/>
        <v>N/A</v>
      </c>
      <c r="I250" s="12">
        <v>-2.72</v>
      </c>
      <c r="J250" s="12">
        <v>-5.13</v>
      </c>
      <c r="K250" s="43" t="s">
        <v>739</v>
      </c>
      <c r="L250" s="9" t="str">
        <f t="shared" si="40"/>
        <v>Yes</v>
      </c>
    </row>
    <row r="251" spans="1:12" ht="25" x14ac:dyDescent="0.25">
      <c r="A251" s="4" t="s">
        <v>1411</v>
      </c>
      <c r="B251" s="35" t="s">
        <v>213</v>
      </c>
      <c r="C251" s="11">
        <v>2.3200299999999999E-4</v>
      </c>
      <c r="D251" s="11" t="str">
        <f t="shared" si="37"/>
        <v>N/A</v>
      </c>
      <c r="E251" s="11">
        <v>9.0630810000000002E-4</v>
      </c>
      <c r="F251" s="11" t="str">
        <f t="shared" si="38"/>
        <v>N/A</v>
      </c>
      <c r="G251" s="11">
        <v>6.8643760000000002E-4</v>
      </c>
      <c r="H251" s="11" t="str">
        <f t="shared" si="39"/>
        <v>N/A</v>
      </c>
      <c r="I251" s="12">
        <v>290.60000000000002</v>
      </c>
      <c r="J251" s="12">
        <v>-24.3</v>
      </c>
      <c r="K251" s="43" t="s">
        <v>739</v>
      </c>
      <c r="L251" s="9" t="str">
        <f t="shared" si="40"/>
        <v>Yes</v>
      </c>
    </row>
    <row r="252" spans="1:12" ht="25" x14ac:dyDescent="0.25">
      <c r="A252" s="4" t="s">
        <v>1412</v>
      </c>
      <c r="B252" s="35" t="s">
        <v>213</v>
      </c>
      <c r="C252" s="11">
        <v>0</v>
      </c>
      <c r="D252" s="11" t="str">
        <f t="shared" si="37"/>
        <v>N/A</v>
      </c>
      <c r="E252" s="11">
        <v>0</v>
      </c>
      <c r="F252" s="11" t="str">
        <f t="shared" si="38"/>
        <v>N/A</v>
      </c>
      <c r="G252" s="11">
        <v>0</v>
      </c>
      <c r="H252" s="11" t="str">
        <f t="shared" si="39"/>
        <v>N/A</v>
      </c>
      <c r="I252" s="12" t="s">
        <v>1746</v>
      </c>
      <c r="J252" s="12" t="s">
        <v>1746</v>
      </c>
      <c r="K252" s="43" t="s">
        <v>739</v>
      </c>
      <c r="L252" s="9" t="str">
        <f t="shared" si="40"/>
        <v>N/A</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75615</v>
      </c>
      <c r="D6" s="11" t="str">
        <f t="shared" ref="D6:D37" si="0">IF($B6="N/A","N/A",IF(C6&gt;10,"No",IF(C6&lt;-10,"No","Yes")))</f>
        <v>N/A</v>
      </c>
      <c r="E6" s="36">
        <v>76070</v>
      </c>
      <c r="F6" s="11" t="str">
        <f t="shared" ref="F6:F37" si="1">IF($B6="N/A","N/A",IF(E6&gt;10,"No",IF(E6&lt;-10,"No","Yes")))</f>
        <v>N/A</v>
      </c>
      <c r="G6" s="36">
        <v>76366</v>
      </c>
      <c r="H6" s="11" t="str">
        <f t="shared" ref="H6:H37" si="2">IF($B6="N/A","N/A",IF(G6&gt;10,"No",IF(G6&lt;-10,"No","Yes")))</f>
        <v>N/A</v>
      </c>
      <c r="I6" s="12">
        <v>0.60170000000000001</v>
      </c>
      <c r="J6" s="12">
        <v>0.3891</v>
      </c>
      <c r="K6" s="43" t="s">
        <v>739</v>
      </c>
      <c r="L6" s="9" t="str">
        <f t="shared" ref="L6:L39" si="3">IF(J6="Div by 0", "N/A", IF(K6="N/A","N/A", IF(J6&gt;VALUE(MID(K6,1,2)), "No", IF(J6&lt;-1*VALUE(MID(K6,1,2)), "No", "Yes"))))</f>
        <v>Yes</v>
      </c>
    </row>
    <row r="7" spans="1:12" x14ac:dyDescent="0.25">
      <c r="A7" s="44" t="s">
        <v>6</v>
      </c>
      <c r="B7" s="35" t="s">
        <v>213</v>
      </c>
      <c r="C7" s="36">
        <v>70914</v>
      </c>
      <c r="D7" s="11" t="str">
        <f t="shared" si="0"/>
        <v>N/A</v>
      </c>
      <c r="E7" s="36">
        <v>71808</v>
      </c>
      <c r="F7" s="11" t="str">
        <f t="shared" si="1"/>
        <v>N/A</v>
      </c>
      <c r="G7" s="36">
        <v>72311</v>
      </c>
      <c r="H7" s="11" t="str">
        <f t="shared" si="2"/>
        <v>N/A</v>
      </c>
      <c r="I7" s="12">
        <v>1.2609999999999999</v>
      </c>
      <c r="J7" s="12">
        <v>0.70050000000000001</v>
      </c>
      <c r="K7" s="43" t="s">
        <v>739</v>
      </c>
      <c r="L7" s="9" t="str">
        <f t="shared" si="3"/>
        <v>Yes</v>
      </c>
    </row>
    <row r="8" spans="1:12" x14ac:dyDescent="0.25">
      <c r="A8" s="44" t="s">
        <v>360</v>
      </c>
      <c r="B8" s="35" t="s">
        <v>213</v>
      </c>
      <c r="C8" s="8" t="s">
        <v>213</v>
      </c>
      <c r="D8" s="11" t="str">
        <f t="shared" si="0"/>
        <v>N/A</v>
      </c>
      <c r="E8" s="8">
        <v>94.397265676000004</v>
      </c>
      <c r="F8" s="11" t="str">
        <f t="shared" si="1"/>
        <v>N/A</v>
      </c>
      <c r="G8" s="8">
        <v>94.690045307999995</v>
      </c>
      <c r="H8" s="11" t="str">
        <f t="shared" si="2"/>
        <v>N/A</v>
      </c>
      <c r="I8" s="12" t="s">
        <v>213</v>
      </c>
      <c r="J8" s="12">
        <v>0.31019999999999998</v>
      </c>
      <c r="K8" s="43" t="s">
        <v>739</v>
      </c>
      <c r="L8" s="9" t="str">
        <f t="shared" si="3"/>
        <v>Yes</v>
      </c>
    </row>
    <row r="9" spans="1:12" x14ac:dyDescent="0.25">
      <c r="A9" s="4" t="s">
        <v>88</v>
      </c>
      <c r="B9" s="43" t="s">
        <v>213</v>
      </c>
      <c r="C9" s="1">
        <v>67087.5</v>
      </c>
      <c r="D9" s="11" t="str">
        <f t="shared" si="0"/>
        <v>N/A</v>
      </c>
      <c r="E9" s="1">
        <v>67552.14</v>
      </c>
      <c r="F9" s="11" t="str">
        <f t="shared" si="1"/>
        <v>N/A</v>
      </c>
      <c r="G9" s="1">
        <v>68048.47</v>
      </c>
      <c r="H9" s="11" t="str">
        <f t="shared" si="2"/>
        <v>N/A</v>
      </c>
      <c r="I9" s="12">
        <v>0.69259999999999999</v>
      </c>
      <c r="J9" s="12">
        <v>0.73470000000000002</v>
      </c>
      <c r="K9" s="43" t="s">
        <v>739</v>
      </c>
      <c r="L9" s="9" t="str">
        <f t="shared" si="3"/>
        <v>Yes</v>
      </c>
    </row>
    <row r="10" spans="1:12" x14ac:dyDescent="0.25">
      <c r="A10" s="4" t="s">
        <v>1413</v>
      </c>
      <c r="B10" s="35" t="s">
        <v>213</v>
      </c>
      <c r="C10" s="8">
        <v>6.4947431064999996</v>
      </c>
      <c r="D10" s="11" t="str">
        <f t="shared" si="0"/>
        <v>N/A</v>
      </c>
      <c r="E10" s="8">
        <v>7.2709346654000004</v>
      </c>
      <c r="F10" s="11" t="str">
        <f t="shared" si="1"/>
        <v>N/A</v>
      </c>
      <c r="G10" s="8">
        <v>7.0934709164000003</v>
      </c>
      <c r="H10" s="11" t="str">
        <f t="shared" si="2"/>
        <v>N/A</v>
      </c>
      <c r="I10" s="12">
        <v>11.95</v>
      </c>
      <c r="J10" s="12">
        <v>-2.44</v>
      </c>
      <c r="K10" s="43" t="s">
        <v>739</v>
      </c>
      <c r="L10" s="9" t="str">
        <f t="shared" si="3"/>
        <v>Yes</v>
      </c>
    </row>
    <row r="11" spans="1:12" x14ac:dyDescent="0.25">
      <c r="A11" s="4" t="s">
        <v>1414</v>
      </c>
      <c r="B11" s="35" t="s">
        <v>213</v>
      </c>
      <c r="C11" s="8">
        <v>1.8713218277000001</v>
      </c>
      <c r="D11" s="11" t="str">
        <f t="shared" si="0"/>
        <v>N/A</v>
      </c>
      <c r="E11" s="8">
        <v>1.5157092152</v>
      </c>
      <c r="F11" s="11" t="str">
        <f t="shared" si="1"/>
        <v>N/A</v>
      </c>
      <c r="G11" s="8">
        <v>1.3409108766</v>
      </c>
      <c r="H11" s="11" t="str">
        <f t="shared" si="2"/>
        <v>N/A</v>
      </c>
      <c r="I11" s="12">
        <v>-19</v>
      </c>
      <c r="J11" s="12">
        <v>-11.5</v>
      </c>
      <c r="K11" s="43" t="s">
        <v>739</v>
      </c>
      <c r="L11" s="9" t="str">
        <f t="shared" si="3"/>
        <v>Yes</v>
      </c>
    </row>
    <row r="12" spans="1:12" x14ac:dyDescent="0.25">
      <c r="A12" s="4" t="s">
        <v>1415</v>
      </c>
      <c r="B12" s="35" t="s">
        <v>213</v>
      </c>
      <c r="C12" s="8">
        <v>6.2633075448</v>
      </c>
      <c r="D12" s="11" t="str">
        <f t="shared" si="0"/>
        <v>N/A</v>
      </c>
      <c r="E12" s="8">
        <v>6.3402129616999998</v>
      </c>
      <c r="F12" s="11" t="str">
        <f t="shared" si="1"/>
        <v>N/A</v>
      </c>
      <c r="G12" s="8">
        <v>6.7582431971999997</v>
      </c>
      <c r="H12" s="11" t="str">
        <f t="shared" si="2"/>
        <v>N/A</v>
      </c>
      <c r="I12" s="12">
        <v>1.228</v>
      </c>
      <c r="J12" s="12">
        <v>6.593</v>
      </c>
      <c r="K12" s="43" t="s">
        <v>739</v>
      </c>
      <c r="L12" s="9" t="str">
        <f t="shared" si="3"/>
        <v>Yes</v>
      </c>
    </row>
    <row r="13" spans="1:12" x14ac:dyDescent="0.25">
      <c r="A13" s="4" t="s">
        <v>1416</v>
      </c>
      <c r="B13" s="35" t="s">
        <v>213</v>
      </c>
      <c r="C13" s="8">
        <v>0.48667592409999999</v>
      </c>
      <c r="D13" s="11" t="str">
        <f t="shared" si="0"/>
        <v>N/A</v>
      </c>
      <c r="E13" s="8">
        <v>0.56395425269999999</v>
      </c>
      <c r="F13" s="11" t="str">
        <f t="shared" si="1"/>
        <v>N/A</v>
      </c>
      <c r="G13" s="8">
        <v>0.50938899510000002</v>
      </c>
      <c r="H13" s="11" t="str">
        <f t="shared" si="2"/>
        <v>N/A</v>
      </c>
      <c r="I13" s="12">
        <v>15.88</v>
      </c>
      <c r="J13" s="12">
        <v>-9.68</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0.20234080539999999</v>
      </c>
      <c r="D16" s="11" t="str">
        <f t="shared" si="0"/>
        <v>N/A</v>
      </c>
      <c r="E16" s="8">
        <v>0.25897199949999999</v>
      </c>
      <c r="F16" s="11" t="str">
        <f t="shared" si="1"/>
        <v>N/A</v>
      </c>
      <c r="G16" s="8">
        <v>0.24880182279999999</v>
      </c>
      <c r="H16" s="11" t="str">
        <f t="shared" si="2"/>
        <v>N/A</v>
      </c>
      <c r="I16" s="12">
        <v>27.99</v>
      </c>
      <c r="J16" s="12">
        <v>-3.93</v>
      </c>
      <c r="K16" s="43" t="s">
        <v>739</v>
      </c>
      <c r="L16" s="9" t="str">
        <f t="shared" si="3"/>
        <v>Yes</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84.681610792000001</v>
      </c>
      <c r="D18" s="11" t="str">
        <f t="shared" si="0"/>
        <v>N/A</v>
      </c>
      <c r="E18" s="8">
        <v>84.050216904999999</v>
      </c>
      <c r="F18" s="11" t="str">
        <f t="shared" si="1"/>
        <v>N/A</v>
      </c>
      <c r="G18" s="8">
        <v>84.049184191999998</v>
      </c>
      <c r="H18" s="11" t="str">
        <f t="shared" si="2"/>
        <v>N/A</v>
      </c>
      <c r="I18" s="12">
        <v>-0.746</v>
      </c>
      <c r="J18" s="12">
        <v>-1E-3</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97.439661443000006</v>
      </c>
      <c r="D20" s="11" t="str">
        <f t="shared" si="0"/>
        <v>N/A</v>
      </c>
      <c r="E20" s="8">
        <v>97.661364532999997</v>
      </c>
      <c r="F20" s="11" t="str">
        <f t="shared" si="1"/>
        <v>N/A</v>
      </c>
      <c r="G20" s="8">
        <v>97.900898306000002</v>
      </c>
      <c r="H20" s="11" t="str">
        <f t="shared" si="2"/>
        <v>N/A</v>
      </c>
      <c r="I20" s="12">
        <v>0.22750000000000001</v>
      </c>
      <c r="J20" s="12">
        <v>0.24529999999999999</v>
      </c>
      <c r="K20" s="43" t="s">
        <v>739</v>
      </c>
      <c r="L20" s="9" t="str">
        <f t="shared" si="3"/>
        <v>Yes</v>
      </c>
    </row>
    <row r="21" spans="1:12" x14ac:dyDescent="0.25">
      <c r="A21" s="2" t="s">
        <v>975</v>
      </c>
      <c r="B21" s="35" t="s">
        <v>213</v>
      </c>
      <c r="C21" s="8">
        <v>2.5603385572000001</v>
      </c>
      <c r="D21" s="11" t="str">
        <f t="shared" si="0"/>
        <v>N/A</v>
      </c>
      <c r="E21" s="8">
        <v>2.3386354673</v>
      </c>
      <c r="F21" s="11" t="str">
        <f t="shared" si="1"/>
        <v>N/A</v>
      </c>
      <c r="G21" s="8">
        <v>2.0991016944999998</v>
      </c>
      <c r="H21" s="11" t="str">
        <f t="shared" si="2"/>
        <v>N/A</v>
      </c>
      <c r="I21" s="12">
        <v>-8.66</v>
      </c>
      <c r="J21" s="12">
        <v>-10.199999999999999</v>
      </c>
      <c r="K21" s="43" t="s">
        <v>739</v>
      </c>
      <c r="L21" s="9" t="str">
        <f t="shared" si="3"/>
        <v>Yes</v>
      </c>
    </row>
    <row r="22" spans="1:12" x14ac:dyDescent="0.25">
      <c r="A22" s="3" t="s">
        <v>1717</v>
      </c>
      <c r="B22" s="35" t="s">
        <v>213</v>
      </c>
      <c r="C22" s="36">
        <v>43771</v>
      </c>
      <c r="D22" s="11" t="str">
        <f t="shared" si="0"/>
        <v>N/A</v>
      </c>
      <c r="E22" s="36">
        <v>43556</v>
      </c>
      <c r="F22" s="11" t="str">
        <f t="shared" si="1"/>
        <v>N/A</v>
      </c>
      <c r="G22" s="36">
        <v>43427</v>
      </c>
      <c r="H22" s="11" t="str">
        <f t="shared" si="2"/>
        <v>N/A</v>
      </c>
      <c r="I22" s="12">
        <v>-0.49099999999999999</v>
      </c>
      <c r="J22" s="12">
        <v>-0.29599999999999999</v>
      </c>
      <c r="K22" s="43" t="s">
        <v>739</v>
      </c>
      <c r="L22" s="9" t="str">
        <f t="shared" si="3"/>
        <v>Yes</v>
      </c>
    </row>
    <row r="23" spans="1:12" x14ac:dyDescent="0.25">
      <c r="A23" s="3" t="s">
        <v>990</v>
      </c>
      <c r="B23" s="35" t="s">
        <v>213</v>
      </c>
      <c r="C23" s="36">
        <v>17695</v>
      </c>
      <c r="D23" s="11" t="str">
        <f t="shared" si="0"/>
        <v>N/A</v>
      </c>
      <c r="E23" s="36">
        <v>17393</v>
      </c>
      <c r="F23" s="11" t="str">
        <f t="shared" si="1"/>
        <v>N/A</v>
      </c>
      <c r="G23" s="36">
        <v>16998</v>
      </c>
      <c r="H23" s="11" t="str">
        <f t="shared" si="2"/>
        <v>N/A</v>
      </c>
      <c r="I23" s="12">
        <v>-1.71</v>
      </c>
      <c r="J23" s="12">
        <v>-2.27</v>
      </c>
      <c r="K23" s="43" t="s">
        <v>739</v>
      </c>
      <c r="L23" s="9" t="str">
        <f t="shared" si="3"/>
        <v>Yes</v>
      </c>
    </row>
    <row r="24" spans="1:12" x14ac:dyDescent="0.25">
      <c r="A24" s="3" t="s">
        <v>991</v>
      </c>
      <c r="B24" s="35" t="s">
        <v>213</v>
      </c>
      <c r="C24" s="36">
        <v>197</v>
      </c>
      <c r="D24" s="11" t="str">
        <f t="shared" si="0"/>
        <v>N/A</v>
      </c>
      <c r="E24" s="36">
        <v>206</v>
      </c>
      <c r="F24" s="11" t="str">
        <f t="shared" si="1"/>
        <v>N/A</v>
      </c>
      <c r="G24" s="36">
        <v>234</v>
      </c>
      <c r="H24" s="11" t="str">
        <f t="shared" si="2"/>
        <v>N/A</v>
      </c>
      <c r="I24" s="12">
        <v>4.569</v>
      </c>
      <c r="J24" s="12">
        <v>13.59</v>
      </c>
      <c r="K24" s="43" t="s">
        <v>739</v>
      </c>
      <c r="L24" s="9" t="str">
        <f t="shared" si="3"/>
        <v>Yes</v>
      </c>
    </row>
    <row r="25" spans="1:12" x14ac:dyDescent="0.25">
      <c r="A25" s="3" t="s">
        <v>992</v>
      </c>
      <c r="B25" s="35" t="s">
        <v>213</v>
      </c>
      <c r="C25" s="36">
        <v>5740</v>
      </c>
      <c r="D25" s="11" t="str">
        <f t="shared" si="0"/>
        <v>N/A</v>
      </c>
      <c r="E25" s="36">
        <v>5420</v>
      </c>
      <c r="F25" s="11" t="str">
        <f t="shared" si="1"/>
        <v>N/A</v>
      </c>
      <c r="G25" s="36">
        <v>5774</v>
      </c>
      <c r="H25" s="11" t="str">
        <f t="shared" si="2"/>
        <v>N/A</v>
      </c>
      <c r="I25" s="12">
        <v>-5.57</v>
      </c>
      <c r="J25" s="12">
        <v>6.5309999999999997</v>
      </c>
      <c r="K25" s="43" t="s">
        <v>739</v>
      </c>
      <c r="L25" s="9" t="str">
        <f t="shared" si="3"/>
        <v>Yes</v>
      </c>
    </row>
    <row r="26" spans="1:12" x14ac:dyDescent="0.25">
      <c r="A26" s="3" t="s">
        <v>993</v>
      </c>
      <c r="B26" s="35" t="s">
        <v>213</v>
      </c>
      <c r="C26" s="36">
        <v>20139</v>
      </c>
      <c r="D26" s="11" t="str">
        <f t="shared" si="0"/>
        <v>N/A</v>
      </c>
      <c r="E26" s="36">
        <v>20537</v>
      </c>
      <c r="F26" s="11" t="str">
        <f t="shared" si="1"/>
        <v>N/A</v>
      </c>
      <c r="G26" s="36">
        <v>20421</v>
      </c>
      <c r="H26" s="11" t="str">
        <f t="shared" si="2"/>
        <v>N/A</v>
      </c>
      <c r="I26" s="12">
        <v>1.976</v>
      </c>
      <c r="J26" s="12">
        <v>-0.56499999999999995</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31426</v>
      </c>
      <c r="D28" s="11" t="str">
        <f t="shared" si="0"/>
        <v>N/A</v>
      </c>
      <c r="E28" s="36">
        <v>32146</v>
      </c>
      <c r="F28" s="11" t="str">
        <f t="shared" si="1"/>
        <v>N/A</v>
      </c>
      <c r="G28" s="36">
        <v>32595</v>
      </c>
      <c r="H28" s="11" t="str">
        <f t="shared" si="2"/>
        <v>N/A</v>
      </c>
      <c r="I28" s="12">
        <v>2.2909999999999999</v>
      </c>
      <c r="J28" s="12">
        <v>1.397</v>
      </c>
      <c r="K28" s="43" t="s">
        <v>739</v>
      </c>
      <c r="L28" s="9" t="str">
        <f t="shared" si="3"/>
        <v>Yes</v>
      </c>
    </row>
    <row r="29" spans="1:12" x14ac:dyDescent="0.25">
      <c r="A29" s="3" t="s">
        <v>995</v>
      </c>
      <c r="B29" s="35" t="s">
        <v>213</v>
      </c>
      <c r="C29" s="36">
        <v>23798</v>
      </c>
      <c r="D29" s="11" t="str">
        <f t="shared" si="0"/>
        <v>N/A</v>
      </c>
      <c r="E29" s="36">
        <v>24260</v>
      </c>
      <c r="F29" s="11" t="str">
        <f t="shared" si="1"/>
        <v>N/A</v>
      </c>
      <c r="G29" s="36">
        <v>24765</v>
      </c>
      <c r="H29" s="11" t="str">
        <f t="shared" si="2"/>
        <v>N/A</v>
      </c>
      <c r="I29" s="12">
        <v>1.9410000000000001</v>
      </c>
      <c r="J29" s="12">
        <v>2.0819999999999999</v>
      </c>
      <c r="K29" s="43" t="s">
        <v>739</v>
      </c>
      <c r="L29" s="9" t="str">
        <f t="shared" si="3"/>
        <v>Yes</v>
      </c>
    </row>
    <row r="30" spans="1:12" x14ac:dyDescent="0.25">
      <c r="A30" s="3" t="s">
        <v>996</v>
      </c>
      <c r="B30" s="35" t="s">
        <v>213</v>
      </c>
      <c r="C30" s="36">
        <v>689</v>
      </c>
      <c r="D30" s="11" t="str">
        <f t="shared" si="0"/>
        <v>N/A</v>
      </c>
      <c r="E30" s="36">
        <v>661</v>
      </c>
      <c r="F30" s="11" t="str">
        <f t="shared" si="1"/>
        <v>N/A</v>
      </c>
      <c r="G30" s="36">
        <v>700</v>
      </c>
      <c r="H30" s="11" t="str">
        <f t="shared" si="2"/>
        <v>N/A</v>
      </c>
      <c r="I30" s="12">
        <v>-4.0599999999999996</v>
      </c>
      <c r="J30" s="12">
        <v>5.9</v>
      </c>
      <c r="K30" s="43" t="s">
        <v>739</v>
      </c>
      <c r="L30" s="9" t="str">
        <f t="shared" si="3"/>
        <v>Yes</v>
      </c>
    </row>
    <row r="31" spans="1:12" x14ac:dyDescent="0.25">
      <c r="A31" s="3" t="s">
        <v>997</v>
      </c>
      <c r="B31" s="35" t="s">
        <v>213</v>
      </c>
      <c r="C31" s="36">
        <v>960</v>
      </c>
      <c r="D31" s="11" t="str">
        <f t="shared" si="0"/>
        <v>N/A</v>
      </c>
      <c r="E31" s="36">
        <v>1135</v>
      </c>
      <c r="F31" s="11" t="str">
        <f t="shared" si="1"/>
        <v>N/A</v>
      </c>
      <c r="G31" s="36">
        <v>931</v>
      </c>
      <c r="H31" s="11" t="str">
        <f t="shared" si="2"/>
        <v>N/A</v>
      </c>
      <c r="I31" s="12">
        <v>18.23</v>
      </c>
      <c r="J31" s="12">
        <v>-18</v>
      </c>
      <c r="K31" s="43" t="s">
        <v>739</v>
      </c>
      <c r="L31" s="9" t="str">
        <f t="shared" si="3"/>
        <v>Yes</v>
      </c>
    </row>
    <row r="32" spans="1:12" x14ac:dyDescent="0.25">
      <c r="A32" s="3" t="s">
        <v>998</v>
      </c>
      <c r="B32" s="35" t="s">
        <v>213</v>
      </c>
      <c r="C32" s="36">
        <v>5968</v>
      </c>
      <c r="D32" s="11" t="str">
        <f t="shared" si="0"/>
        <v>N/A</v>
      </c>
      <c r="E32" s="36">
        <v>6074</v>
      </c>
      <c r="F32" s="11" t="str">
        <f t="shared" si="1"/>
        <v>N/A</v>
      </c>
      <c r="G32" s="36">
        <v>6188</v>
      </c>
      <c r="H32" s="11" t="str">
        <f t="shared" si="2"/>
        <v>N/A</v>
      </c>
      <c r="I32" s="12">
        <v>1.776</v>
      </c>
      <c r="J32" s="12">
        <v>1.877</v>
      </c>
      <c r="K32" s="43" t="s">
        <v>739</v>
      </c>
      <c r="L32" s="9" t="str">
        <f t="shared" si="3"/>
        <v>Yes</v>
      </c>
    </row>
    <row r="33" spans="1:12" x14ac:dyDescent="0.25">
      <c r="A33" s="3" t="s">
        <v>999</v>
      </c>
      <c r="B33" s="35" t="s">
        <v>213</v>
      </c>
      <c r="C33" s="36">
        <v>11</v>
      </c>
      <c r="D33" s="11" t="str">
        <f t="shared" si="0"/>
        <v>N/A</v>
      </c>
      <c r="E33" s="36">
        <v>16</v>
      </c>
      <c r="F33" s="11" t="str">
        <f t="shared" si="1"/>
        <v>N/A</v>
      </c>
      <c r="G33" s="36">
        <v>11</v>
      </c>
      <c r="H33" s="11" t="str">
        <f t="shared" si="2"/>
        <v>N/A</v>
      </c>
      <c r="I33" s="12">
        <v>45.45</v>
      </c>
      <c r="J33" s="12">
        <v>-31.3</v>
      </c>
      <c r="K33" s="43" t="s">
        <v>739</v>
      </c>
      <c r="L33" s="9" t="str">
        <f t="shared" si="3"/>
        <v>No</v>
      </c>
    </row>
    <row r="34" spans="1:12" x14ac:dyDescent="0.25">
      <c r="A34" s="44" t="s">
        <v>84</v>
      </c>
      <c r="B34" s="35" t="s">
        <v>213</v>
      </c>
      <c r="C34" s="45">
        <v>1308408447</v>
      </c>
      <c r="D34" s="11" t="str">
        <f t="shared" si="0"/>
        <v>N/A</v>
      </c>
      <c r="E34" s="45">
        <v>1358969648</v>
      </c>
      <c r="F34" s="11" t="str">
        <f t="shared" si="1"/>
        <v>N/A</v>
      </c>
      <c r="G34" s="45">
        <v>1149091107</v>
      </c>
      <c r="H34" s="11" t="str">
        <f t="shared" si="2"/>
        <v>N/A</v>
      </c>
      <c r="I34" s="12">
        <v>3.8639999999999999</v>
      </c>
      <c r="J34" s="12">
        <v>-15.4</v>
      </c>
      <c r="K34" s="43" t="s">
        <v>739</v>
      </c>
      <c r="L34" s="9" t="str">
        <f t="shared" si="3"/>
        <v>Yes</v>
      </c>
    </row>
    <row r="35" spans="1:12" x14ac:dyDescent="0.25">
      <c r="A35" s="44" t="s">
        <v>1423</v>
      </c>
      <c r="B35" s="35" t="s">
        <v>213</v>
      </c>
      <c r="C35" s="45">
        <v>17303.556794</v>
      </c>
      <c r="D35" s="11" t="str">
        <f t="shared" si="0"/>
        <v>N/A</v>
      </c>
      <c r="E35" s="45">
        <v>17864.725226999999</v>
      </c>
      <c r="F35" s="11" t="str">
        <f t="shared" si="1"/>
        <v>N/A</v>
      </c>
      <c r="G35" s="45">
        <v>15047.155894</v>
      </c>
      <c r="H35" s="11" t="str">
        <f t="shared" si="2"/>
        <v>N/A</v>
      </c>
      <c r="I35" s="12">
        <v>3.2429999999999999</v>
      </c>
      <c r="J35" s="12">
        <v>-15.8</v>
      </c>
      <c r="K35" s="43" t="s">
        <v>739</v>
      </c>
      <c r="L35" s="9" t="str">
        <f t="shared" si="3"/>
        <v>Yes</v>
      </c>
    </row>
    <row r="36" spans="1:12" x14ac:dyDescent="0.25">
      <c r="A36" s="44" t="s">
        <v>1424</v>
      </c>
      <c r="B36" s="35" t="s">
        <v>213</v>
      </c>
      <c r="C36" s="45">
        <v>18450.636643999998</v>
      </c>
      <c r="D36" s="11" t="str">
        <f t="shared" si="0"/>
        <v>N/A</v>
      </c>
      <c r="E36" s="45">
        <v>18925.045232</v>
      </c>
      <c r="F36" s="11" t="str">
        <f t="shared" si="1"/>
        <v>N/A</v>
      </c>
      <c r="G36" s="45">
        <v>15890.958596</v>
      </c>
      <c r="H36" s="11" t="str">
        <f t="shared" si="2"/>
        <v>N/A</v>
      </c>
      <c r="I36" s="12">
        <v>2.5710000000000002</v>
      </c>
      <c r="J36" s="12">
        <v>-16</v>
      </c>
      <c r="K36" s="43" t="s">
        <v>739</v>
      </c>
      <c r="L36" s="9" t="str">
        <f t="shared" si="3"/>
        <v>Yes</v>
      </c>
    </row>
    <row r="37" spans="1:12" x14ac:dyDescent="0.25">
      <c r="A37" s="4" t="s">
        <v>107</v>
      </c>
      <c r="B37" s="35" t="s">
        <v>213</v>
      </c>
      <c r="C37" s="45">
        <v>3849696</v>
      </c>
      <c r="D37" s="11" t="str">
        <f t="shared" si="0"/>
        <v>N/A</v>
      </c>
      <c r="E37" s="45">
        <v>4644178</v>
      </c>
      <c r="F37" s="11" t="str">
        <f t="shared" si="1"/>
        <v>N/A</v>
      </c>
      <c r="G37" s="45">
        <v>4472328</v>
      </c>
      <c r="H37" s="11" t="str">
        <f t="shared" si="2"/>
        <v>N/A</v>
      </c>
      <c r="I37" s="12">
        <v>20.64</v>
      </c>
      <c r="J37" s="12">
        <v>-3.7</v>
      </c>
      <c r="K37" s="43" t="s">
        <v>739</v>
      </c>
      <c r="L37" s="9" t="str">
        <f t="shared" si="3"/>
        <v>Yes</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18528.369628</v>
      </c>
      <c r="D41" s="11" t="str">
        <f t="shared" ref="D41:D52" si="7">IF($B41="N/A","N/A",IF(C41&gt;10,"No",IF(C41&lt;-10,"No","Yes")))</f>
        <v>N/A</v>
      </c>
      <c r="E41" s="45">
        <v>19244.913858</v>
      </c>
      <c r="F41" s="11" t="str">
        <f t="shared" ref="F41:F52" si="8">IF($B41="N/A","N/A",IF(E41&gt;10,"No",IF(E41&lt;-10,"No","Yes")))</f>
        <v>N/A</v>
      </c>
      <c r="G41" s="45">
        <v>16727.174339000001</v>
      </c>
      <c r="H41" s="11" t="str">
        <f t="shared" ref="H41:H52" si="9">IF($B41="N/A","N/A",IF(G41&gt;10,"No",IF(G41&lt;-10,"No","Yes")))</f>
        <v>N/A</v>
      </c>
      <c r="I41" s="12">
        <v>3.867</v>
      </c>
      <c r="J41" s="12">
        <v>-13.1</v>
      </c>
      <c r="K41" s="43" t="s">
        <v>739</v>
      </c>
      <c r="L41" s="9" t="str">
        <f t="shared" ref="L41:L52" si="10">IF(J41="Div by 0", "N/A", IF(K41="N/A","N/A", IF(J41&gt;VALUE(MID(K41,1,2)), "No", IF(J41&lt;-1*VALUE(MID(K41,1,2)), "No", "Yes"))))</f>
        <v>Yes</v>
      </c>
    </row>
    <row r="42" spans="1:12" x14ac:dyDescent="0.25">
      <c r="A42" s="3" t="s">
        <v>1426</v>
      </c>
      <c r="B42" s="35" t="s">
        <v>213</v>
      </c>
      <c r="C42" s="45">
        <v>10397.028031</v>
      </c>
      <c r="D42" s="11" t="str">
        <f t="shared" si="7"/>
        <v>N/A</v>
      </c>
      <c r="E42" s="45">
        <v>10622.695336999999</v>
      </c>
      <c r="F42" s="11" t="str">
        <f t="shared" si="8"/>
        <v>N/A</v>
      </c>
      <c r="G42" s="45">
        <v>7681.3534533000002</v>
      </c>
      <c r="H42" s="11" t="str">
        <f t="shared" si="9"/>
        <v>N/A</v>
      </c>
      <c r="I42" s="12">
        <v>2.17</v>
      </c>
      <c r="J42" s="12">
        <v>-27.7</v>
      </c>
      <c r="K42" s="43" t="s">
        <v>739</v>
      </c>
      <c r="L42" s="9" t="str">
        <f t="shared" si="10"/>
        <v>Yes</v>
      </c>
    </row>
    <row r="43" spans="1:12" x14ac:dyDescent="0.25">
      <c r="A43" s="3" t="s">
        <v>1427</v>
      </c>
      <c r="B43" s="35" t="s">
        <v>213</v>
      </c>
      <c r="C43" s="45">
        <v>6401.5888324999996</v>
      </c>
      <c r="D43" s="11" t="str">
        <f t="shared" si="7"/>
        <v>N/A</v>
      </c>
      <c r="E43" s="45">
        <v>5840.4174757000001</v>
      </c>
      <c r="F43" s="11" t="str">
        <f t="shared" si="8"/>
        <v>N/A</v>
      </c>
      <c r="G43" s="45">
        <v>3460.7649572999999</v>
      </c>
      <c r="H43" s="11" t="str">
        <f t="shared" si="9"/>
        <v>N/A</v>
      </c>
      <c r="I43" s="12">
        <v>-8.77</v>
      </c>
      <c r="J43" s="12">
        <v>-40.700000000000003</v>
      </c>
      <c r="K43" s="43" t="s">
        <v>739</v>
      </c>
      <c r="L43" s="9" t="str">
        <f t="shared" si="10"/>
        <v>No</v>
      </c>
    </row>
    <row r="44" spans="1:12" x14ac:dyDescent="0.25">
      <c r="A44" s="3" t="s">
        <v>1428</v>
      </c>
      <c r="B44" s="35" t="s">
        <v>213</v>
      </c>
      <c r="C44" s="45">
        <v>5301.4412892</v>
      </c>
      <c r="D44" s="11" t="str">
        <f t="shared" si="7"/>
        <v>N/A</v>
      </c>
      <c r="E44" s="45">
        <v>5083.05</v>
      </c>
      <c r="F44" s="11" t="str">
        <f t="shared" si="8"/>
        <v>N/A</v>
      </c>
      <c r="G44" s="45">
        <v>2502.3761690000001</v>
      </c>
      <c r="H44" s="11" t="str">
        <f t="shared" si="9"/>
        <v>N/A</v>
      </c>
      <c r="I44" s="12">
        <v>-4.12</v>
      </c>
      <c r="J44" s="12">
        <v>-50.8</v>
      </c>
      <c r="K44" s="43" t="s">
        <v>739</v>
      </c>
      <c r="L44" s="9" t="str">
        <f t="shared" si="10"/>
        <v>No</v>
      </c>
    </row>
    <row r="45" spans="1:12" x14ac:dyDescent="0.25">
      <c r="A45" s="3" t="s">
        <v>1429</v>
      </c>
      <c r="B45" s="35" t="s">
        <v>213</v>
      </c>
      <c r="C45" s="45">
        <v>29561.471275</v>
      </c>
      <c r="D45" s="11" t="str">
        <f t="shared" si="7"/>
        <v>N/A</v>
      </c>
      <c r="E45" s="45">
        <v>30419.129912</v>
      </c>
      <c r="F45" s="11" t="str">
        <f t="shared" si="8"/>
        <v>N/A</v>
      </c>
      <c r="G45" s="45">
        <v>28430.772979000001</v>
      </c>
      <c r="H45" s="11" t="str">
        <f t="shared" si="9"/>
        <v>N/A</v>
      </c>
      <c r="I45" s="12">
        <v>2.9009999999999998</v>
      </c>
      <c r="J45" s="12">
        <v>-6.54</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15765.269236</v>
      </c>
      <c r="D47" s="11" t="str">
        <f t="shared" si="7"/>
        <v>N/A</v>
      </c>
      <c r="E47" s="45">
        <v>16144.463324</v>
      </c>
      <c r="F47" s="11" t="str">
        <f t="shared" si="8"/>
        <v>N/A</v>
      </c>
      <c r="G47" s="45">
        <v>12913.65869</v>
      </c>
      <c r="H47" s="11" t="str">
        <f t="shared" si="9"/>
        <v>N/A</v>
      </c>
      <c r="I47" s="12">
        <v>2.4049999999999998</v>
      </c>
      <c r="J47" s="12">
        <v>-20</v>
      </c>
      <c r="K47" s="43" t="s">
        <v>739</v>
      </c>
      <c r="L47" s="9" t="str">
        <f t="shared" si="10"/>
        <v>Yes</v>
      </c>
    </row>
    <row r="48" spans="1:12" x14ac:dyDescent="0.25">
      <c r="A48" s="3" t="s">
        <v>1432</v>
      </c>
      <c r="B48" s="43" t="s">
        <v>213</v>
      </c>
      <c r="C48" s="14">
        <v>10114.215185999999</v>
      </c>
      <c r="D48" s="11" t="str">
        <f t="shared" si="7"/>
        <v>N/A</v>
      </c>
      <c r="E48" s="14">
        <v>10151.682605</v>
      </c>
      <c r="F48" s="11" t="str">
        <f t="shared" si="8"/>
        <v>N/A</v>
      </c>
      <c r="G48" s="14">
        <v>6848.5242076000004</v>
      </c>
      <c r="H48" s="11" t="str">
        <f t="shared" si="9"/>
        <v>N/A</v>
      </c>
      <c r="I48" s="12">
        <v>0.37040000000000001</v>
      </c>
      <c r="J48" s="12">
        <v>-32.5</v>
      </c>
      <c r="K48" s="43" t="s">
        <v>739</v>
      </c>
      <c r="L48" s="9" t="str">
        <f t="shared" si="10"/>
        <v>No</v>
      </c>
    </row>
    <row r="49" spans="1:12" x14ac:dyDescent="0.25">
      <c r="A49" s="3" t="s">
        <v>1433</v>
      </c>
      <c r="B49" s="43" t="s">
        <v>213</v>
      </c>
      <c r="C49" s="14">
        <v>10743.618286999999</v>
      </c>
      <c r="D49" s="11" t="str">
        <f t="shared" si="7"/>
        <v>N/A</v>
      </c>
      <c r="E49" s="14">
        <v>10623.744327</v>
      </c>
      <c r="F49" s="11" t="str">
        <f t="shared" si="8"/>
        <v>N/A</v>
      </c>
      <c r="G49" s="14">
        <v>9329.1585713999993</v>
      </c>
      <c r="H49" s="11" t="str">
        <f t="shared" si="9"/>
        <v>N/A</v>
      </c>
      <c r="I49" s="12">
        <v>-1.1200000000000001</v>
      </c>
      <c r="J49" s="12">
        <v>-12.2</v>
      </c>
      <c r="K49" s="43" t="s">
        <v>739</v>
      </c>
      <c r="L49" s="9" t="str">
        <f t="shared" si="10"/>
        <v>Yes</v>
      </c>
    </row>
    <row r="50" spans="1:12" x14ac:dyDescent="0.25">
      <c r="A50" s="3" t="s">
        <v>1434</v>
      </c>
      <c r="B50" s="43" t="s">
        <v>213</v>
      </c>
      <c r="C50" s="14">
        <v>7678.0604167000001</v>
      </c>
      <c r="D50" s="11" t="str">
        <f t="shared" si="7"/>
        <v>N/A</v>
      </c>
      <c r="E50" s="14">
        <v>8637.2960351999991</v>
      </c>
      <c r="F50" s="11" t="str">
        <f t="shared" si="8"/>
        <v>N/A</v>
      </c>
      <c r="G50" s="14">
        <v>5916.5606873999996</v>
      </c>
      <c r="H50" s="11" t="str">
        <f t="shared" si="9"/>
        <v>N/A</v>
      </c>
      <c r="I50" s="12">
        <v>12.49</v>
      </c>
      <c r="J50" s="12">
        <v>-31.5</v>
      </c>
      <c r="K50" s="43" t="s">
        <v>739</v>
      </c>
      <c r="L50" s="9" t="str">
        <f t="shared" si="10"/>
        <v>No</v>
      </c>
    </row>
    <row r="51" spans="1:12" x14ac:dyDescent="0.25">
      <c r="A51" s="3" t="s">
        <v>1435</v>
      </c>
      <c r="B51" s="43" t="s">
        <v>213</v>
      </c>
      <c r="C51" s="14">
        <v>40171.022118000001</v>
      </c>
      <c r="D51" s="11" t="str">
        <f t="shared" si="7"/>
        <v>N/A</v>
      </c>
      <c r="E51" s="14">
        <v>42100.879485999998</v>
      </c>
      <c r="F51" s="11" t="str">
        <f t="shared" si="8"/>
        <v>N/A</v>
      </c>
      <c r="G51" s="14">
        <v>38647.209437999998</v>
      </c>
      <c r="H51" s="11" t="str">
        <f t="shared" si="9"/>
        <v>N/A</v>
      </c>
      <c r="I51" s="12">
        <v>4.8040000000000003</v>
      </c>
      <c r="J51" s="12">
        <v>-8.1999999999999993</v>
      </c>
      <c r="K51" s="43" t="s">
        <v>739</v>
      </c>
      <c r="L51" s="9" t="str">
        <f t="shared" si="10"/>
        <v>Yes</v>
      </c>
    </row>
    <row r="52" spans="1:12" x14ac:dyDescent="0.25">
      <c r="A52" s="3" t="s">
        <v>1436</v>
      </c>
      <c r="B52" s="43" t="s">
        <v>213</v>
      </c>
      <c r="C52" s="14">
        <v>20664.272727</v>
      </c>
      <c r="D52" s="11" t="str">
        <f t="shared" si="7"/>
        <v>N/A</v>
      </c>
      <c r="E52" s="14">
        <v>9608.125</v>
      </c>
      <c r="F52" s="11" t="str">
        <f t="shared" si="8"/>
        <v>N/A</v>
      </c>
      <c r="G52" s="14">
        <v>11758.363636</v>
      </c>
      <c r="H52" s="11" t="str">
        <f t="shared" si="9"/>
        <v>N/A</v>
      </c>
      <c r="I52" s="12">
        <v>-53.5</v>
      </c>
      <c r="J52" s="12">
        <v>22.38</v>
      </c>
      <c r="K52" s="43" t="s">
        <v>739</v>
      </c>
      <c r="L52" s="9" t="str">
        <f t="shared" si="10"/>
        <v>Yes</v>
      </c>
    </row>
    <row r="53" spans="1:12" x14ac:dyDescent="0.25">
      <c r="A53" s="44" t="s">
        <v>1610</v>
      </c>
      <c r="B53" s="35" t="s">
        <v>213</v>
      </c>
      <c r="C53" s="45">
        <v>32974702</v>
      </c>
      <c r="D53" s="11" t="str">
        <f t="shared" ref="D53:D122" si="11">IF($B53="N/A","N/A",IF(C53&gt;10,"No",IF(C53&lt;-10,"No","Yes")))</f>
        <v>N/A</v>
      </c>
      <c r="E53" s="45">
        <v>34356443</v>
      </c>
      <c r="F53" s="11" t="str">
        <f t="shared" ref="F53:F122" si="12">IF($B53="N/A","N/A",IF(E53&gt;10,"No",IF(E53&lt;-10,"No","Yes")))</f>
        <v>N/A</v>
      </c>
      <c r="G53" s="45">
        <v>34776301</v>
      </c>
      <c r="H53" s="11" t="str">
        <f t="shared" ref="H53:H122" si="13">IF($B53="N/A","N/A",IF(G53&gt;10,"No",IF(G53&lt;-10,"No","Yes")))</f>
        <v>N/A</v>
      </c>
      <c r="I53" s="12">
        <v>4.1900000000000004</v>
      </c>
      <c r="J53" s="12">
        <v>1.222</v>
      </c>
      <c r="K53" s="43" t="s">
        <v>739</v>
      </c>
      <c r="L53" s="9" t="str">
        <f t="shared" ref="L53:L113" si="14">IF(J53="Div by 0", "N/A", IF(K53="N/A","N/A", IF(J53&gt;VALUE(MID(K53,1,2)), "No", IF(J53&lt;-1*VALUE(MID(K53,1,2)), "No", "Yes"))))</f>
        <v>Yes</v>
      </c>
    </row>
    <row r="54" spans="1:12" x14ac:dyDescent="0.25">
      <c r="A54" s="44" t="s">
        <v>598</v>
      </c>
      <c r="B54" s="35" t="s">
        <v>213</v>
      </c>
      <c r="C54" s="36">
        <v>17735</v>
      </c>
      <c r="D54" s="11" t="str">
        <f t="shared" si="11"/>
        <v>N/A</v>
      </c>
      <c r="E54" s="36">
        <v>17801</v>
      </c>
      <c r="F54" s="11" t="str">
        <f t="shared" si="12"/>
        <v>N/A</v>
      </c>
      <c r="G54" s="36">
        <v>18127</v>
      </c>
      <c r="H54" s="11" t="str">
        <f t="shared" si="13"/>
        <v>N/A</v>
      </c>
      <c r="I54" s="12">
        <v>0.37209999999999999</v>
      </c>
      <c r="J54" s="12">
        <v>1.831</v>
      </c>
      <c r="K54" s="43" t="s">
        <v>739</v>
      </c>
      <c r="L54" s="9" t="str">
        <f t="shared" si="14"/>
        <v>Yes</v>
      </c>
    </row>
    <row r="55" spans="1:12" x14ac:dyDescent="0.25">
      <c r="A55" s="44" t="s">
        <v>1437</v>
      </c>
      <c r="B55" s="35" t="s">
        <v>213</v>
      </c>
      <c r="C55" s="45">
        <v>1859.3009304</v>
      </c>
      <c r="D55" s="11" t="str">
        <f t="shared" si="11"/>
        <v>N/A</v>
      </c>
      <c r="E55" s="45">
        <v>1930.0288186</v>
      </c>
      <c r="F55" s="11" t="str">
        <f t="shared" si="12"/>
        <v>N/A</v>
      </c>
      <c r="G55" s="45">
        <v>1918.4807745000001</v>
      </c>
      <c r="H55" s="11" t="str">
        <f t="shared" si="13"/>
        <v>N/A</v>
      </c>
      <c r="I55" s="12">
        <v>3.8039999999999998</v>
      </c>
      <c r="J55" s="12">
        <v>-0.59799999999999998</v>
      </c>
      <c r="K55" s="43" t="s">
        <v>739</v>
      </c>
      <c r="L55" s="9" t="str">
        <f t="shared" si="14"/>
        <v>Yes</v>
      </c>
    </row>
    <row r="56" spans="1:12" x14ac:dyDescent="0.25">
      <c r="A56" s="44" t="s">
        <v>1438</v>
      </c>
      <c r="B56" s="35" t="s">
        <v>213</v>
      </c>
      <c r="C56" s="36">
        <v>0.40208627009999998</v>
      </c>
      <c r="D56" s="11" t="str">
        <f t="shared" si="11"/>
        <v>N/A</v>
      </c>
      <c r="E56" s="36">
        <v>0.40621313409999998</v>
      </c>
      <c r="F56" s="11" t="str">
        <f t="shared" si="12"/>
        <v>N/A</v>
      </c>
      <c r="G56" s="36">
        <v>0.36635957409999997</v>
      </c>
      <c r="H56" s="11" t="str">
        <f t="shared" si="13"/>
        <v>N/A</v>
      </c>
      <c r="I56" s="12">
        <v>1.026</v>
      </c>
      <c r="J56" s="12">
        <v>-9.81</v>
      </c>
      <c r="K56" s="43" t="s">
        <v>739</v>
      </c>
      <c r="L56" s="9" t="str">
        <f t="shared" si="14"/>
        <v>Yes</v>
      </c>
    </row>
    <row r="57" spans="1:12" x14ac:dyDescent="0.25">
      <c r="A57" s="44" t="s">
        <v>599</v>
      </c>
      <c r="B57" s="35" t="s">
        <v>213</v>
      </c>
      <c r="C57" s="45">
        <v>0</v>
      </c>
      <c r="D57" s="11" t="str">
        <f t="shared" si="11"/>
        <v>N/A</v>
      </c>
      <c r="E57" s="45">
        <v>0</v>
      </c>
      <c r="F57" s="11" t="str">
        <f t="shared" si="12"/>
        <v>N/A</v>
      </c>
      <c r="G57" s="45">
        <v>0</v>
      </c>
      <c r="H57" s="11" t="str">
        <f t="shared" si="13"/>
        <v>N/A</v>
      </c>
      <c r="I57" s="12" t="s">
        <v>1746</v>
      </c>
      <c r="J57" s="12" t="s">
        <v>1746</v>
      </c>
      <c r="K57" s="43" t="s">
        <v>739</v>
      </c>
      <c r="L57" s="9" t="str">
        <f t="shared" si="14"/>
        <v>N/A</v>
      </c>
    </row>
    <row r="58" spans="1:12" x14ac:dyDescent="0.25">
      <c r="A58" s="44" t="s">
        <v>600</v>
      </c>
      <c r="B58" s="35" t="s">
        <v>213</v>
      </c>
      <c r="C58" s="36">
        <v>0</v>
      </c>
      <c r="D58" s="11" t="str">
        <f t="shared" si="11"/>
        <v>N/A</v>
      </c>
      <c r="E58" s="36">
        <v>0</v>
      </c>
      <c r="F58" s="11" t="str">
        <f t="shared" si="12"/>
        <v>N/A</v>
      </c>
      <c r="G58" s="36">
        <v>0</v>
      </c>
      <c r="H58" s="11" t="str">
        <f t="shared" si="13"/>
        <v>N/A</v>
      </c>
      <c r="I58" s="12" t="s">
        <v>1746</v>
      </c>
      <c r="J58" s="12" t="s">
        <v>1746</v>
      </c>
      <c r="K58" s="43" t="s">
        <v>739</v>
      </c>
      <c r="L58" s="9" t="str">
        <f t="shared" si="14"/>
        <v>N/A</v>
      </c>
    </row>
    <row r="59" spans="1:12" x14ac:dyDescent="0.25">
      <c r="A59" s="44" t="s">
        <v>1439</v>
      </c>
      <c r="B59" s="35" t="s">
        <v>213</v>
      </c>
      <c r="C59" s="45" t="s">
        <v>1746</v>
      </c>
      <c r="D59" s="11" t="str">
        <f t="shared" si="11"/>
        <v>N/A</v>
      </c>
      <c r="E59" s="45" t="s">
        <v>1746</v>
      </c>
      <c r="F59" s="11" t="str">
        <f t="shared" si="12"/>
        <v>N/A</v>
      </c>
      <c r="G59" s="45" t="s">
        <v>1746</v>
      </c>
      <c r="H59" s="11" t="str">
        <f t="shared" si="13"/>
        <v>N/A</v>
      </c>
      <c r="I59" s="12" t="s">
        <v>1746</v>
      </c>
      <c r="J59" s="12" t="s">
        <v>1746</v>
      </c>
      <c r="K59" s="43" t="s">
        <v>739</v>
      </c>
      <c r="L59" s="9" t="str">
        <f t="shared" si="14"/>
        <v>N/A</v>
      </c>
    </row>
    <row r="60" spans="1:12" ht="25" x14ac:dyDescent="0.25">
      <c r="A60" s="44" t="s">
        <v>601</v>
      </c>
      <c r="B60" s="35" t="s">
        <v>213</v>
      </c>
      <c r="C60" s="45">
        <v>567327</v>
      </c>
      <c r="D60" s="11" t="str">
        <f t="shared" si="11"/>
        <v>N/A</v>
      </c>
      <c r="E60" s="45">
        <v>743962</v>
      </c>
      <c r="F60" s="11" t="str">
        <f t="shared" si="12"/>
        <v>N/A</v>
      </c>
      <c r="G60" s="45">
        <v>911947</v>
      </c>
      <c r="H60" s="11" t="str">
        <f t="shared" si="13"/>
        <v>N/A</v>
      </c>
      <c r="I60" s="12">
        <v>31.13</v>
      </c>
      <c r="J60" s="12">
        <v>22.58</v>
      </c>
      <c r="K60" s="43" t="s">
        <v>739</v>
      </c>
      <c r="L60" s="9" t="str">
        <f t="shared" si="14"/>
        <v>Yes</v>
      </c>
    </row>
    <row r="61" spans="1:12" x14ac:dyDescent="0.25">
      <c r="A61" s="4" t="s">
        <v>602</v>
      </c>
      <c r="B61" s="43" t="s">
        <v>213</v>
      </c>
      <c r="C61" s="1">
        <v>336</v>
      </c>
      <c r="D61" s="11" t="str">
        <f t="shared" si="11"/>
        <v>N/A</v>
      </c>
      <c r="E61" s="1">
        <v>394</v>
      </c>
      <c r="F61" s="11" t="str">
        <f t="shared" si="12"/>
        <v>N/A</v>
      </c>
      <c r="G61" s="1">
        <v>499</v>
      </c>
      <c r="H61" s="11" t="str">
        <f t="shared" si="13"/>
        <v>N/A</v>
      </c>
      <c r="I61" s="12">
        <v>17.260000000000002</v>
      </c>
      <c r="J61" s="12">
        <v>26.65</v>
      </c>
      <c r="K61" s="43" t="s">
        <v>739</v>
      </c>
      <c r="L61" s="9" t="str">
        <f t="shared" si="14"/>
        <v>Yes</v>
      </c>
    </row>
    <row r="62" spans="1:12" ht="25" x14ac:dyDescent="0.25">
      <c r="A62" s="4" t="s">
        <v>1440</v>
      </c>
      <c r="B62" s="43" t="s">
        <v>213</v>
      </c>
      <c r="C62" s="14">
        <v>1688.4732143000001</v>
      </c>
      <c r="D62" s="11" t="str">
        <f t="shared" si="11"/>
        <v>N/A</v>
      </c>
      <c r="E62" s="14">
        <v>1888.2284264</v>
      </c>
      <c r="F62" s="11" t="str">
        <f t="shared" si="12"/>
        <v>N/A</v>
      </c>
      <c r="G62" s="14">
        <v>1827.5490981999999</v>
      </c>
      <c r="H62" s="11" t="str">
        <f t="shared" si="13"/>
        <v>N/A</v>
      </c>
      <c r="I62" s="12">
        <v>11.83</v>
      </c>
      <c r="J62" s="12">
        <v>-3.21</v>
      </c>
      <c r="K62" s="43" t="s">
        <v>739</v>
      </c>
      <c r="L62" s="9" t="str">
        <f t="shared" si="14"/>
        <v>Yes</v>
      </c>
    </row>
    <row r="63" spans="1:12" x14ac:dyDescent="0.25">
      <c r="A63" s="4" t="s">
        <v>603</v>
      </c>
      <c r="B63" s="43" t="s">
        <v>213</v>
      </c>
      <c r="C63" s="14">
        <v>73112095</v>
      </c>
      <c r="D63" s="11" t="str">
        <f t="shared" si="11"/>
        <v>N/A</v>
      </c>
      <c r="E63" s="14">
        <v>80827757</v>
      </c>
      <c r="F63" s="11" t="str">
        <f t="shared" si="12"/>
        <v>N/A</v>
      </c>
      <c r="G63" s="14">
        <v>78377316</v>
      </c>
      <c r="H63" s="11" t="str">
        <f t="shared" si="13"/>
        <v>N/A</v>
      </c>
      <c r="I63" s="12">
        <v>10.55</v>
      </c>
      <c r="J63" s="12">
        <v>-3.03</v>
      </c>
      <c r="K63" s="43" t="s">
        <v>739</v>
      </c>
      <c r="L63" s="9" t="str">
        <f t="shared" si="14"/>
        <v>Yes</v>
      </c>
    </row>
    <row r="64" spans="1:12" x14ac:dyDescent="0.25">
      <c r="A64" s="4" t="s">
        <v>604</v>
      </c>
      <c r="B64" s="43" t="s">
        <v>213</v>
      </c>
      <c r="C64" s="1">
        <v>966</v>
      </c>
      <c r="D64" s="11" t="str">
        <f t="shared" si="11"/>
        <v>N/A</v>
      </c>
      <c r="E64" s="1">
        <v>962</v>
      </c>
      <c r="F64" s="11" t="str">
        <f t="shared" si="12"/>
        <v>N/A</v>
      </c>
      <c r="G64" s="1">
        <v>926</v>
      </c>
      <c r="H64" s="11" t="str">
        <f t="shared" si="13"/>
        <v>N/A</v>
      </c>
      <c r="I64" s="12">
        <v>-0.41399999999999998</v>
      </c>
      <c r="J64" s="12">
        <v>-3.74</v>
      </c>
      <c r="K64" s="43" t="s">
        <v>739</v>
      </c>
      <c r="L64" s="9" t="str">
        <f t="shared" si="14"/>
        <v>Yes</v>
      </c>
    </row>
    <row r="65" spans="1:12" x14ac:dyDescent="0.25">
      <c r="A65" s="4" t="s">
        <v>1441</v>
      </c>
      <c r="B65" s="43" t="s">
        <v>213</v>
      </c>
      <c r="C65" s="14">
        <v>75685.398551000006</v>
      </c>
      <c r="D65" s="11" t="str">
        <f t="shared" si="11"/>
        <v>N/A</v>
      </c>
      <c r="E65" s="14">
        <v>84020.537421999994</v>
      </c>
      <c r="F65" s="11" t="str">
        <f t="shared" si="12"/>
        <v>N/A</v>
      </c>
      <c r="G65" s="14">
        <v>84640.730022000003</v>
      </c>
      <c r="H65" s="11" t="str">
        <f t="shared" si="13"/>
        <v>N/A</v>
      </c>
      <c r="I65" s="12">
        <v>11.01</v>
      </c>
      <c r="J65" s="12">
        <v>0.73809999999999998</v>
      </c>
      <c r="K65" s="43" t="s">
        <v>739</v>
      </c>
      <c r="L65" s="9" t="str">
        <f t="shared" si="14"/>
        <v>Yes</v>
      </c>
    </row>
    <row r="66" spans="1:12" x14ac:dyDescent="0.25">
      <c r="A66" s="4" t="s">
        <v>605</v>
      </c>
      <c r="B66" s="43" t="s">
        <v>213</v>
      </c>
      <c r="C66" s="14">
        <v>488848634</v>
      </c>
      <c r="D66" s="11" t="str">
        <f t="shared" si="11"/>
        <v>N/A</v>
      </c>
      <c r="E66" s="14">
        <v>508838832</v>
      </c>
      <c r="F66" s="11" t="str">
        <f t="shared" si="12"/>
        <v>N/A</v>
      </c>
      <c r="G66" s="14">
        <v>511527514</v>
      </c>
      <c r="H66" s="11" t="str">
        <f t="shared" si="13"/>
        <v>N/A</v>
      </c>
      <c r="I66" s="12">
        <v>4.0890000000000004</v>
      </c>
      <c r="J66" s="12">
        <v>0.52839999999999998</v>
      </c>
      <c r="K66" s="43" t="s">
        <v>739</v>
      </c>
      <c r="L66" s="9" t="str">
        <f t="shared" si="14"/>
        <v>Yes</v>
      </c>
    </row>
    <row r="67" spans="1:12" x14ac:dyDescent="0.25">
      <c r="A67" s="4" t="s">
        <v>606</v>
      </c>
      <c r="B67" s="43" t="s">
        <v>213</v>
      </c>
      <c r="C67" s="1">
        <v>16595</v>
      </c>
      <c r="D67" s="11" t="str">
        <f t="shared" si="11"/>
        <v>N/A</v>
      </c>
      <c r="E67" s="1">
        <v>16840</v>
      </c>
      <c r="F67" s="11" t="str">
        <f t="shared" si="12"/>
        <v>N/A</v>
      </c>
      <c r="G67" s="1">
        <v>16760</v>
      </c>
      <c r="H67" s="11" t="str">
        <f t="shared" si="13"/>
        <v>N/A</v>
      </c>
      <c r="I67" s="12">
        <v>1.476</v>
      </c>
      <c r="J67" s="12">
        <v>-0.47499999999999998</v>
      </c>
      <c r="K67" s="43" t="s">
        <v>739</v>
      </c>
      <c r="L67" s="9" t="str">
        <f t="shared" si="14"/>
        <v>Yes</v>
      </c>
    </row>
    <row r="68" spans="1:12" x14ac:dyDescent="0.25">
      <c r="A68" s="4" t="s">
        <v>1442</v>
      </c>
      <c r="B68" s="43" t="s">
        <v>213</v>
      </c>
      <c r="C68" s="14">
        <v>29457.585658</v>
      </c>
      <c r="D68" s="11" t="str">
        <f t="shared" si="11"/>
        <v>N/A</v>
      </c>
      <c r="E68" s="14">
        <v>30216.08266</v>
      </c>
      <c r="F68" s="11" t="str">
        <f t="shared" si="12"/>
        <v>N/A</v>
      </c>
      <c r="G68" s="14">
        <v>30520.734725999999</v>
      </c>
      <c r="H68" s="11" t="str">
        <f t="shared" si="13"/>
        <v>N/A</v>
      </c>
      <c r="I68" s="12">
        <v>2.5750000000000002</v>
      </c>
      <c r="J68" s="12">
        <v>1.008</v>
      </c>
      <c r="K68" s="43" t="s">
        <v>739</v>
      </c>
      <c r="L68" s="9" t="str">
        <f t="shared" si="14"/>
        <v>Yes</v>
      </c>
    </row>
    <row r="69" spans="1:12" x14ac:dyDescent="0.25">
      <c r="A69" s="4" t="s">
        <v>607</v>
      </c>
      <c r="B69" s="43" t="s">
        <v>213</v>
      </c>
      <c r="C69" s="14">
        <v>54591037</v>
      </c>
      <c r="D69" s="11" t="str">
        <f t="shared" si="11"/>
        <v>N/A</v>
      </c>
      <c r="E69" s="14">
        <v>56963195</v>
      </c>
      <c r="F69" s="11" t="str">
        <f t="shared" si="12"/>
        <v>N/A</v>
      </c>
      <c r="G69" s="14">
        <v>33686941</v>
      </c>
      <c r="H69" s="11" t="str">
        <f t="shared" si="13"/>
        <v>N/A</v>
      </c>
      <c r="I69" s="12">
        <v>4.3449999999999998</v>
      </c>
      <c r="J69" s="12">
        <v>-40.9</v>
      </c>
      <c r="K69" s="43" t="s">
        <v>739</v>
      </c>
      <c r="L69" s="9" t="str">
        <f t="shared" si="14"/>
        <v>No</v>
      </c>
    </row>
    <row r="70" spans="1:12" x14ac:dyDescent="0.25">
      <c r="A70" s="4" t="s">
        <v>608</v>
      </c>
      <c r="B70" s="43" t="s">
        <v>213</v>
      </c>
      <c r="C70" s="1">
        <v>56256</v>
      </c>
      <c r="D70" s="11" t="str">
        <f t="shared" si="11"/>
        <v>N/A</v>
      </c>
      <c r="E70" s="1">
        <v>57344</v>
      </c>
      <c r="F70" s="11" t="str">
        <f t="shared" si="12"/>
        <v>N/A</v>
      </c>
      <c r="G70" s="1">
        <v>58861</v>
      </c>
      <c r="H70" s="11" t="str">
        <f t="shared" si="13"/>
        <v>N/A</v>
      </c>
      <c r="I70" s="12">
        <v>1.9339999999999999</v>
      </c>
      <c r="J70" s="12">
        <v>2.645</v>
      </c>
      <c r="K70" s="43" t="s">
        <v>739</v>
      </c>
      <c r="L70" s="9" t="str">
        <f t="shared" si="14"/>
        <v>Yes</v>
      </c>
    </row>
    <row r="71" spans="1:12" x14ac:dyDescent="0.25">
      <c r="A71" s="4" t="s">
        <v>1443</v>
      </c>
      <c r="B71" s="43" t="s">
        <v>213</v>
      </c>
      <c r="C71" s="14">
        <v>970.4038147</v>
      </c>
      <c r="D71" s="11" t="str">
        <f t="shared" si="11"/>
        <v>N/A</v>
      </c>
      <c r="E71" s="14">
        <v>993.35928780999996</v>
      </c>
      <c r="F71" s="11" t="str">
        <f t="shared" si="12"/>
        <v>N/A</v>
      </c>
      <c r="G71" s="14">
        <v>572.31343333999996</v>
      </c>
      <c r="H71" s="11" t="str">
        <f t="shared" si="13"/>
        <v>N/A</v>
      </c>
      <c r="I71" s="12">
        <v>2.3660000000000001</v>
      </c>
      <c r="J71" s="12">
        <v>-42.4</v>
      </c>
      <c r="K71" s="43" t="s">
        <v>739</v>
      </c>
      <c r="L71" s="9" t="str">
        <f t="shared" si="14"/>
        <v>No</v>
      </c>
    </row>
    <row r="72" spans="1:12" x14ac:dyDescent="0.25">
      <c r="A72" s="4" t="s">
        <v>609</v>
      </c>
      <c r="B72" s="43" t="s">
        <v>213</v>
      </c>
      <c r="C72" s="14">
        <v>2219073</v>
      </c>
      <c r="D72" s="11" t="str">
        <f t="shared" si="11"/>
        <v>N/A</v>
      </c>
      <c r="E72" s="14">
        <v>6743004</v>
      </c>
      <c r="F72" s="11" t="str">
        <f t="shared" si="12"/>
        <v>N/A</v>
      </c>
      <c r="G72" s="14">
        <v>6436184</v>
      </c>
      <c r="H72" s="11" t="str">
        <f t="shared" si="13"/>
        <v>N/A</v>
      </c>
      <c r="I72" s="12">
        <v>203.9</v>
      </c>
      <c r="J72" s="12">
        <v>-4.55</v>
      </c>
      <c r="K72" s="43" t="s">
        <v>739</v>
      </c>
      <c r="L72" s="9" t="str">
        <f t="shared" si="14"/>
        <v>Yes</v>
      </c>
    </row>
    <row r="73" spans="1:12" x14ac:dyDescent="0.25">
      <c r="A73" s="4" t="s">
        <v>610</v>
      </c>
      <c r="B73" s="43" t="s">
        <v>213</v>
      </c>
      <c r="C73" s="1">
        <v>5643</v>
      </c>
      <c r="D73" s="11" t="str">
        <f t="shared" si="11"/>
        <v>N/A</v>
      </c>
      <c r="E73" s="1">
        <v>12412</v>
      </c>
      <c r="F73" s="11" t="str">
        <f t="shared" si="12"/>
        <v>N/A</v>
      </c>
      <c r="G73" s="1">
        <v>12416</v>
      </c>
      <c r="H73" s="11" t="str">
        <f t="shared" si="13"/>
        <v>N/A</v>
      </c>
      <c r="I73" s="12">
        <v>120</v>
      </c>
      <c r="J73" s="12">
        <v>3.2199999999999999E-2</v>
      </c>
      <c r="K73" s="43" t="s">
        <v>739</v>
      </c>
      <c r="L73" s="9" t="str">
        <f t="shared" si="14"/>
        <v>Yes</v>
      </c>
    </row>
    <row r="74" spans="1:12" x14ac:dyDescent="0.25">
      <c r="A74" s="4" t="s">
        <v>1444</v>
      </c>
      <c r="B74" s="43" t="s">
        <v>213</v>
      </c>
      <c r="C74" s="14">
        <v>393.24348751000002</v>
      </c>
      <c r="D74" s="11" t="str">
        <f t="shared" si="11"/>
        <v>N/A</v>
      </c>
      <c r="E74" s="14">
        <v>543.26490492999994</v>
      </c>
      <c r="F74" s="11" t="str">
        <f t="shared" si="12"/>
        <v>N/A</v>
      </c>
      <c r="G74" s="14">
        <v>518.37822165</v>
      </c>
      <c r="H74" s="11" t="str">
        <f t="shared" si="13"/>
        <v>N/A</v>
      </c>
      <c r="I74" s="12">
        <v>38.15</v>
      </c>
      <c r="J74" s="12">
        <v>-4.58</v>
      </c>
      <c r="K74" s="43" t="s">
        <v>739</v>
      </c>
      <c r="L74" s="9" t="str">
        <f t="shared" si="14"/>
        <v>Yes</v>
      </c>
    </row>
    <row r="75" spans="1:12" ht="25" x14ac:dyDescent="0.25">
      <c r="A75" s="4" t="s">
        <v>611</v>
      </c>
      <c r="B75" s="43" t="s">
        <v>213</v>
      </c>
      <c r="C75" s="14">
        <v>3744605</v>
      </c>
      <c r="D75" s="11" t="str">
        <f t="shared" si="11"/>
        <v>N/A</v>
      </c>
      <c r="E75" s="14">
        <v>3930173</v>
      </c>
      <c r="F75" s="11" t="str">
        <f t="shared" si="12"/>
        <v>N/A</v>
      </c>
      <c r="G75" s="14">
        <v>3108462</v>
      </c>
      <c r="H75" s="11" t="str">
        <f t="shared" si="13"/>
        <v>N/A</v>
      </c>
      <c r="I75" s="12">
        <v>4.9560000000000004</v>
      </c>
      <c r="J75" s="12">
        <v>-20.9</v>
      </c>
      <c r="K75" s="43" t="s">
        <v>739</v>
      </c>
      <c r="L75" s="9" t="str">
        <f t="shared" si="14"/>
        <v>Yes</v>
      </c>
    </row>
    <row r="76" spans="1:12" x14ac:dyDescent="0.25">
      <c r="A76" s="44" t="s">
        <v>612</v>
      </c>
      <c r="B76" s="35" t="s">
        <v>213</v>
      </c>
      <c r="C76" s="36">
        <v>27229</v>
      </c>
      <c r="D76" s="11" t="str">
        <f t="shared" si="11"/>
        <v>N/A</v>
      </c>
      <c r="E76" s="36">
        <v>26821</v>
      </c>
      <c r="F76" s="11" t="str">
        <f t="shared" si="12"/>
        <v>N/A</v>
      </c>
      <c r="G76" s="36">
        <v>27345</v>
      </c>
      <c r="H76" s="11" t="str">
        <f t="shared" si="13"/>
        <v>N/A</v>
      </c>
      <c r="I76" s="12">
        <v>-1.5</v>
      </c>
      <c r="J76" s="12">
        <v>1.954</v>
      </c>
      <c r="K76" s="43" t="s">
        <v>739</v>
      </c>
      <c r="L76" s="9" t="str">
        <f t="shared" si="14"/>
        <v>Yes</v>
      </c>
    </row>
    <row r="77" spans="1:12" ht="25" x14ac:dyDescent="0.25">
      <c r="A77" s="44" t="s">
        <v>1445</v>
      </c>
      <c r="B77" s="35" t="s">
        <v>213</v>
      </c>
      <c r="C77" s="45">
        <v>137.52267803000001</v>
      </c>
      <c r="D77" s="11" t="str">
        <f t="shared" si="11"/>
        <v>N/A</v>
      </c>
      <c r="E77" s="45">
        <v>146.5334253</v>
      </c>
      <c r="F77" s="11" t="str">
        <f t="shared" si="12"/>
        <v>N/A</v>
      </c>
      <c r="G77" s="45">
        <v>113.6756994</v>
      </c>
      <c r="H77" s="11" t="str">
        <f t="shared" si="13"/>
        <v>N/A</v>
      </c>
      <c r="I77" s="12">
        <v>6.5519999999999996</v>
      </c>
      <c r="J77" s="12">
        <v>-22.4</v>
      </c>
      <c r="K77" s="43" t="s">
        <v>739</v>
      </c>
      <c r="L77" s="9" t="str">
        <f t="shared" si="14"/>
        <v>Yes</v>
      </c>
    </row>
    <row r="78" spans="1:12" ht="25" x14ac:dyDescent="0.25">
      <c r="A78" s="44" t="s">
        <v>613</v>
      </c>
      <c r="B78" s="35" t="s">
        <v>213</v>
      </c>
      <c r="C78" s="45">
        <v>73731835</v>
      </c>
      <c r="D78" s="11" t="str">
        <f t="shared" si="11"/>
        <v>N/A</v>
      </c>
      <c r="E78" s="45">
        <v>70778753</v>
      </c>
      <c r="F78" s="11" t="str">
        <f t="shared" si="12"/>
        <v>N/A</v>
      </c>
      <c r="G78" s="45">
        <v>23333687</v>
      </c>
      <c r="H78" s="11" t="str">
        <f t="shared" si="13"/>
        <v>N/A</v>
      </c>
      <c r="I78" s="12">
        <v>-4.01</v>
      </c>
      <c r="J78" s="12">
        <v>-67</v>
      </c>
      <c r="K78" s="43" t="s">
        <v>739</v>
      </c>
      <c r="L78" s="9" t="str">
        <f t="shared" si="14"/>
        <v>No</v>
      </c>
    </row>
    <row r="79" spans="1:12" x14ac:dyDescent="0.25">
      <c r="A79" s="44" t="s">
        <v>614</v>
      </c>
      <c r="B79" s="35" t="s">
        <v>213</v>
      </c>
      <c r="C79" s="36">
        <v>35483</v>
      </c>
      <c r="D79" s="11" t="str">
        <f t="shared" si="11"/>
        <v>N/A</v>
      </c>
      <c r="E79" s="36">
        <v>35895</v>
      </c>
      <c r="F79" s="11" t="str">
        <f t="shared" si="12"/>
        <v>N/A</v>
      </c>
      <c r="G79" s="36">
        <v>33834</v>
      </c>
      <c r="H79" s="11" t="str">
        <f t="shared" si="13"/>
        <v>N/A</v>
      </c>
      <c r="I79" s="12">
        <v>1.161</v>
      </c>
      <c r="J79" s="12">
        <v>-5.74</v>
      </c>
      <c r="K79" s="43" t="s">
        <v>739</v>
      </c>
      <c r="L79" s="9" t="str">
        <f t="shared" si="14"/>
        <v>Yes</v>
      </c>
    </row>
    <row r="80" spans="1:12" x14ac:dyDescent="0.25">
      <c r="A80" s="44" t="s">
        <v>1446</v>
      </c>
      <c r="B80" s="35" t="s">
        <v>213</v>
      </c>
      <c r="C80" s="45">
        <v>2077.9481724000002</v>
      </c>
      <c r="D80" s="11" t="str">
        <f t="shared" si="11"/>
        <v>N/A</v>
      </c>
      <c r="E80" s="45">
        <v>1971.8276361999999</v>
      </c>
      <c r="F80" s="11" t="str">
        <f t="shared" si="12"/>
        <v>N/A</v>
      </c>
      <c r="G80" s="45">
        <v>689.65203641000005</v>
      </c>
      <c r="H80" s="11" t="str">
        <f t="shared" si="13"/>
        <v>N/A</v>
      </c>
      <c r="I80" s="12">
        <v>-5.1100000000000003</v>
      </c>
      <c r="J80" s="12">
        <v>-65</v>
      </c>
      <c r="K80" s="43" t="s">
        <v>739</v>
      </c>
      <c r="L80" s="9" t="str">
        <f t="shared" si="14"/>
        <v>No</v>
      </c>
    </row>
    <row r="81" spans="1:12" x14ac:dyDescent="0.25">
      <c r="A81" s="44" t="s">
        <v>615</v>
      </c>
      <c r="B81" s="35" t="s">
        <v>213</v>
      </c>
      <c r="C81" s="45">
        <v>22231166</v>
      </c>
      <c r="D81" s="11" t="str">
        <f t="shared" si="11"/>
        <v>N/A</v>
      </c>
      <c r="E81" s="45">
        <v>23341761</v>
      </c>
      <c r="F81" s="11" t="str">
        <f t="shared" si="12"/>
        <v>N/A</v>
      </c>
      <c r="G81" s="45">
        <v>25136390</v>
      </c>
      <c r="H81" s="11" t="str">
        <f t="shared" si="13"/>
        <v>N/A</v>
      </c>
      <c r="I81" s="12">
        <v>4.9960000000000004</v>
      </c>
      <c r="J81" s="12">
        <v>7.6879999999999997</v>
      </c>
      <c r="K81" s="43" t="s">
        <v>739</v>
      </c>
      <c r="L81" s="9" t="str">
        <f t="shared" si="14"/>
        <v>Yes</v>
      </c>
    </row>
    <row r="82" spans="1:12" x14ac:dyDescent="0.25">
      <c r="A82" s="44" t="s">
        <v>616</v>
      </c>
      <c r="B82" s="35" t="s">
        <v>213</v>
      </c>
      <c r="C82" s="36">
        <v>15277</v>
      </c>
      <c r="D82" s="11" t="str">
        <f t="shared" si="11"/>
        <v>N/A</v>
      </c>
      <c r="E82" s="36">
        <v>16158</v>
      </c>
      <c r="F82" s="11" t="str">
        <f t="shared" si="12"/>
        <v>N/A</v>
      </c>
      <c r="G82" s="36">
        <v>17136</v>
      </c>
      <c r="H82" s="11" t="str">
        <f t="shared" si="13"/>
        <v>N/A</v>
      </c>
      <c r="I82" s="12">
        <v>5.7670000000000003</v>
      </c>
      <c r="J82" s="12">
        <v>6.0529999999999999</v>
      </c>
      <c r="K82" s="43" t="s">
        <v>739</v>
      </c>
      <c r="L82" s="9" t="str">
        <f t="shared" si="14"/>
        <v>Yes</v>
      </c>
    </row>
    <row r="83" spans="1:12" x14ac:dyDescent="0.25">
      <c r="A83" s="44" t="s">
        <v>1447</v>
      </c>
      <c r="B83" s="35" t="s">
        <v>213</v>
      </c>
      <c r="C83" s="45">
        <v>1455.2049486000001</v>
      </c>
      <c r="D83" s="11" t="str">
        <f t="shared" si="11"/>
        <v>N/A</v>
      </c>
      <c r="E83" s="45">
        <v>1444.5946899</v>
      </c>
      <c r="F83" s="11" t="str">
        <f t="shared" si="12"/>
        <v>N/A</v>
      </c>
      <c r="G83" s="45">
        <v>1466.8761671</v>
      </c>
      <c r="H83" s="11" t="str">
        <f t="shared" si="13"/>
        <v>N/A</v>
      </c>
      <c r="I83" s="12">
        <v>-0.72899999999999998</v>
      </c>
      <c r="J83" s="12">
        <v>1.542</v>
      </c>
      <c r="K83" s="43" t="s">
        <v>739</v>
      </c>
      <c r="L83" s="9" t="str">
        <f t="shared" si="14"/>
        <v>Yes</v>
      </c>
    </row>
    <row r="84" spans="1:12" ht="25" x14ac:dyDescent="0.25">
      <c r="A84" s="44" t="s">
        <v>617</v>
      </c>
      <c r="B84" s="35" t="s">
        <v>213</v>
      </c>
      <c r="C84" s="45">
        <v>5763778</v>
      </c>
      <c r="D84" s="11" t="str">
        <f t="shared" si="11"/>
        <v>N/A</v>
      </c>
      <c r="E84" s="45">
        <v>5169050</v>
      </c>
      <c r="F84" s="11" t="str">
        <f t="shared" si="12"/>
        <v>N/A</v>
      </c>
      <c r="G84" s="45">
        <v>6411497</v>
      </c>
      <c r="H84" s="11" t="str">
        <f t="shared" si="13"/>
        <v>N/A</v>
      </c>
      <c r="I84" s="12">
        <v>-10.3</v>
      </c>
      <c r="J84" s="12">
        <v>24.04</v>
      </c>
      <c r="K84" s="43" t="s">
        <v>739</v>
      </c>
      <c r="L84" s="9" t="str">
        <f t="shared" si="14"/>
        <v>Yes</v>
      </c>
    </row>
    <row r="85" spans="1:12" x14ac:dyDescent="0.25">
      <c r="A85" s="44" t="s">
        <v>618</v>
      </c>
      <c r="B85" s="35" t="s">
        <v>213</v>
      </c>
      <c r="C85" s="36">
        <v>1997</v>
      </c>
      <c r="D85" s="11" t="str">
        <f t="shared" si="11"/>
        <v>N/A</v>
      </c>
      <c r="E85" s="36">
        <v>2030</v>
      </c>
      <c r="F85" s="11" t="str">
        <f t="shared" si="12"/>
        <v>N/A</v>
      </c>
      <c r="G85" s="36">
        <v>1920</v>
      </c>
      <c r="H85" s="11" t="str">
        <f t="shared" si="13"/>
        <v>N/A</v>
      </c>
      <c r="I85" s="12">
        <v>1.6519999999999999</v>
      </c>
      <c r="J85" s="12">
        <v>-5.42</v>
      </c>
      <c r="K85" s="43" t="s">
        <v>739</v>
      </c>
      <c r="L85" s="9" t="str">
        <f t="shared" si="14"/>
        <v>Yes</v>
      </c>
    </row>
    <row r="86" spans="1:12" x14ac:dyDescent="0.25">
      <c r="A86" s="44" t="s">
        <v>1448</v>
      </c>
      <c r="B86" s="35" t="s">
        <v>213</v>
      </c>
      <c r="C86" s="45">
        <v>2886.2183275000002</v>
      </c>
      <c r="D86" s="11" t="str">
        <f t="shared" si="11"/>
        <v>N/A</v>
      </c>
      <c r="E86" s="45">
        <v>2546.3300493000002</v>
      </c>
      <c r="F86" s="11" t="str">
        <f t="shared" si="12"/>
        <v>N/A</v>
      </c>
      <c r="G86" s="45">
        <v>3339.3213541999999</v>
      </c>
      <c r="H86" s="11" t="str">
        <f t="shared" si="13"/>
        <v>N/A</v>
      </c>
      <c r="I86" s="12">
        <v>-11.8</v>
      </c>
      <c r="J86" s="12">
        <v>31.14</v>
      </c>
      <c r="K86" s="43" t="s">
        <v>739</v>
      </c>
      <c r="L86" s="9" t="str">
        <f t="shared" si="14"/>
        <v>No</v>
      </c>
    </row>
    <row r="87" spans="1:12" x14ac:dyDescent="0.25">
      <c r="A87" s="44" t="s">
        <v>619</v>
      </c>
      <c r="B87" s="35" t="s">
        <v>213</v>
      </c>
      <c r="C87" s="45">
        <v>80582907</v>
      </c>
      <c r="D87" s="11" t="str">
        <f t="shared" si="11"/>
        <v>N/A</v>
      </c>
      <c r="E87" s="45">
        <v>74373402</v>
      </c>
      <c r="F87" s="11" t="str">
        <f t="shared" si="12"/>
        <v>N/A</v>
      </c>
      <c r="G87" s="45">
        <v>22415015</v>
      </c>
      <c r="H87" s="11" t="str">
        <f t="shared" si="13"/>
        <v>N/A</v>
      </c>
      <c r="I87" s="12">
        <v>-7.71</v>
      </c>
      <c r="J87" s="12">
        <v>-69.900000000000006</v>
      </c>
      <c r="K87" s="43" t="s">
        <v>739</v>
      </c>
      <c r="L87" s="9" t="str">
        <f t="shared" si="14"/>
        <v>No</v>
      </c>
    </row>
    <row r="88" spans="1:12" x14ac:dyDescent="0.25">
      <c r="A88" s="44" t="s">
        <v>620</v>
      </c>
      <c r="B88" s="35" t="s">
        <v>213</v>
      </c>
      <c r="C88" s="36">
        <v>51181</v>
      </c>
      <c r="D88" s="11" t="str">
        <f t="shared" si="11"/>
        <v>N/A</v>
      </c>
      <c r="E88" s="36">
        <v>51800</v>
      </c>
      <c r="F88" s="11" t="str">
        <f t="shared" si="12"/>
        <v>N/A</v>
      </c>
      <c r="G88" s="36">
        <v>48591</v>
      </c>
      <c r="H88" s="11" t="str">
        <f t="shared" si="13"/>
        <v>N/A</v>
      </c>
      <c r="I88" s="12">
        <v>1.2090000000000001</v>
      </c>
      <c r="J88" s="12">
        <v>-6.19</v>
      </c>
      <c r="K88" s="43" t="s">
        <v>739</v>
      </c>
      <c r="L88" s="9" t="str">
        <f t="shared" si="14"/>
        <v>Yes</v>
      </c>
    </row>
    <row r="89" spans="1:12" x14ac:dyDescent="0.25">
      <c r="A89" s="44" t="s">
        <v>1449</v>
      </c>
      <c r="B89" s="35" t="s">
        <v>213</v>
      </c>
      <c r="C89" s="45">
        <v>1574.4691780000001</v>
      </c>
      <c r="D89" s="11" t="str">
        <f t="shared" si="11"/>
        <v>N/A</v>
      </c>
      <c r="E89" s="45">
        <v>1435.7799614</v>
      </c>
      <c r="F89" s="11" t="str">
        <f t="shared" si="12"/>
        <v>N/A</v>
      </c>
      <c r="G89" s="45">
        <v>461.29972629000002</v>
      </c>
      <c r="H89" s="11" t="str">
        <f t="shared" si="13"/>
        <v>N/A</v>
      </c>
      <c r="I89" s="12">
        <v>-8.81</v>
      </c>
      <c r="J89" s="12">
        <v>-67.900000000000006</v>
      </c>
      <c r="K89" s="43" t="s">
        <v>739</v>
      </c>
      <c r="L89" s="9" t="str">
        <f t="shared" si="14"/>
        <v>No</v>
      </c>
    </row>
    <row r="90" spans="1:12" x14ac:dyDescent="0.25">
      <c r="A90" s="44" t="s">
        <v>621</v>
      </c>
      <c r="B90" s="35" t="s">
        <v>213</v>
      </c>
      <c r="C90" s="45">
        <v>11244265</v>
      </c>
      <c r="D90" s="11" t="str">
        <f t="shared" si="11"/>
        <v>N/A</v>
      </c>
      <c r="E90" s="45">
        <v>10814975</v>
      </c>
      <c r="F90" s="11" t="str">
        <f t="shared" si="12"/>
        <v>N/A</v>
      </c>
      <c r="G90" s="45">
        <v>9535692</v>
      </c>
      <c r="H90" s="11" t="str">
        <f t="shared" si="13"/>
        <v>N/A</v>
      </c>
      <c r="I90" s="12">
        <v>-3.82</v>
      </c>
      <c r="J90" s="12">
        <v>-11.8</v>
      </c>
      <c r="K90" s="43" t="s">
        <v>739</v>
      </c>
      <c r="L90" s="9" t="str">
        <f t="shared" si="14"/>
        <v>Yes</v>
      </c>
    </row>
    <row r="91" spans="1:12" x14ac:dyDescent="0.25">
      <c r="A91" s="44" t="s">
        <v>622</v>
      </c>
      <c r="B91" s="35" t="s">
        <v>213</v>
      </c>
      <c r="C91" s="36">
        <v>25954</v>
      </c>
      <c r="D91" s="11" t="str">
        <f t="shared" si="11"/>
        <v>N/A</v>
      </c>
      <c r="E91" s="36">
        <v>27528</v>
      </c>
      <c r="F91" s="11" t="str">
        <f t="shared" si="12"/>
        <v>N/A</v>
      </c>
      <c r="G91" s="36">
        <v>28221</v>
      </c>
      <c r="H91" s="11" t="str">
        <f t="shared" si="13"/>
        <v>N/A</v>
      </c>
      <c r="I91" s="12">
        <v>6.0650000000000004</v>
      </c>
      <c r="J91" s="12">
        <v>2.5169999999999999</v>
      </c>
      <c r="K91" s="43" t="s">
        <v>739</v>
      </c>
      <c r="L91" s="9" t="str">
        <f t="shared" si="14"/>
        <v>Yes</v>
      </c>
    </row>
    <row r="92" spans="1:12" x14ac:dyDescent="0.25">
      <c r="A92" s="44" t="s">
        <v>1450</v>
      </c>
      <c r="B92" s="35" t="s">
        <v>213</v>
      </c>
      <c r="C92" s="45">
        <v>433.23822917000001</v>
      </c>
      <c r="D92" s="11" t="str">
        <f t="shared" si="11"/>
        <v>N/A</v>
      </c>
      <c r="E92" s="45">
        <v>392.87180325000003</v>
      </c>
      <c r="F92" s="11" t="str">
        <f t="shared" si="12"/>
        <v>N/A</v>
      </c>
      <c r="G92" s="45">
        <v>337.89348358000001</v>
      </c>
      <c r="H92" s="11" t="str">
        <f t="shared" si="13"/>
        <v>N/A</v>
      </c>
      <c r="I92" s="12">
        <v>-9.32</v>
      </c>
      <c r="J92" s="12">
        <v>-14</v>
      </c>
      <c r="K92" s="43" t="s">
        <v>739</v>
      </c>
      <c r="L92" s="9" t="str">
        <f t="shared" si="14"/>
        <v>Yes</v>
      </c>
    </row>
    <row r="93" spans="1:12" ht="25" x14ac:dyDescent="0.25">
      <c r="A93" s="44" t="s">
        <v>623</v>
      </c>
      <c r="B93" s="35" t="s">
        <v>213</v>
      </c>
      <c r="C93" s="45">
        <v>223596821</v>
      </c>
      <c r="D93" s="11" t="str">
        <f t="shared" si="11"/>
        <v>N/A</v>
      </c>
      <c r="E93" s="45">
        <v>192933979</v>
      </c>
      <c r="F93" s="11" t="str">
        <f t="shared" si="12"/>
        <v>N/A</v>
      </c>
      <c r="G93" s="45">
        <v>138672593</v>
      </c>
      <c r="H93" s="11" t="str">
        <f t="shared" si="13"/>
        <v>N/A</v>
      </c>
      <c r="I93" s="12">
        <v>-13.7</v>
      </c>
      <c r="J93" s="12">
        <v>-28.1</v>
      </c>
      <c r="K93" s="43" t="s">
        <v>739</v>
      </c>
      <c r="L93" s="9" t="str">
        <f t="shared" si="14"/>
        <v>Yes</v>
      </c>
    </row>
    <row r="94" spans="1:12" x14ac:dyDescent="0.25">
      <c r="A94" s="46" t="s">
        <v>624</v>
      </c>
      <c r="B94" s="36" t="s">
        <v>213</v>
      </c>
      <c r="C94" s="36">
        <v>40698</v>
      </c>
      <c r="D94" s="11" t="str">
        <f t="shared" si="11"/>
        <v>N/A</v>
      </c>
      <c r="E94" s="36">
        <v>39294</v>
      </c>
      <c r="F94" s="11" t="str">
        <f t="shared" si="12"/>
        <v>N/A</v>
      </c>
      <c r="G94" s="36">
        <v>37328</v>
      </c>
      <c r="H94" s="11" t="str">
        <f t="shared" si="13"/>
        <v>N/A</v>
      </c>
      <c r="I94" s="12">
        <v>-3.45</v>
      </c>
      <c r="J94" s="12">
        <v>-5</v>
      </c>
      <c r="K94" s="1" t="s">
        <v>739</v>
      </c>
      <c r="L94" s="9" t="str">
        <f t="shared" si="14"/>
        <v>Yes</v>
      </c>
    </row>
    <row r="95" spans="1:12" x14ac:dyDescent="0.25">
      <c r="A95" s="44" t="s">
        <v>1451</v>
      </c>
      <c r="B95" s="35" t="s">
        <v>213</v>
      </c>
      <c r="C95" s="45">
        <v>5494.0493636000001</v>
      </c>
      <c r="D95" s="11" t="str">
        <f t="shared" si="11"/>
        <v>N/A</v>
      </c>
      <c r="E95" s="45">
        <v>4910.0111722000001</v>
      </c>
      <c r="F95" s="11" t="str">
        <f t="shared" si="12"/>
        <v>N/A</v>
      </c>
      <c r="G95" s="45">
        <v>3714.9751661</v>
      </c>
      <c r="H95" s="11" t="str">
        <f t="shared" si="13"/>
        <v>N/A</v>
      </c>
      <c r="I95" s="12">
        <v>-10.6</v>
      </c>
      <c r="J95" s="12">
        <v>-24.3</v>
      </c>
      <c r="K95" s="43" t="s">
        <v>739</v>
      </c>
      <c r="L95" s="9" t="str">
        <f t="shared" si="14"/>
        <v>Yes</v>
      </c>
    </row>
    <row r="96" spans="1:12" ht="25" x14ac:dyDescent="0.25">
      <c r="A96" s="44" t="s">
        <v>625</v>
      </c>
      <c r="B96" s="35" t="s">
        <v>213</v>
      </c>
      <c r="C96" s="45">
        <v>3800780</v>
      </c>
      <c r="D96" s="11" t="str">
        <f t="shared" si="11"/>
        <v>N/A</v>
      </c>
      <c r="E96" s="45">
        <v>4457797</v>
      </c>
      <c r="F96" s="11" t="str">
        <f t="shared" si="12"/>
        <v>N/A</v>
      </c>
      <c r="G96" s="45">
        <v>4286858</v>
      </c>
      <c r="H96" s="11" t="str">
        <f t="shared" si="13"/>
        <v>N/A</v>
      </c>
      <c r="I96" s="12">
        <v>17.29</v>
      </c>
      <c r="J96" s="12">
        <v>-3.83</v>
      </c>
      <c r="K96" s="43" t="s">
        <v>739</v>
      </c>
      <c r="L96" s="9" t="str">
        <f t="shared" si="14"/>
        <v>Yes</v>
      </c>
    </row>
    <row r="97" spans="1:12" x14ac:dyDescent="0.25">
      <c r="A97" s="44" t="s">
        <v>626</v>
      </c>
      <c r="B97" s="35" t="s">
        <v>213</v>
      </c>
      <c r="C97" s="36">
        <v>2464</v>
      </c>
      <c r="D97" s="11" t="str">
        <f t="shared" si="11"/>
        <v>N/A</v>
      </c>
      <c r="E97" s="36">
        <v>2640</v>
      </c>
      <c r="F97" s="11" t="str">
        <f t="shared" si="12"/>
        <v>N/A</v>
      </c>
      <c r="G97" s="36">
        <v>2681</v>
      </c>
      <c r="H97" s="11" t="str">
        <f t="shared" si="13"/>
        <v>N/A</v>
      </c>
      <c r="I97" s="12">
        <v>7.1429999999999998</v>
      </c>
      <c r="J97" s="12">
        <v>1.5529999999999999</v>
      </c>
      <c r="K97" s="43" t="s">
        <v>739</v>
      </c>
      <c r="L97" s="9" t="str">
        <f t="shared" si="14"/>
        <v>Yes</v>
      </c>
    </row>
    <row r="98" spans="1:12" x14ac:dyDescent="0.25">
      <c r="A98" s="44" t="s">
        <v>1452</v>
      </c>
      <c r="B98" s="35" t="s">
        <v>213</v>
      </c>
      <c r="C98" s="45">
        <v>1542.5243505999999</v>
      </c>
      <c r="D98" s="11" t="str">
        <f t="shared" si="11"/>
        <v>N/A</v>
      </c>
      <c r="E98" s="45">
        <v>1688.5594696999999</v>
      </c>
      <c r="F98" s="11" t="str">
        <f t="shared" si="12"/>
        <v>N/A</v>
      </c>
      <c r="G98" s="45">
        <v>1598.9772473</v>
      </c>
      <c r="H98" s="11" t="str">
        <f t="shared" si="13"/>
        <v>N/A</v>
      </c>
      <c r="I98" s="12">
        <v>9.4670000000000005</v>
      </c>
      <c r="J98" s="12">
        <v>-5.31</v>
      </c>
      <c r="K98" s="43" t="s">
        <v>739</v>
      </c>
      <c r="L98" s="9" t="str">
        <f t="shared" si="14"/>
        <v>Yes</v>
      </c>
    </row>
    <row r="99" spans="1:12" ht="25" x14ac:dyDescent="0.25">
      <c r="A99" s="44" t="s">
        <v>627</v>
      </c>
      <c r="B99" s="35" t="s">
        <v>213</v>
      </c>
      <c r="C99" s="45">
        <v>49761719</v>
      </c>
      <c r="D99" s="11" t="str">
        <f t="shared" si="11"/>
        <v>N/A</v>
      </c>
      <c r="E99" s="45">
        <v>58004039</v>
      </c>
      <c r="F99" s="11" t="str">
        <f t="shared" si="12"/>
        <v>N/A</v>
      </c>
      <c r="G99" s="45">
        <v>61467136</v>
      </c>
      <c r="H99" s="11" t="str">
        <f t="shared" si="13"/>
        <v>N/A</v>
      </c>
      <c r="I99" s="12">
        <v>16.559999999999999</v>
      </c>
      <c r="J99" s="12">
        <v>5.97</v>
      </c>
      <c r="K99" s="43" t="s">
        <v>739</v>
      </c>
      <c r="L99" s="9" t="str">
        <f t="shared" si="14"/>
        <v>Yes</v>
      </c>
    </row>
    <row r="100" spans="1:12" x14ac:dyDescent="0.25">
      <c r="A100" s="44" t="s">
        <v>628</v>
      </c>
      <c r="B100" s="35" t="s">
        <v>213</v>
      </c>
      <c r="C100" s="36">
        <v>10996</v>
      </c>
      <c r="D100" s="11" t="str">
        <f t="shared" si="11"/>
        <v>N/A</v>
      </c>
      <c r="E100" s="36">
        <v>11284</v>
      </c>
      <c r="F100" s="11" t="str">
        <f t="shared" si="12"/>
        <v>N/A</v>
      </c>
      <c r="G100" s="36">
        <v>11420</v>
      </c>
      <c r="H100" s="11" t="str">
        <f t="shared" si="13"/>
        <v>N/A</v>
      </c>
      <c r="I100" s="12">
        <v>2.6190000000000002</v>
      </c>
      <c r="J100" s="12">
        <v>1.2050000000000001</v>
      </c>
      <c r="K100" s="43" t="s">
        <v>739</v>
      </c>
      <c r="L100" s="9" t="str">
        <f t="shared" si="14"/>
        <v>Yes</v>
      </c>
    </row>
    <row r="101" spans="1:12" ht="25" x14ac:dyDescent="0.25">
      <c r="A101" s="44" t="s">
        <v>1453</v>
      </c>
      <c r="B101" s="35" t="s">
        <v>213</v>
      </c>
      <c r="C101" s="45">
        <v>4525.4382502999997</v>
      </c>
      <c r="D101" s="11" t="str">
        <f t="shared" si="11"/>
        <v>N/A</v>
      </c>
      <c r="E101" s="45">
        <v>5140.3792094999999</v>
      </c>
      <c r="F101" s="11" t="str">
        <f t="shared" si="12"/>
        <v>N/A</v>
      </c>
      <c r="G101" s="45">
        <v>5382.4112083999999</v>
      </c>
      <c r="H101" s="11" t="str">
        <f t="shared" si="13"/>
        <v>N/A</v>
      </c>
      <c r="I101" s="12">
        <v>13.59</v>
      </c>
      <c r="J101" s="12">
        <v>4.7080000000000002</v>
      </c>
      <c r="K101" s="43" t="s">
        <v>739</v>
      </c>
      <c r="L101" s="9" t="str">
        <f t="shared" si="14"/>
        <v>Yes</v>
      </c>
    </row>
    <row r="102" spans="1:12" ht="25" x14ac:dyDescent="0.25">
      <c r="A102" s="44" t="s">
        <v>629</v>
      </c>
      <c r="B102" s="35" t="s">
        <v>213</v>
      </c>
      <c r="C102" s="45">
        <v>1080216</v>
      </c>
      <c r="D102" s="11" t="str">
        <f t="shared" si="11"/>
        <v>N/A</v>
      </c>
      <c r="E102" s="45">
        <v>1062885</v>
      </c>
      <c r="F102" s="11" t="str">
        <f t="shared" si="12"/>
        <v>N/A</v>
      </c>
      <c r="G102" s="45">
        <v>1003020</v>
      </c>
      <c r="H102" s="11" t="str">
        <f t="shared" si="13"/>
        <v>N/A</v>
      </c>
      <c r="I102" s="12">
        <v>-1.6</v>
      </c>
      <c r="J102" s="12">
        <v>-5.63</v>
      </c>
      <c r="K102" s="43" t="s">
        <v>739</v>
      </c>
      <c r="L102" s="9" t="str">
        <f t="shared" si="14"/>
        <v>Yes</v>
      </c>
    </row>
    <row r="103" spans="1:12" x14ac:dyDescent="0.25">
      <c r="A103" s="44" t="s">
        <v>630</v>
      </c>
      <c r="B103" s="35" t="s">
        <v>213</v>
      </c>
      <c r="C103" s="36">
        <v>7917</v>
      </c>
      <c r="D103" s="11" t="str">
        <f t="shared" si="11"/>
        <v>N/A</v>
      </c>
      <c r="E103" s="36">
        <v>7980</v>
      </c>
      <c r="F103" s="11" t="str">
        <f t="shared" si="12"/>
        <v>N/A</v>
      </c>
      <c r="G103" s="36">
        <v>7786</v>
      </c>
      <c r="H103" s="11" t="str">
        <f t="shared" si="13"/>
        <v>N/A</v>
      </c>
      <c r="I103" s="12">
        <v>0.79579999999999995</v>
      </c>
      <c r="J103" s="12">
        <v>-2.4300000000000002</v>
      </c>
      <c r="K103" s="43" t="s">
        <v>739</v>
      </c>
      <c r="L103" s="9" t="str">
        <f t="shared" si="14"/>
        <v>Yes</v>
      </c>
    </row>
    <row r="104" spans="1:12" ht="25" x14ac:dyDescent="0.25">
      <c r="A104" s="44" t="s">
        <v>1454</v>
      </c>
      <c r="B104" s="35" t="s">
        <v>213</v>
      </c>
      <c r="C104" s="45">
        <v>136.44259188999999</v>
      </c>
      <c r="D104" s="11" t="str">
        <f t="shared" si="11"/>
        <v>N/A</v>
      </c>
      <c r="E104" s="45">
        <v>133.19360902</v>
      </c>
      <c r="F104" s="11" t="str">
        <f t="shared" si="12"/>
        <v>N/A</v>
      </c>
      <c r="G104" s="45">
        <v>128.82352940999999</v>
      </c>
      <c r="H104" s="11" t="str">
        <f t="shared" si="13"/>
        <v>N/A</v>
      </c>
      <c r="I104" s="12">
        <v>-2.38</v>
      </c>
      <c r="J104" s="12">
        <v>-3.28</v>
      </c>
      <c r="K104" s="43" t="s">
        <v>739</v>
      </c>
      <c r="L104" s="9" t="str">
        <f t="shared" si="14"/>
        <v>Yes</v>
      </c>
    </row>
    <row r="105" spans="1:12" ht="25" x14ac:dyDescent="0.25">
      <c r="A105" s="44" t="s">
        <v>631</v>
      </c>
      <c r="B105" s="35" t="s">
        <v>213</v>
      </c>
      <c r="C105" s="45">
        <v>0</v>
      </c>
      <c r="D105" s="11" t="str">
        <f t="shared" si="11"/>
        <v>N/A</v>
      </c>
      <c r="E105" s="45">
        <v>36621</v>
      </c>
      <c r="F105" s="11" t="str">
        <f t="shared" si="12"/>
        <v>N/A</v>
      </c>
      <c r="G105" s="45">
        <v>29857</v>
      </c>
      <c r="H105" s="11" t="str">
        <f t="shared" si="13"/>
        <v>N/A</v>
      </c>
      <c r="I105" s="12" t="s">
        <v>1746</v>
      </c>
      <c r="J105" s="12">
        <v>-18.5</v>
      </c>
      <c r="K105" s="43" t="s">
        <v>739</v>
      </c>
      <c r="L105" s="9" t="str">
        <f t="shared" si="14"/>
        <v>Yes</v>
      </c>
    </row>
    <row r="106" spans="1:12" x14ac:dyDescent="0.25">
      <c r="A106" s="44" t="s">
        <v>632</v>
      </c>
      <c r="B106" s="35" t="s">
        <v>213</v>
      </c>
      <c r="C106" s="36">
        <v>0</v>
      </c>
      <c r="D106" s="11" t="str">
        <f t="shared" si="11"/>
        <v>N/A</v>
      </c>
      <c r="E106" s="36">
        <v>11</v>
      </c>
      <c r="F106" s="11" t="str">
        <f t="shared" si="12"/>
        <v>N/A</v>
      </c>
      <c r="G106" s="36">
        <v>11</v>
      </c>
      <c r="H106" s="11" t="str">
        <f t="shared" si="13"/>
        <v>N/A</v>
      </c>
      <c r="I106" s="12" t="s">
        <v>1746</v>
      </c>
      <c r="J106" s="12">
        <v>200</v>
      </c>
      <c r="K106" s="43" t="s">
        <v>739</v>
      </c>
      <c r="L106" s="9" t="str">
        <f t="shared" si="14"/>
        <v>No</v>
      </c>
    </row>
    <row r="107" spans="1:12" ht="25" x14ac:dyDescent="0.25">
      <c r="A107" s="44" t="s">
        <v>1455</v>
      </c>
      <c r="B107" s="35" t="s">
        <v>213</v>
      </c>
      <c r="C107" s="45" t="s">
        <v>1746</v>
      </c>
      <c r="D107" s="11" t="str">
        <f t="shared" si="11"/>
        <v>N/A</v>
      </c>
      <c r="E107" s="45">
        <v>36621</v>
      </c>
      <c r="F107" s="11" t="str">
        <f t="shared" si="12"/>
        <v>N/A</v>
      </c>
      <c r="G107" s="45">
        <v>9952.3333332999991</v>
      </c>
      <c r="H107" s="11" t="str">
        <f t="shared" si="13"/>
        <v>N/A</v>
      </c>
      <c r="I107" s="12" t="s">
        <v>1746</v>
      </c>
      <c r="J107" s="12">
        <v>-72.8</v>
      </c>
      <c r="K107" s="43" t="s">
        <v>739</v>
      </c>
      <c r="L107" s="9" t="str">
        <f t="shared" si="14"/>
        <v>No</v>
      </c>
    </row>
    <row r="108" spans="1:12" ht="25" x14ac:dyDescent="0.25">
      <c r="A108" s="44" t="s">
        <v>633</v>
      </c>
      <c r="B108" s="35" t="s">
        <v>213</v>
      </c>
      <c r="C108" s="45">
        <v>1549314</v>
      </c>
      <c r="D108" s="11" t="str">
        <f t="shared" si="11"/>
        <v>N/A</v>
      </c>
      <c r="E108" s="45">
        <v>1425036</v>
      </c>
      <c r="F108" s="11" t="str">
        <f t="shared" si="12"/>
        <v>N/A</v>
      </c>
      <c r="G108" s="45">
        <v>403525</v>
      </c>
      <c r="H108" s="11" t="str">
        <f t="shared" si="13"/>
        <v>N/A</v>
      </c>
      <c r="I108" s="12">
        <v>-8.02</v>
      </c>
      <c r="J108" s="12">
        <v>-71.7</v>
      </c>
      <c r="K108" s="43" t="s">
        <v>739</v>
      </c>
      <c r="L108" s="9" t="str">
        <f t="shared" si="14"/>
        <v>No</v>
      </c>
    </row>
    <row r="109" spans="1:12" x14ac:dyDescent="0.25">
      <c r="A109" s="44" t="s">
        <v>634</v>
      </c>
      <c r="B109" s="35" t="s">
        <v>213</v>
      </c>
      <c r="C109" s="36">
        <v>880</v>
      </c>
      <c r="D109" s="11" t="str">
        <f t="shared" si="11"/>
        <v>N/A</v>
      </c>
      <c r="E109" s="36">
        <v>942</v>
      </c>
      <c r="F109" s="11" t="str">
        <f t="shared" si="12"/>
        <v>N/A</v>
      </c>
      <c r="G109" s="36">
        <v>1093</v>
      </c>
      <c r="H109" s="11" t="str">
        <f t="shared" si="13"/>
        <v>N/A</v>
      </c>
      <c r="I109" s="12">
        <v>7.0449999999999999</v>
      </c>
      <c r="J109" s="12">
        <v>16.03</v>
      </c>
      <c r="K109" s="43" t="s">
        <v>739</v>
      </c>
      <c r="L109" s="9" t="str">
        <f t="shared" si="14"/>
        <v>Yes</v>
      </c>
    </row>
    <row r="110" spans="1:12" ht="25" x14ac:dyDescent="0.25">
      <c r="A110" s="44" t="s">
        <v>1456</v>
      </c>
      <c r="B110" s="35" t="s">
        <v>213</v>
      </c>
      <c r="C110" s="45">
        <v>1760.5840909000001</v>
      </c>
      <c r="D110" s="11" t="str">
        <f t="shared" si="11"/>
        <v>N/A</v>
      </c>
      <c r="E110" s="45">
        <v>1512.7770700999999</v>
      </c>
      <c r="F110" s="11" t="str">
        <f t="shared" si="12"/>
        <v>N/A</v>
      </c>
      <c r="G110" s="45">
        <v>369.19030192000002</v>
      </c>
      <c r="H110" s="11" t="str">
        <f t="shared" si="13"/>
        <v>N/A</v>
      </c>
      <c r="I110" s="12">
        <v>-14.1</v>
      </c>
      <c r="J110" s="12">
        <v>-75.599999999999994</v>
      </c>
      <c r="K110" s="43" t="s">
        <v>739</v>
      </c>
      <c r="L110" s="9" t="str">
        <f t="shared" si="14"/>
        <v>No</v>
      </c>
    </row>
    <row r="111" spans="1:12" x14ac:dyDescent="0.25">
      <c r="A111" s="44" t="s">
        <v>635</v>
      </c>
      <c r="B111" s="35" t="s">
        <v>213</v>
      </c>
      <c r="C111" s="45">
        <v>18499145</v>
      </c>
      <c r="D111" s="11" t="str">
        <f t="shared" si="11"/>
        <v>N/A</v>
      </c>
      <c r="E111" s="45">
        <v>19847027</v>
      </c>
      <c r="F111" s="11" t="str">
        <f t="shared" si="12"/>
        <v>N/A</v>
      </c>
      <c r="G111" s="45">
        <v>22502473</v>
      </c>
      <c r="H111" s="11" t="str">
        <f t="shared" si="13"/>
        <v>N/A</v>
      </c>
      <c r="I111" s="12">
        <v>7.2859999999999996</v>
      </c>
      <c r="J111" s="12">
        <v>13.38</v>
      </c>
      <c r="K111" s="43" t="s">
        <v>739</v>
      </c>
      <c r="L111" s="9" t="str">
        <f t="shared" si="14"/>
        <v>Yes</v>
      </c>
    </row>
    <row r="112" spans="1:12" x14ac:dyDescent="0.25">
      <c r="A112" s="44" t="s">
        <v>636</v>
      </c>
      <c r="B112" s="35" t="s">
        <v>213</v>
      </c>
      <c r="C112" s="36">
        <v>1598</v>
      </c>
      <c r="D112" s="11" t="str">
        <f t="shared" si="11"/>
        <v>N/A</v>
      </c>
      <c r="E112" s="36">
        <v>1745</v>
      </c>
      <c r="F112" s="11" t="str">
        <f t="shared" si="12"/>
        <v>N/A</v>
      </c>
      <c r="G112" s="36">
        <v>1881</v>
      </c>
      <c r="H112" s="11" t="str">
        <f t="shared" si="13"/>
        <v>N/A</v>
      </c>
      <c r="I112" s="12">
        <v>9.1989999999999998</v>
      </c>
      <c r="J112" s="12">
        <v>7.7939999999999996</v>
      </c>
      <c r="K112" s="43" t="s">
        <v>739</v>
      </c>
      <c r="L112" s="9" t="str">
        <f t="shared" si="14"/>
        <v>Yes</v>
      </c>
    </row>
    <row r="113" spans="1:12" x14ac:dyDescent="0.25">
      <c r="A113" s="44" t="s">
        <v>1457</v>
      </c>
      <c r="B113" s="35" t="s">
        <v>213</v>
      </c>
      <c r="C113" s="45">
        <v>11576.436170000001</v>
      </c>
      <c r="D113" s="11" t="str">
        <f t="shared" si="11"/>
        <v>N/A</v>
      </c>
      <c r="E113" s="45">
        <v>11373.654441000001</v>
      </c>
      <c r="F113" s="11" t="str">
        <f t="shared" si="12"/>
        <v>N/A</v>
      </c>
      <c r="G113" s="45">
        <v>11963.037214</v>
      </c>
      <c r="H113" s="11" t="str">
        <f t="shared" si="13"/>
        <v>N/A</v>
      </c>
      <c r="I113" s="12">
        <v>-1.75</v>
      </c>
      <c r="J113" s="12">
        <v>5.1820000000000004</v>
      </c>
      <c r="K113" s="43" t="s">
        <v>739</v>
      </c>
      <c r="L113" s="9" t="str">
        <f t="shared" si="14"/>
        <v>Yes</v>
      </c>
    </row>
    <row r="114" spans="1:12" ht="25" x14ac:dyDescent="0.25">
      <c r="A114" s="44" t="s">
        <v>637</v>
      </c>
      <c r="B114" s="35" t="s">
        <v>213</v>
      </c>
      <c r="C114" s="45">
        <v>115053</v>
      </c>
      <c r="D114" s="11" t="str">
        <f t="shared" si="11"/>
        <v>N/A</v>
      </c>
      <c r="E114" s="45">
        <v>169513</v>
      </c>
      <c r="F114" s="11" t="str">
        <f t="shared" si="12"/>
        <v>N/A</v>
      </c>
      <c r="G114" s="45">
        <v>199492</v>
      </c>
      <c r="H114" s="11" t="str">
        <f t="shared" si="13"/>
        <v>N/A</v>
      </c>
      <c r="I114" s="12">
        <v>47.33</v>
      </c>
      <c r="J114" s="12">
        <v>17.690000000000001</v>
      </c>
      <c r="K114" s="43" t="s">
        <v>739</v>
      </c>
      <c r="L114" s="9" t="str">
        <f>IF(J114="Div by 0", "N/A", IF(OR(J114="N/A",K114="N/A"),"N/A", IF(J114&gt;VALUE(MID(K114,1,2)), "No", IF(J114&lt;-1*VALUE(MID(K114,1,2)), "No", "Yes"))))</f>
        <v>Yes</v>
      </c>
    </row>
    <row r="115" spans="1:12" x14ac:dyDescent="0.25">
      <c r="A115" s="44" t="s">
        <v>638</v>
      </c>
      <c r="B115" s="35" t="s">
        <v>213</v>
      </c>
      <c r="C115" s="36">
        <v>1177</v>
      </c>
      <c r="D115" s="11" t="str">
        <f t="shared" si="11"/>
        <v>N/A</v>
      </c>
      <c r="E115" s="36">
        <v>1943</v>
      </c>
      <c r="F115" s="11" t="str">
        <f t="shared" si="12"/>
        <v>N/A</v>
      </c>
      <c r="G115" s="36">
        <v>2648</v>
      </c>
      <c r="H115" s="11" t="str">
        <f t="shared" si="13"/>
        <v>N/A</v>
      </c>
      <c r="I115" s="12">
        <v>65.08</v>
      </c>
      <c r="J115" s="12">
        <v>36.28</v>
      </c>
      <c r="K115" s="43" t="s">
        <v>739</v>
      </c>
      <c r="L115" s="9" t="str">
        <f t="shared" ref="L115:L119" si="15">IF(J115="Div by 0", "N/A", IF(OR(J115="N/A",K115="N/A"),"N/A", IF(J115&gt;VALUE(MID(K115,1,2)), "No", IF(J115&lt;-1*VALUE(MID(K115,1,2)), "No", "Yes"))))</f>
        <v>No</v>
      </c>
    </row>
    <row r="116" spans="1:12" ht="25" x14ac:dyDescent="0.25">
      <c r="A116" s="44" t="s">
        <v>1458</v>
      </c>
      <c r="B116" s="35" t="s">
        <v>213</v>
      </c>
      <c r="C116" s="45">
        <v>97.751062021999999</v>
      </c>
      <c r="D116" s="11" t="str">
        <f t="shared" si="11"/>
        <v>N/A</v>
      </c>
      <c r="E116" s="45">
        <v>87.242923313999995</v>
      </c>
      <c r="F116" s="11" t="str">
        <f t="shared" si="12"/>
        <v>N/A</v>
      </c>
      <c r="G116" s="45">
        <v>75.336858006</v>
      </c>
      <c r="H116" s="11" t="str">
        <f t="shared" si="13"/>
        <v>N/A</v>
      </c>
      <c r="I116" s="12">
        <v>-10.7</v>
      </c>
      <c r="J116" s="12">
        <v>-13.6</v>
      </c>
      <c r="K116" s="43" t="s">
        <v>739</v>
      </c>
      <c r="L116" s="9" t="str">
        <f t="shared" si="15"/>
        <v>Yes</v>
      </c>
    </row>
    <row r="117" spans="1:12" ht="25" x14ac:dyDescent="0.25">
      <c r="A117" s="44" t="s">
        <v>639</v>
      </c>
      <c r="B117" s="35" t="s">
        <v>213</v>
      </c>
      <c r="C117" s="45">
        <v>679729</v>
      </c>
      <c r="D117" s="11" t="str">
        <f t="shared" si="11"/>
        <v>N/A</v>
      </c>
      <c r="E117" s="45">
        <v>685581</v>
      </c>
      <c r="F117" s="11" t="str">
        <f t="shared" si="12"/>
        <v>N/A</v>
      </c>
      <c r="G117" s="45">
        <v>1019818</v>
      </c>
      <c r="H117" s="11" t="str">
        <f t="shared" si="13"/>
        <v>N/A</v>
      </c>
      <c r="I117" s="12">
        <v>0.8609</v>
      </c>
      <c r="J117" s="12">
        <v>48.75</v>
      </c>
      <c r="K117" s="43" t="s">
        <v>739</v>
      </c>
      <c r="L117" s="9" t="str">
        <f t="shared" si="15"/>
        <v>No</v>
      </c>
    </row>
    <row r="118" spans="1:12" x14ac:dyDescent="0.25">
      <c r="A118" s="44" t="s">
        <v>640</v>
      </c>
      <c r="B118" s="35" t="s">
        <v>213</v>
      </c>
      <c r="C118" s="36">
        <v>11</v>
      </c>
      <c r="D118" s="11" t="str">
        <f t="shared" si="11"/>
        <v>N/A</v>
      </c>
      <c r="E118" s="36">
        <v>11</v>
      </c>
      <c r="F118" s="11" t="str">
        <f t="shared" si="12"/>
        <v>N/A</v>
      </c>
      <c r="G118" s="36">
        <v>11</v>
      </c>
      <c r="H118" s="11" t="str">
        <f t="shared" si="13"/>
        <v>N/A</v>
      </c>
      <c r="I118" s="12">
        <v>-16.7</v>
      </c>
      <c r="J118" s="12">
        <v>40</v>
      </c>
      <c r="K118" s="43" t="s">
        <v>739</v>
      </c>
      <c r="L118" s="9" t="str">
        <f t="shared" si="15"/>
        <v>No</v>
      </c>
    </row>
    <row r="119" spans="1:12" ht="25" x14ac:dyDescent="0.25">
      <c r="A119" s="44" t="s">
        <v>1459</v>
      </c>
      <c r="B119" s="35" t="s">
        <v>213</v>
      </c>
      <c r="C119" s="45">
        <v>113288.16667000001</v>
      </c>
      <c r="D119" s="11" t="str">
        <f t="shared" si="11"/>
        <v>N/A</v>
      </c>
      <c r="E119" s="45">
        <v>137116.20000000001</v>
      </c>
      <c r="F119" s="11" t="str">
        <f t="shared" si="12"/>
        <v>N/A</v>
      </c>
      <c r="G119" s="45">
        <v>145688.28571</v>
      </c>
      <c r="H119" s="11" t="str">
        <f t="shared" si="13"/>
        <v>N/A</v>
      </c>
      <c r="I119" s="12">
        <v>21.03</v>
      </c>
      <c r="J119" s="12">
        <v>6.2519999999999998</v>
      </c>
      <c r="K119" s="43" t="s">
        <v>739</v>
      </c>
      <c r="L119" s="9" t="str">
        <f t="shared" si="15"/>
        <v>Yes</v>
      </c>
    </row>
    <row r="120" spans="1:12" ht="25" x14ac:dyDescent="0.25">
      <c r="A120" s="44" t="s">
        <v>641</v>
      </c>
      <c r="B120" s="35" t="s">
        <v>213</v>
      </c>
      <c r="C120" s="45">
        <v>36470057</v>
      </c>
      <c r="D120" s="11" t="str">
        <f t="shared" si="11"/>
        <v>N/A</v>
      </c>
      <c r="E120" s="45">
        <v>74004752</v>
      </c>
      <c r="F120" s="11" t="str">
        <f t="shared" si="12"/>
        <v>N/A</v>
      </c>
      <c r="G120" s="45">
        <v>33109846</v>
      </c>
      <c r="H120" s="11" t="str">
        <f t="shared" si="13"/>
        <v>N/A</v>
      </c>
      <c r="I120" s="12">
        <v>102.9</v>
      </c>
      <c r="J120" s="12">
        <v>-55.3</v>
      </c>
      <c r="K120" s="43" t="s">
        <v>739</v>
      </c>
      <c r="L120" s="9" t="str">
        <f t="shared" ref="L120:L131" si="16">IF(J120="Div by 0", "N/A", IF(K120="N/A","N/A", IF(J120&gt;VALUE(MID(K120,1,2)), "No", IF(J120&lt;-1*VALUE(MID(K120,1,2)), "No", "Yes"))))</f>
        <v>No</v>
      </c>
    </row>
    <row r="121" spans="1:12" x14ac:dyDescent="0.25">
      <c r="A121" s="44" t="s">
        <v>642</v>
      </c>
      <c r="B121" s="35" t="s">
        <v>213</v>
      </c>
      <c r="C121" s="36">
        <v>37854</v>
      </c>
      <c r="D121" s="11" t="str">
        <f t="shared" si="11"/>
        <v>N/A</v>
      </c>
      <c r="E121" s="36">
        <v>43388</v>
      </c>
      <c r="F121" s="11" t="str">
        <f t="shared" si="12"/>
        <v>N/A</v>
      </c>
      <c r="G121" s="36">
        <v>43398</v>
      </c>
      <c r="H121" s="11" t="str">
        <f t="shared" si="13"/>
        <v>N/A</v>
      </c>
      <c r="I121" s="12">
        <v>14.62</v>
      </c>
      <c r="J121" s="12">
        <v>2.3E-2</v>
      </c>
      <c r="K121" s="43" t="s">
        <v>739</v>
      </c>
      <c r="L121" s="9" t="str">
        <f t="shared" si="16"/>
        <v>Yes</v>
      </c>
    </row>
    <row r="122" spans="1:12" ht="25" x14ac:dyDescent="0.25">
      <c r="A122" s="44" t="s">
        <v>1460</v>
      </c>
      <c r="B122" s="35" t="s">
        <v>213</v>
      </c>
      <c r="C122" s="45">
        <v>963.43997992000004</v>
      </c>
      <c r="D122" s="11" t="str">
        <f t="shared" si="11"/>
        <v>N/A</v>
      </c>
      <c r="E122" s="45">
        <v>1705.6502258999999</v>
      </c>
      <c r="F122" s="11" t="str">
        <f t="shared" si="12"/>
        <v>N/A</v>
      </c>
      <c r="G122" s="45">
        <v>762.93483571000002</v>
      </c>
      <c r="H122" s="11" t="str">
        <f t="shared" si="13"/>
        <v>N/A</v>
      </c>
      <c r="I122" s="12">
        <v>77.040000000000006</v>
      </c>
      <c r="J122" s="12">
        <v>-55.3</v>
      </c>
      <c r="K122" s="43" t="s">
        <v>739</v>
      </c>
      <c r="L122" s="9" t="str">
        <f t="shared" si="16"/>
        <v>No</v>
      </c>
    </row>
    <row r="123" spans="1:12" ht="25" x14ac:dyDescent="0.25">
      <c r="A123" s="44" t="s">
        <v>643</v>
      </c>
      <c r="B123" s="35" t="s">
        <v>213</v>
      </c>
      <c r="C123" s="45">
        <v>0</v>
      </c>
      <c r="D123" s="11" t="str">
        <f t="shared" ref="D123:D131" si="17">IF($B123="N/A","N/A",IF(C123&gt;10,"No",IF(C123&lt;-10,"No","Yes")))</f>
        <v>N/A</v>
      </c>
      <c r="E123" s="45">
        <v>0</v>
      </c>
      <c r="F123" s="11" t="str">
        <f t="shared" ref="F123:F131" si="18">IF($B123="N/A","N/A",IF(E123&gt;10,"No",IF(E123&lt;-10,"No","Yes")))</f>
        <v>N/A</v>
      </c>
      <c r="G123" s="45">
        <v>0</v>
      </c>
      <c r="H123" s="11" t="str">
        <f t="shared" ref="H123:H131" si="19">IF($B123="N/A","N/A",IF(G123&gt;10,"No",IF(G123&lt;-10,"No","Yes")))</f>
        <v>N/A</v>
      </c>
      <c r="I123" s="12" t="s">
        <v>1746</v>
      </c>
      <c r="J123" s="12" t="s">
        <v>1746</v>
      </c>
      <c r="K123" s="43" t="s">
        <v>739</v>
      </c>
      <c r="L123" s="9" t="str">
        <f t="shared" si="16"/>
        <v>N/A</v>
      </c>
    </row>
    <row r="124" spans="1:12" x14ac:dyDescent="0.25">
      <c r="A124" s="44" t="s">
        <v>644</v>
      </c>
      <c r="B124" s="35" t="s">
        <v>213</v>
      </c>
      <c r="C124" s="36">
        <v>0</v>
      </c>
      <c r="D124" s="11" t="str">
        <f t="shared" si="17"/>
        <v>N/A</v>
      </c>
      <c r="E124" s="36">
        <v>0</v>
      </c>
      <c r="F124" s="11" t="str">
        <f t="shared" si="18"/>
        <v>N/A</v>
      </c>
      <c r="G124" s="36">
        <v>0</v>
      </c>
      <c r="H124" s="11" t="str">
        <f t="shared" si="19"/>
        <v>N/A</v>
      </c>
      <c r="I124" s="12" t="s">
        <v>1746</v>
      </c>
      <c r="J124" s="12" t="s">
        <v>1746</v>
      </c>
      <c r="K124" s="43" t="s">
        <v>739</v>
      </c>
      <c r="L124" s="9" t="str">
        <f t="shared" si="16"/>
        <v>N/A</v>
      </c>
    </row>
    <row r="125" spans="1:12" ht="25" x14ac:dyDescent="0.25">
      <c r="A125" s="44" t="s">
        <v>1461</v>
      </c>
      <c r="B125" s="35" t="s">
        <v>213</v>
      </c>
      <c r="C125" s="45" t="s">
        <v>1746</v>
      </c>
      <c r="D125" s="11" t="str">
        <f t="shared" si="17"/>
        <v>N/A</v>
      </c>
      <c r="E125" s="45" t="s">
        <v>1746</v>
      </c>
      <c r="F125" s="11" t="str">
        <f t="shared" si="18"/>
        <v>N/A</v>
      </c>
      <c r="G125" s="45" t="s">
        <v>1746</v>
      </c>
      <c r="H125" s="11" t="str">
        <f t="shared" si="19"/>
        <v>N/A</v>
      </c>
      <c r="I125" s="12" t="s">
        <v>1746</v>
      </c>
      <c r="J125" s="12" t="s">
        <v>1746</v>
      </c>
      <c r="K125" s="43" t="s">
        <v>739</v>
      </c>
      <c r="L125" s="9" t="str">
        <f t="shared" si="16"/>
        <v>N/A</v>
      </c>
    </row>
    <row r="126" spans="1:12" ht="25" x14ac:dyDescent="0.25">
      <c r="A126" s="44" t="s">
        <v>645</v>
      </c>
      <c r="B126" s="35" t="s">
        <v>213</v>
      </c>
      <c r="C126" s="45">
        <v>109092508</v>
      </c>
      <c r="D126" s="11" t="str">
        <f t="shared" si="17"/>
        <v>N/A</v>
      </c>
      <c r="E126" s="45">
        <v>114324951</v>
      </c>
      <c r="F126" s="11" t="str">
        <f t="shared" si="18"/>
        <v>N/A</v>
      </c>
      <c r="G126" s="45">
        <v>119237197</v>
      </c>
      <c r="H126" s="11" t="str">
        <f t="shared" si="19"/>
        <v>N/A</v>
      </c>
      <c r="I126" s="12">
        <v>4.7960000000000003</v>
      </c>
      <c r="J126" s="12">
        <v>4.2969999999999997</v>
      </c>
      <c r="K126" s="43" t="s">
        <v>739</v>
      </c>
      <c r="L126" s="9" t="str">
        <f t="shared" si="16"/>
        <v>Yes</v>
      </c>
    </row>
    <row r="127" spans="1:12" x14ac:dyDescent="0.25">
      <c r="A127" s="44" t="s">
        <v>646</v>
      </c>
      <c r="B127" s="35" t="s">
        <v>213</v>
      </c>
      <c r="C127" s="36">
        <v>17504</v>
      </c>
      <c r="D127" s="11" t="str">
        <f t="shared" si="17"/>
        <v>N/A</v>
      </c>
      <c r="E127" s="36">
        <v>11888</v>
      </c>
      <c r="F127" s="11" t="str">
        <f t="shared" si="18"/>
        <v>N/A</v>
      </c>
      <c r="G127" s="36">
        <v>12430</v>
      </c>
      <c r="H127" s="11" t="str">
        <f t="shared" si="19"/>
        <v>N/A</v>
      </c>
      <c r="I127" s="12">
        <v>-32.1</v>
      </c>
      <c r="J127" s="12">
        <v>4.5590000000000002</v>
      </c>
      <c r="K127" s="43" t="s">
        <v>739</v>
      </c>
      <c r="L127" s="9" t="str">
        <f t="shared" si="16"/>
        <v>Yes</v>
      </c>
    </row>
    <row r="128" spans="1:12" ht="25" x14ac:dyDescent="0.25">
      <c r="A128" s="44" t="s">
        <v>1462</v>
      </c>
      <c r="B128" s="35" t="s">
        <v>213</v>
      </c>
      <c r="C128" s="45">
        <v>6232.4330438999996</v>
      </c>
      <c r="D128" s="11" t="str">
        <f t="shared" si="17"/>
        <v>N/A</v>
      </c>
      <c r="E128" s="45">
        <v>9616.8363895999992</v>
      </c>
      <c r="F128" s="11" t="str">
        <f t="shared" si="18"/>
        <v>N/A</v>
      </c>
      <c r="G128" s="45">
        <v>9592.6948511999999</v>
      </c>
      <c r="H128" s="11" t="str">
        <f t="shared" si="19"/>
        <v>N/A</v>
      </c>
      <c r="I128" s="12">
        <v>54.3</v>
      </c>
      <c r="J128" s="12">
        <v>-0.251</v>
      </c>
      <c r="K128" s="43" t="s">
        <v>739</v>
      </c>
      <c r="L128" s="9" t="str">
        <f t="shared" si="16"/>
        <v>Yes</v>
      </c>
    </row>
    <row r="129" spans="1:12" ht="25" x14ac:dyDescent="0.25">
      <c r="A129" s="44" t="s">
        <v>647</v>
      </c>
      <c r="B129" s="35" t="s">
        <v>213</v>
      </c>
      <c r="C129" s="45">
        <v>3456114</v>
      </c>
      <c r="D129" s="11" t="str">
        <f t="shared" si="17"/>
        <v>N/A</v>
      </c>
      <c r="E129" s="45">
        <v>3056241</v>
      </c>
      <c r="F129" s="11" t="str">
        <f t="shared" si="18"/>
        <v>N/A</v>
      </c>
      <c r="G129" s="45">
        <v>2832125</v>
      </c>
      <c r="H129" s="11" t="str">
        <f t="shared" si="19"/>
        <v>N/A</v>
      </c>
      <c r="I129" s="12">
        <v>-11.6</v>
      </c>
      <c r="J129" s="12">
        <v>-7.33</v>
      </c>
      <c r="K129" s="43" t="s">
        <v>739</v>
      </c>
      <c r="L129" s="9" t="str">
        <f t="shared" si="16"/>
        <v>Yes</v>
      </c>
    </row>
    <row r="130" spans="1:12" x14ac:dyDescent="0.25">
      <c r="A130" s="44" t="s">
        <v>648</v>
      </c>
      <c r="B130" s="35" t="s">
        <v>213</v>
      </c>
      <c r="C130" s="36">
        <v>698</v>
      </c>
      <c r="D130" s="11" t="str">
        <f t="shared" si="17"/>
        <v>N/A</v>
      </c>
      <c r="E130" s="36">
        <v>529</v>
      </c>
      <c r="F130" s="11" t="str">
        <f t="shared" si="18"/>
        <v>N/A</v>
      </c>
      <c r="G130" s="36">
        <v>356</v>
      </c>
      <c r="H130" s="11" t="str">
        <f t="shared" si="19"/>
        <v>N/A</v>
      </c>
      <c r="I130" s="12">
        <v>-24.2</v>
      </c>
      <c r="J130" s="12">
        <v>-32.700000000000003</v>
      </c>
      <c r="K130" s="43" t="s">
        <v>739</v>
      </c>
      <c r="L130" s="9" t="str">
        <f t="shared" si="16"/>
        <v>No</v>
      </c>
    </row>
    <row r="131" spans="1:12" ht="25" x14ac:dyDescent="0.25">
      <c r="A131" s="44" t="s">
        <v>1463</v>
      </c>
      <c r="B131" s="35" t="s">
        <v>213</v>
      </c>
      <c r="C131" s="45">
        <v>4951.4527220999998</v>
      </c>
      <c r="D131" s="11" t="str">
        <f t="shared" si="17"/>
        <v>N/A</v>
      </c>
      <c r="E131" s="45">
        <v>5777.3931947000001</v>
      </c>
      <c r="F131" s="11" t="str">
        <f t="shared" si="18"/>
        <v>N/A</v>
      </c>
      <c r="G131" s="45">
        <v>7955.4073034000003</v>
      </c>
      <c r="H131" s="11" t="str">
        <f t="shared" si="19"/>
        <v>N/A</v>
      </c>
      <c r="I131" s="12">
        <v>16.68</v>
      </c>
      <c r="J131" s="12">
        <v>37.700000000000003</v>
      </c>
      <c r="K131" s="43" t="s">
        <v>739</v>
      </c>
      <c r="L131" s="9" t="str">
        <f t="shared" si="16"/>
        <v>No</v>
      </c>
    </row>
    <row r="132" spans="1:12" x14ac:dyDescent="0.25">
      <c r="A132" s="44" t="s">
        <v>1464</v>
      </c>
      <c r="B132" s="35" t="s">
        <v>213</v>
      </c>
      <c r="C132" s="45">
        <v>436.08678171999998</v>
      </c>
      <c r="D132" s="11" t="str">
        <f t="shared" ref="D132:D143" si="20">IF($B132="N/A","N/A",IF(C132&gt;10,"No",IF(C132&lt;-10,"No","Yes")))</f>
        <v>N/A</v>
      </c>
      <c r="E132" s="45">
        <v>451.64247404000002</v>
      </c>
      <c r="F132" s="11" t="str">
        <f t="shared" ref="F132:F143" si="21">IF($B132="N/A","N/A",IF(E132&gt;10,"No",IF(E132&lt;-10,"No","Yes")))</f>
        <v>N/A</v>
      </c>
      <c r="G132" s="45">
        <v>455.38984627000002</v>
      </c>
      <c r="H132" s="11" t="str">
        <f t="shared" ref="H132:H143" si="22">IF($B132="N/A","N/A",IF(G132&gt;10,"No",IF(G132&lt;-10,"No","Yes")))</f>
        <v>N/A</v>
      </c>
      <c r="I132" s="12">
        <v>3.5670000000000002</v>
      </c>
      <c r="J132" s="12">
        <v>0.82969999999999999</v>
      </c>
      <c r="K132" s="43" t="s">
        <v>739</v>
      </c>
      <c r="L132" s="9" t="str">
        <f t="shared" ref="L132:L143" si="23">IF(J132="Div by 0", "N/A", IF(K132="N/A","N/A", IF(J132&gt;VALUE(MID(K132,1,2)), "No", IF(J132&lt;-1*VALUE(MID(K132,1,2)), "No", "Yes"))))</f>
        <v>Yes</v>
      </c>
    </row>
    <row r="133" spans="1:12" x14ac:dyDescent="0.25">
      <c r="A133" s="44" t="s">
        <v>1465</v>
      </c>
      <c r="B133" s="35" t="s">
        <v>213</v>
      </c>
      <c r="C133" s="45">
        <v>401.49793241999998</v>
      </c>
      <c r="D133" s="11" t="str">
        <f t="shared" si="20"/>
        <v>N/A</v>
      </c>
      <c r="E133" s="45">
        <v>423.39094498999998</v>
      </c>
      <c r="F133" s="11" t="str">
        <f t="shared" si="21"/>
        <v>N/A</v>
      </c>
      <c r="G133" s="45">
        <v>436.05128145999998</v>
      </c>
      <c r="H133" s="11" t="str">
        <f t="shared" si="22"/>
        <v>N/A</v>
      </c>
      <c r="I133" s="12">
        <v>5.4530000000000003</v>
      </c>
      <c r="J133" s="12">
        <v>2.99</v>
      </c>
      <c r="K133" s="43" t="s">
        <v>739</v>
      </c>
      <c r="L133" s="9" t="str">
        <f t="shared" si="23"/>
        <v>Yes</v>
      </c>
    </row>
    <row r="134" spans="1:12" x14ac:dyDescent="0.25">
      <c r="A134" s="44" t="s">
        <v>1466</v>
      </c>
      <c r="B134" s="35" t="s">
        <v>213</v>
      </c>
      <c r="C134" s="45">
        <v>476.26700820999997</v>
      </c>
      <c r="D134" s="11" t="str">
        <f t="shared" si="20"/>
        <v>N/A</v>
      </c>
      <c r="E134" s="45">
        <v>484.60744727000002</v>
      </c>
      <c r="F134" s="11" t="str">
        <f t="shared" si="21"/>
        <v>N/A</v>
      </c>
      <c r="G134" s="45">
        <v>471.56238687000001</v>
      </c>
      <c r="H134" s="11" t="str">
        <f t="shared" si="22"/>
        <v>N/A</v>
      </c>
      <c r="I134" s="12">
        <v>1.7509999999999999</v>
      </c>
      <c r="J134" s="12">
        <v>-2.69</v>
      </c>
      <c r="K134" s="43" t="s">
        <v>739</v>
      </c>
      <c r="L134" s="9" t="str">
        <f t="shared" si="23"/>
        <v>Yes</v>
      </c>
    </row>
    <row r="135" spans="1:12" x14ac:dyDescent="0.25">
      <c r="A135" s="44" t="s">
        <v>1467</v>
      </c>
      <c r="B135" s="35" t="s">
        <v>213</v>
      </c>
      <c r="C135" s="45">
        <v>7439.3712359000001</v>
      </c>
      <c r="D135" s="11" t="str">
        <f t="shared" si="20"/>
        <v>N/A</v>
      </c>
      <c r="E135" s="45">
        <v>7761.4112133999997</v>
      </c>
      <c r="F135" s="11" t="str">
        <f t="shared" si="21"/>
        <v>N/A</v>
      </c>
      <c r="G135" s="45">
        <v>7736.6468978000003</v>
      </c>
      <c r="H135" s="11" t="str">
        <f t="shared" si="22"/>
        <v>N/A</v>
      </c>
      <c r="I135" s="12">
        <v>4.3289999999999997</v>
      </c>
      <c r="J135" s="12">
        <v>-0.31900000000000001</v>
      </c>
      <c r="K135" s="43" t="s">
        <v>739</v>
      </c>
      <c r="L135" s="9" t="str">
        <f t="shared" si="23"/>
        <v>Yes</v>
      </c>
    </row>
    <row r="136" spans="1:12" x14ac:dyDescent="0.25">
      <c r="A136" s="44" t="s">
        <v>1468</v>
      </c>
      <c r="B136" s="35" t="s">
        <v>213</v>
      </c>
      <c r="C136" s="45">
        <v>9913.0913619000003</v>
      </c>
      <c r="D136" s="11" t="str">
        <f t="shared" si="20"/>
        <v>N/A</v>
      </c>
      <c r="E136" s="45">
        <v>10330.859353</v>
      </c>
      <c r="F136" s="11" t="str">
        <f t="shared" si="21"/>
        <v>N/A</v>
      </c>
      <c r="G136" s="45">
        <v>10392.490293999999</v>
      </c>
      <c r="H136" s="11" t="str">
        <f t="shared" si="22"/>
        <v>N/A</v>
      </c>
      <c r="I136" s="12">
        <v>4.2140000000000004</v>
      </c>
      <c r="J136" s="12">
        <v>0.59660000000000002</v>
      </c>
      <c r="K136" s="43" t="s">
        <v>739</v>
      </c>
      <c r="L136" s="9" t="str">
        <f t="shared" si="23"/>
        <v>Yes</v>
      </c>
    </row>
    <row r="137" spans="1:12" x14ac:dyDescent="0.25">
      <c r="A137" s="44" t="s">
        <v>1469</v>
      </c>
      <c r="B137" s="35" t="s">
        <v>213</v>
      </c>
      <c r="C137" s="45">
        <v>4092.8233310000001</v>
      </c>
      <c r="D137" s="11" t="str">
        <f t="shared" si="20"/>
        <v>N/A</v>
      </c>
      <c r="E137" s="45">
        <v>4368.6050519999999</v>
      </c>
      <c r="F137" s="11" t="str">
        <f t="shared" si="21"/>
        <v>N/A</v>
      </c>
      <c r="G137" s="45">
        <v>4279.6926522000003</v>
      </c>
      <c r="H137" s="11" t="str">
        <f t="shared" si="22"/>
        <v>N/A</v>
      </c>
      <c r="I137" s="12">
        <v>6.7380000000000004</v>
      </c>
      <c r="J137" s="12">
        <v>-2.04</v>
      </c>
      <c r="K137" s="43" t="s">
        <v>739</v>
      </c>
      <c r="L137" s="9" t="str">
        <f t="shared" si="23"/>
        <v>Yes</v>
      </c>
    </row>
    <row r="138" spans="1:12" x14ac:dyDescent="0.25">
      <c r="A138" s="44" t="s">
        <v>1470</v>
      </c>
      <c r="B138" s="35" t="s">
        <v>213</v>
      </c>
      <c r="C138" s="45">
        <v>148.70415922999999</v>
      </c>
      <c r="D138" s="11" t="str">
        <f t="shared" si="20"/>
        <v>N/A</v>
      </c>
      <c r="E138" s="45">
        <v>142.17135533000001</v>
      </c>
      <c r="F138" s="11" t="str">
        <f t="shared" si="21"/>
        <v>N/A</v>
      </c>
      <c r="G138" s="45">
        <v>124.86829217</v>
      </c>
      <c r="H138" s="11" t="str">
        <f t="shared" si="22"/>
        <v>N/A</v>
      </c>
      <c r="I138" s="12">
        <v>-4.3899999999999997</v>
      </c>
      <c r="J138" s="12">
        <v>-12.2</v>
      </c>
      <c r="K138" s="43" t="s">
        <v>739</v>
      </c>
      <c r="L138" s="9" t="str">
        <f t="shared" si="23"/>
        <v>Yes</v>
      </c>
    </row>
    <row r="139" spans="1:12" x14ac:dyDescent="0.25">
      <c r="A139" s="44" t="s">
        <v>1471</v>
      </c>
      <c r="B139" s="35" t="s">
        <v>213</v>
      </c>
      <c r="C139" s="45">
        <v>68.807886499999995</v>
      </c>
      <c r="D139" s="11" t="str">
        <f t="shared" si="20"/>
        <v>N/A</v>
      </c>
      <c r="E139" s="45">
        <v>91.795757186000003</v>
      </c>
      <c r="F139" s="11" t="str">
        <f t="shared" si="21"/>
        <v>N/A</v>
      </c>
      <c r="G139" s="45">
        <v>69.858659359000001</v>
      </c>
      <c r="H139" s="11" t="str">
        <f t="shared" si="22"/>
        <v>N/A</v>
      </c>
      <c r="I139" s="12">
        <v>33.409999999999997</v>
      </c>
      <c r="J139" s="12">
        <v>-23.9</v>
      </c>
      <c r="K139" s="43" t="s">
        <v>739</v>
      </c>
      <c r="L139" s="9" t="str">
        <f t="shared" si="23"/>
        <v>Yes</v>
      </c>
    </row>
    <row r="140" spans="1:12" x14ac:dyDescent="0.25">
      <c r="A140" s="44" t="s">
        <v>1472</v>
      </c>
      <c r="B140" s="35" t="s">
        <v>213</v>
      </c>
      <c r="C140" s="45">
        <v>246.67272321999999</v>
      </c>
      <c r="D140" s="11" t="str">
        <f t="shared" si="20"/>
        <v>N/A</v>
      </c>
      <c r="E140" s="45">
        <v>200.02230449000001</v>
      </c>
      <c r="F140" s="11" t="str">
        <f t="shared" si="21"/>
        <v>N/A</v>
      </c>
      <c r="G140" s="45">
        <v>188.89906427</v>
      </c>
      <c r="H140" s="11" t="str">
        <f t="shared" si="22"/>
        <v>N/A</v>
      </c>
      <c r="I140" s="12">
        <v>-18.899999999999999</v>
      </c>
      <c r="J140" s="12">
        <v>-5.56</v>
      </c>
      <c r="K140" s="43" t="s">
        <v>739</v>
      </c>
      <c r="L140" s="9" t="str">
        <f t="shared" si="23"/>
        <v>Yes</v>
      </c>
    </row>
    <row r="141" spans="1:12" x14ac:dyDescent="0.25">
      <c r="A141" s="44" t="s">
        <v>1473</v>
      </c>
      <c r="B141" s="35" t="s">
        <v>213</v>
      </c>
      <c r="C141" s="45">
        <v>9279.3946175000001</v>
      </c>
      <c r="D141" s="11" t="str">
        <f t="shared" si="20"/>
        <v>N/A</v>
      </c>
      <c r="E141" s="45">
        <v>9509.5001840000004</v>
      </c>
      <c r="F141" s="11" t="str">
        <f t="shared" si="21"/>
        <v>N/A</v>
      </c>
      <c r="G141" s="45">
        <v>6730.2508576999999</v>
      </c>
      <c r="H141" s="11" t="str">
        <f t="shared" si="22"/>
        <v>N/A</v>
      </c>
      <c r="I141" s="12">
        <v>2.48</v>
      </c>
      <c r="J141" s="12">
        <v>-29.2</v>
      </c>
      <c r="K141" s="43" t="s">
        <v>739</v>
      </c>
      <c r="L141" s="9" t="str">
        <f t="shared" si="23"/>
        <v>Yes</v>
      </c>
    </row>
    <row r="142" spans="1:12" x14ac:dyDescent="0.25">
      <c r="A142" s="44" t="s">
        <v>1474</v>
      </c>
      <c r="B142" s="35" t="s">
        <v>213</v>
      </c>
      <c r="C142" s="45">
        <v>8144.9724475000003</v>
      </c>
      <c r="D142" s="11" t="str">
        <f t="shared" si="20"/>
        <v>N/A</v>
      </c>
      <c r="E142" s="45">
        <v>8398.8678024000001</v>
      </c>
      <c r="F142" s="11" t="str">
        <f t="shared" si="21"/>
        <v>N/A</v>
      </c>
      <c r="G142" s="45">
        <v>5828.7741036999996</v>
      </c>
      <c r="H142" s="11" t="str">
        <f t="shared" si="22"/>
        <v>N/A</v>
      </c>
      <c r="I142" s="12">
        <v>3.117</v>
      </c>
      <c r="J142" s="12">
        <v>-30.6</v>
      </c>
      <c r="K142" s="43" t="s">
        <v>739</v>
      </c>
      <c r="L142" s="9" t="str">
        <f t="shared" si="23"/>
        <v>No</v>
      </c>
    </row>
    <row r="143" spans="1:12" x14ac:dyDescent="0.25">
      <c r="A143" s="44" t="s">
        <v>1475</v>
      </c>
      <c r="B143" s="35" t="s">
        <v>213</v>
      </c>
      <c r="C143" s="45">
        <v>10949.506173</v>
      </c>
      <c r="D143" s="11" t="str">
        <f t="shared" si="20"/>
        <v>N/A</v>
      </c>
      <c r="E143" s="45">
        <v>11091.228520000001</v>
      </c>
      <c r="F143" s="11" t="str">
        <f t="shared" si="21"/>
        <v>N/A</v>
      </c>
      <c r="G143" s="45">
        <v>7973.5045866</v>
      </c>
      <c r="H143" s="11" t="str">
        <f t="shared" si="22"/>
        <v>N/A</v>
      </c>
      <c r="I143" s="12">
        <v>1.294</v>
      </c>
      <c r="J143" s="12">
        <v>-28.1</v>
      </c>
      <c r="K143" s="43" t="s">
        <v>739</v>
      </c>
      <c r="L143" s="9" t="str">
        <f t="shared" si="23"/>
        <v>Yes</v>
      </c>
    </row>
    <row r="144" spans="1:12" x14ac:dyDescent="0.25">
      <c r="A144" s="44" t="s">
        <v>89</v>
      </c>
      <c r="B144" s="35" t="s">
        <v>213</v>
      </c>
      <c r="C144" s="8">
        <v>23.454341070000002</v>
      </c>
      <c r="D144" s="11" t="str">
        <f t="shared" ref="D144:D161" si="24">IF($B144="N/A","N/A",IF(C144&gt;10,"No",IF(C144&lt;-10,"No","Yes")))</f>
        <v>N/A</v>
      </c>
      <c r="E144" s="8">
        <v>23.400815039000001</v>
      </c>
      <c r="F144" s="11" t="str">
        <f t="shared" ref="F144:F161" si="25">IF($B144="N/A","N/A",IF(E144&gt;10,"No",IF(E144&lt;-10,"No","Yes")))</f>
        <v>N/A</v>
      </c>
      <c r="G144" s="8">
        <v>23.737003378000001</v>
      </c>
      <c r="H144" s="11" t="str">
        <f t="shared" ref="H144:H161" si="26">IF($B144="N/A","N/A",IF(G144&gt;10,"No",IF(G144&lt;-10,"No","Yes")))</f>
        <v>N/A</v>
      </c>
      <c r="I144" s="12">
        <v>-0.22800000000000001</v>
      </c>
      <c r="J144" s="12">
        <v>1.4370000000000001</v>
      </c>
      <c r="K144" s="43" t="s">
        <v>739</v>
      </c>
      <c r="L144" s="9" t="str">
        <f t="shared" ref="L144:L161" si="27">IF(J144="Div by 0", "N/A", IF(K144="N/A","N/A", IF(J144&gt;VALUE(MID(K144,1,2)), "No", IF(J144&lt;-1*VALUE(MID(K144,1,2)), "No", "Yes"))))</f>
        <v>Yes</v>
      </c>
    </row>
    <row r="145" spans="1:12" x14ac:dyDescent="0.25">
      <c r="A145" s="44" t="s">
        <v>477</v>
      </c>
      <c r="B145" s="35" t="s">
        <v>213</v>
      </c>
      <c r="C145" s="8">
        <v>25.772771927000001</v>
      </c>
      <c r="D145" s="11" t="str">
        <f t="shared" si="24"/>
        <v>N/A</v>
      </c>
      <c r="E145" s="8">
        <v>25.879327761999999</v>
      </c>
      <c r="F145" s="11" t="str">
        <f t="shared" si="25"/>
        <v>N/A</v>
      </c>
      <c r="G145" s="8">
        <v>26.656227692000002</v>
      </c>
      <c r="H145" s="11" t="str">
        <f t="shared" si="26"/>
        <v>N/A</v>
      </c>
      <c r="I145" s="12">
        <v>0.41339999999999999</v>
      </c>
      <c r="J145" s="12">
        <v>3.0019999999999998</v>
      </c>
      <c r="K145" s="43" t="s">
        <v>739</v>
      </c>
      <c r="L145" s="9" t="str">
        <f t="shared" si="27"/>
        <v>Yes</v>
      </c>
    </row>
    <row r="146" spans="1:12" x14ac:dyDescent="0.25">
      <c r="A146" s="44" t="s">
        <v>478</v>
      </c>
      <c r="B146" s="35" t="s">
        <v>213</v>
      </c>
      <c r="C146" s="8">
        <v>20.199834532000001</v>
      </c>
      <c r="D146" s="11" t="str">
        <f t="shared" si="24"/>
        <v>N/A</v>
      </c>
      <c r="E146" s="8">
        <v>20.011821066</v>
      </c>
      <c r="F146" s="11" t="str">
        <f t="shared" si="25"/>
        <v>N/A</v>
      </c>
      <c r="G146" s="8">
        <v>19.766835403999998</v>
      </c>
      <c r="H146" s="11" t="str">
        <f t="shared" si="26"/>
        <v>N/A</v>
      </c>
      <c r="I146" s="12">
        <v>-0.93100000000000005</v>
      </c>
      <c r="J146" s="12">
        <v>-1.22</v>
      </c>
      <c r="K146" s="43" t="s">
        <v>739</v>
      </c>
      <c r="L146" s="9" t="str">
        <f t="shared" si="27"/>
        <v>Yes</v>
      </c>
    </row>
    <row r="147" spans="1:12" x14ac:dyDescent="0.25">
      <c r="A147" s="44" t="s">
        <v>1476</v>
      </c>
      <c r="B147" s="35" t="s">
        <v>213</v>
      </c>
      <c r="C147" s="8">
        <v>23.593202407</v>
      </c>
      <c r="D147" s="11" t="str">
        <f t="shared" si="24"/>
        <v>N/A</v>
      </c>
      <c r="E147" s="8">
        <v>23.850400946000001</v>
      </c>
      <c r="F147" s="11" t="str">
        <f t="shared" si="25"/>
        <v>N/A</v>
      </c>
      <c r="G147" s="8">
        <v>23.679386114</v>
      </c>
      <c r="H147" s="11" t="str">
        <f t="shared" si="26"/>
        <v>N/A</v>
      </c>
      <c r="I147" s="12">
        <v>1.0900000000000001</v>
      </c>
      <c r="J147" s="12">
        <v>-0.71699999999999997</v>
      </c>
      <c r="K147" s="43" t="s">
        <v>739</v>
      </c>
      <c r="L147" s="9" t="str">
        <f t="shared" si="27"/>
        <v>Yes</v>
      </c>
    </row>
    <row r="148" spans="1:12" x14ac:dyDescent="0.25">
      <c r="A148" s="44" t="s">
        <v>1477</v>
      </c>
      <c r="B148" s="35" t="s">
        <v>213</v>
      </c>
      <c r="C148" s="8">
        <v>34.072787919</v>
      </c>
      <c r="D148" s="11" t="str">
        <f t="shared" si="24"/>
        <v>N/A</v>
      </c>
      <c r="E148" s="8">
        <v>34.658830012000003</v>
      </c>
      <c r="F148" s="11" t="str">
        <f t="shared" si="25"/>
        <v>N/A</v>
      </c>
      <c r="G148" s="8">
        <v>34.478550210999998</v>
      </c>
      <c r="H148" s="11" t="str">
        <f t="shared" si="26"/>
        <v>N/A</v>
      </c>
      <c r="I148" s="12">
        <v>1.72</v>
      </c>
      <c r="J148" s="12">
        <v>-0.52</v>
      </c>
      <c r="K148" s="43" t="s">
        <v>739</v>
      </c>
      <c r="L148" s="9" t="str">
        <f t="shared" si="27"/>
        <v>Yes</v>
      </c>
    </row>
    <row r="149" spans="1:12" x14ac:dyDescent="0.25">
      <c r="A149" s="44" t="s">
        <v>1478</v>
      </c>
      <c r="B149" s="35" t="s">
        <v>213</v>
      </c>
      <c r="C149" s="8">
        <v>9.3075797111000007</v>
      </c>
      <c r="D149" s="11" t="str">
        <f t="shared" si="24"/>
        <v>N/A</v>
      </c>
      <c r="E149" s="8">
        <v>9.4724071423999998</v>
      </c>
      <c r="F149" s="11" t="str">
        <f t="shared" si="25"/>
        <v>N/A</v>
      </c>
      <c r="G149" s="8">
        <v>9.5352047859999995</v>
      </c>
      <c r="H149" s="11" t="str">
        <f t="shared" si="26"/>
        <v>N/A</v>
      </c>
      <c r="I149" s="12">
        <v>1.7709999999999999</v>
      </c>
      <c r="J149" s="12">
        <v>0.66300000000000003</v>
      </c>
      <c r="K149" s="43" t="s">
        <v>739</v>
      </c>
      <c r="L149" s="9" t="str">
        <f t="shared" si="27"/>
        <v>Yes</v>
      </c>
    </row>
    <row r="150" spans="1:12" x14ac:dyDescent="0.25">
      <c r="A150" s="44" t="s">
        <v>90</v>
      </c>
      <c r="B150" s="35" t="s">
        <v>213</v>
      </c>
      <c r="C150" s="8">
        <v>34.323877537999998</v>
      </c>
      <c r="D150" s="11" t="str">
        <f t="shared" si="24"/>
        <v>N/A</v>
      </c>
      <c r="E150" s="8">
        <v>36.187721834999998</v>
      </c>
      <c r="F150" s="11" t="str">
        <f t="shared" si="25"/>
        <v>N/A</v>
      </c>
      <c r="G150" s="8">
        <v>36.954927585999997</v>
      </c>
      <c r="H150" s="11" t="str">
        <f t="shared" si="26"/>
        <v>N/A</v>
      </c>
      <c r="I150" s="12">
        <v>5.43</v>
      </c>
      <c r="J150" s="12">
        <v>2.12</v>
      </c>
      <c r="K150" s="43" t="s">
        <v>739</v>
      </c>
      <c r="L150" s="9" t="str">
        <f t="shared" si="27"/>
        <v>Yes</v>
      </c>
    </row>
    <row r="151" spans="1:12" x14ac:dyDescent="0.25">
      <c r="A151" s="44" t="s">
        <v>479</v>
      </c>
      <c r="B151" s="35" t="s">
        <v>213</v>
      </c>
      <c r="C151" s="8">
        <v>30.385415000999998</v>
      </c>
      <c r="D151" s="11" t="str">
        <f t="shared" si="24"/>
        <v>N/A</v>
      </c>
      <c r="E151" s="8">
        <v>32.470842134000002</v>
      </c>
      <c r="F151" s="11" t="str">
        <f t="shared" si="25"/>
        <v>N/A</v>
      </c>
      <c r="G151" s="8">
        <v>32.783752044000003</v>
      </c>
      <c r="H151" s="11" t="str">
        <f t="shared" si="26"/>
        <v>N/A</v>
      </c>
      <c r="I151" s="12">
        <v>6.8630000000000004</v>
      </c>
      <c r="J151" s="12">
        <v>0.9637</v>
      </c>
      <c r="K151" s="43" t="s">
        <v>739</v>
      </c>
      <c r="L151" s="9" t="str">
        <f t="shared" si="27"/>
        <v>Yes</v>
      </c>
    </row>
    <row r="152" spans="1:12" x14ac:dyDescent="0.25">
      <c r="A152" s="44" t="s">
        <v>480</v>
      </c>
      <c r="B152" s="35" t="s">
        <v>213</v>
      </c>
      <c r="C152" s="8">
        <v>39.320944441000002</v>
      </c>
      <c r="D152" s="11" t="str">
        <f t="shared" si="24"/>
        <v>N/A</v>
      </c>
      <c r="E152" s="8">
        <v>40.841784359000002</v>
      </c>
      <c r="F152" s="11" t="str">
        <f t="shared" si="25"/>
        <v>N/A</v>
      </c>
      <c r="G152" s="8">
        <v>42.215063659999998</v>
      </c>
      <c r="H152" s="11" t="str">
        <f t="shared" si="26"/>
        <v>N/A</v>
      </c>
      <c r="I152" s="12">
        <v>3.8679999999999999</v>
      </c>
      <c r="J152" s="12">
        <v>3.3620000000000001</v>
      </c>
      <c r="K152" s="43" t="s">
        <v>739</v>
      </c>
      <c r="L152" s="9" t="str">
        <f t="shared" si="27"/>
        <v>Yes</v>
      </c>
    </row>
    <row r="153" spans="1:12" x14ac:dyDescent="0.25">
      <c r="A153" s="44" t="s">
        <v>117</v>
      </c>
      <c r="B153" s="35" t="s">
        <v>213</v>
      </c>
      <c r="C153" s="8">
        <v>90.996495404000001</v>
      </c>
      <c r="D153" s="11" t="str">
        <f t="shared" si="24"/>
        <v>N/A</v>
      </c>
      <c r="E153" s="8">
        <v>91.844353885000004</v>
      </c>
      <c r="F153" s="11" t="str">
        <f t="shared" si="25"/>
        <v>N/A</v>
      </c>
      <c r="G153" s="8">
        <v>93.034858444999998</v>
      </c>
      <c r="H153" s="11" t="str">
        <f t="shared" si="26"/>
        <v>N/A</v>
      </c>
      <c r="I153" s="12">
        <v>0.93169999999999997</v>
      </c>
      <c r="J153" s="12">
        <v>1.296</v>
      </c>
      <c r="K153" s="43" t="s">
        <v>739</v>
      </c>
      <c r="L153" s="9" t="str">
        <f t="shared" si="27"/>
        <v>Yes</v>
      </c>
    </row>
    <row r="154" spans="1:12" x14ac:dyDescent="0.25">
      <c r="A154" s="44" t="s">
        <v>481</v>
      </c>
      <c r="B154" s="35" t="s">
        <v>213</v>
      </c>
      <c r="C154" s="8">
        <v>90.562244407999998</v>
      </c>
      <c r="D154" s="11" t="str">
        <f t="shared" si="24"/>
        <v>N/A</v>
      </c>
      <c r="E154" s="8">
        <v>91.314629443000001</v>
      </c>
      <c r="F154" s="11" t="str">
        <f t="shared" si="25"/>
        <v>N/A</v>
      </c>
      <c r="G154" s="8">
        <v>93.126396021000005</v>
      </c>
      <c r="H154" s="11" t="str">
        <f t="shared" si="26"/>
        <v>N/A</v>
      </c>
      <c r="I154" s="12">
        <v>0.83079999999999998</v>
      </c>
      <c r="J154" s="12">
        <v>1.984</v>
      </c>
      <c r="K154" s="43" t="s">
        <v>739</v>
      </c>
      <c r="L154" s="9" t="str">
        <f t="shared" si="27"/>
        <v>Yes</v>
      </c>
    </row>
    <row r="155" spans="1:12" x14ac:dyDescent="0.25">
      <c r="A155" s="44" t="s">
        <v>482</v>
      </c>
      <c r="B155" s="35" t="s">
        <v>213</v>
      </c>
      <c r="C155" s="8">
        <v>91.669318399000005</v>
      </c>
      <c r="D155" s="11" t="str">
        <f t="shared" si="24"/>
        <v>N/A</v>
      </c>
      <c r="E155" s="8">
        <v>92.624276737000002</v>
      </c>
      <c r="F155" s="11" t="str">
        <f t="shared" si="25"/>
        <v>N/A</v>
      </c>
      <c r="G155" s="8">
        <v>92.965178707999996</v>
      </c>
      <c r="H155" s="11" t="str">
        <f t="shared" si="26"/>
        <v>N/A</v>
      </c>
      <c r="I155" s="12">
        <v>1.042</v>
      </c>
      <c r="J155" s="12">
        <v>0.36799999999999999</v>
      </c>
      <c r="K155" s="43" t="s">
        <v>739</v>
      </c>
      <c r="L155" s="9" t="str">
        <f t="shared" si="27"/>
        <v>Yes</v>
      </c>
    </row>
    <row r="156" spans="1:12" x14ac:dyDescent="0.25">
      <c r="A156" s="44" t="s">
        <v>1479</v>
      </c>
      <c r="B156" s="35" t="s">
        <v>213</v>
      </c>
      <c r="C156" s="36">
        <v>0.40208627009999998</v>
      </c>
      <c r="D156" s="11" t="str">
        <f t="shared" si="24"/>
        <v>N/A</v>
      </c>
      <c r="E156" s="36">
        <v>0.40621313409999998</v>
      </c>
      <c r="F156" s="11" t="str">
        <f t="shared" si="25"/>
        <v>N/A</v>
      </c>
      <c r="G156" s="36">
        <v>0.36635957409999997</v>
      </c>
      <c r="H156" s="11" t="str">
        <f t="shared" si="26"/>
        <v>N/A</v>
      </c>
      <c r="I156" s="12">
        <v>1.026</v>
      </c>
      <c r="J156" s="12">
        <v>-9.81</v>
      </c>
      <c r="K156" s="43" t="s">
        <v>739</v>
      </c>
      <c r="L156" s="9" t="str">
        <f t="shared" si="27"/>
        <v>Yes</v>
      </c>
    </row>
    <row r="157" spans="1:12" x14ac:dyDescent="0.25">
      <c r="A157" s="44" t="s">
        <v>1480</v>
      </c>
      <c r="B157" s="35" t="s">
        <v>213</v>
      </c>
      <c r="C157" s="36">
        <v>0.1639039092</v>
      </c>
      <c r="D157" s="11" t="str">
        <f t="shared" si="24"/>
        <v>N/A</v>
      </c>
      <c r="E157" s="36">
        <v>0.18772178849999999</v>
      </c>
      <c r="F157" s="11" t="str">
        <f t="shared" si="25"/>
        <v>N/A</v>
      </c>
      <c r="G157" s="36">
        <v>0.1510884589</v>
      </c>
      <c r="H157" s="11" t="str">
        <f t="shared" si="26"/>
        <v>N/A</v>
      </c>
      <c r="I157" s="12">
        <v>14.53</v>
      </c>
      <c r="J157" s="12">
        <v>-19.5</v>
      </c>
      <c r="K157" s="43" t="s">
        <v>739</v>
      </c>
      <c r="L157" s="9" t="str">
        <f t="shared" si="27"/>
        <v>Yes</v>
      </c>
    </row>
    <row r="158" spans="1:12" x14ac:dyDescent="0.25">
      <c r="A158" s="44" t="s">
        <v>1481</v>
      </c>
      <c r="B158" s="35" t="s">
        <v>213</v>
      </c>
      <c r="C158" s="36">
        <v>0.78796471329999995</v>
      </c>
      <c r="D158" s="11" t="str">
        <f t="shared" si="24"/>
        <v>N/A</v>
      </c>
      <c r="E158" s="36">
        <v>0.76169749730000003</v>
      </c>
      <c r="F158" s="11" t="str">
        <f t="shared" si="25"/>
        <v>N/A</v>
      </c>
      <c r="G158" s="36">
        <v>0.71410833460000001</v>
      </c>
      <c r="H158" s="11" t="str">
        <f t="shared" si="26"/>
        <v>N/A</v>
      </c>
      <c r="I158" s="12">
        <v>-3.33</v>
      </c>
      <c r="J158" s="12">
        <v>-6.25</v>
      </c>
      <c r="K158" s="43" t="s">
        <v>739</v>
      </c>
      <c r="L158" s="9" t="str">
        <f t="shared" si="27"/>
        <v>Yes</v>
      </c>
    </row>
    <row r="159" spans="1:12" x14ac:dyDescent="0.25">
      <c r="A159" s="44" t="s">
        <v>1482</v>
      </c>
      <c r="B159" s="35" t="s">
        <v>213</v>
      </c>
      <c r="C159" s="36">
        <v>228.6095852</v>
      </c>
      <c r="D159" s="11" t="str">
        <f t="shared" si="24"/>
        <v>N/A</v>
      </c>
      <c r="E159" s="36">
        <v>224.30044645000001</v>
      </c>
      <c r="F159" s="11" t="str">
        <f t="shared" si="25"/>
        <v>N/A</v>
      </c>
      <c r="G159" s="36">
        <v>215.6340209</v>
      </c>
      <c r="H159" s="11" t="str">
        <f t="shared" si="26"/>
        <v>N/A</v>
      </c>
      <c r="I159" s="12">
        <v>-1.88</v>
      </c>
      <c r="J159" s="12">
        <v>-3.86</v>
      </c>
      <c r="K159" s="43" t="s">
        <v>739</v>
      </c>
      <c r="L159" s="9" t="str">
        <f t="shared" si="27"/>
        <v>Yes</v>
      </c>
    </row>
    <row r="160" spans="1:12" x14ac:dyDescent="0.25">
      <c r="A160" s="44" t="s">
        <v>1483</v>
      </c>
      <c r="B160" s="35" t="s">
        <v>213</v>
      </c>
      <c r="C160" s="36">
        <v>228.10091188999999</v>
      </c>
      <c r="D160" s="11" t="str">
        <f t="shared" si="24"/>
        <v>N/A</v>
      </c>
      <c r="E160" s="36">
        <v>223.63692369</v>
      </c>
      <c r="F160" s="11" t="str">
        <f t="shared" si="25"/>
        <v>N/A</v>
      </c>
      <c r="G160" s="36">
        <v>215.81887397</v>
      </c>
      <c r="H160" s="11" t="str">
        <f t="shared" si="26"/>
        <v>N/A</v>
      </c>
      <c r="I160" s="12">
        <v>-1.96</v>
      </c>
      <c r="J160" s="12">
        <v>-3.5</v>
      </c>
      <c r="K160" s="43" t="s">
        <v>739</v>
      </c>
      <c r="L160" s="9" t="str">
        <f t="shared" si="27"/>
        <v>Yes</v>
      </c>
    </row>
    <row r="161" spans="1:12" x14ac:dyDescent="0.25">
      <c r="A161" s="44" t="s">
        <v>1484</v>
      </c>
      <c r="B161" s="35" t="s">
        <v>213</v>
      </c>
      <c r="C161" s="36">
        <v>231.28136752</v>
      </c>
      <c r="D161" s="11" t="str">
        <f t="shared" si="24"/>
        <v>N/A</v>
      </c>
      <c r="E161" s="36">
        <v>227.73727421999999</v>
      </c>
      <c r="F161" s="11" t="str">
        <f t="shared" si="25"/>
        <v>N/A</v>
      </c>
      <c r="G161" s="36">
        <v>214.88223937999999</v>
      </c>
      <c r="H161" s="11" t="str">
        <f t="shared" si="26"/>
        <v>N/A</v>
      </c>
      <c r="I161" s="12">
        <v>-1.53</v>
      </c>
      <c r="J161" s="12">
        <v>-5.64</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0</v>
      </c>
      <c r="H163" s="11" t="str">
        <f t="shared" si="30"/>
        <v>N/A</v>
      </c>
      <c r="I163" s="12">
        <v>-80</v>
      </c>
      <c r="J163" s="12">
        <v>-100</v>
      </c>
      <c r="K163" s="14" t="s">
        <v>213</v>
      </c>
      <c r="L163" s="9" t="str">
        <f t="shared" si="31"/>
        <v>N/A</v>
      </c>
    </row>
    <row r="164" spans="1:12" ht="25" x14ac:dyDescent="0.25">
      <c r="A164" s="44" t="s">
        <v>1618</v>
      </c>
      <c r="B164" s="35" t="s">
        <v>213</v>
      </c>
      <c r="C164" s="36">
        <v>0</v>
      </c>
      <c r="D164" s="11" t="str">
        <f t="shared" si="28"/>
        <v>N/A</v>
      </c>
      <c r="E164" s="36">
        <v>11</v>
      </c>
      <c r="F164" s="11" t="str">
        <f t="shared" si="29"/>
        <v>N/A</v>
      </c>
      <c r="G164" s="36">
        <v>0</v>
      </c>
      <c r="H164" s="11" t="str">
        <f t="shared" si="30"/>
        <v>N/A</v>
      </c>
      <c r="I164" s="12" t="s">
        <v>1746</v>
      </c>
      <c r="J164" s="12">
        <v>-100</v>
      </c>
      <c r="K164" s="14" t="s">
        <v>213</v>
      </c>
      <c r="L164" s="9" t="str">
        <f t="shared" si="31"/>
        <v>N/A</v>
      </c>
    </row>
    <row r="165" spans="1:12" ht="25" x14ac:dyDescent="0.25">
      <c r="A165" s="44" t="s">
        <v>1485</v>
      </c>
      <c r="B165" s="35" t="s">
        <v>213</v>
      </c>
      <c r="C165" s="36">
        <v>0</v>
      </c>
      <c r="D165" s="11" t="str">
        <f t="shared" si="28"/>
        <v>N/A</v>
      </c>
      <c r="E165" s="36">
        <v>0</v>
      </c>
      <c r="F165" s="11" t="str">
        <f t="shared" si="29"/>
        <v>N/A</v>
      </c>
      <c r="G165" s="36">
        <v>0</v>
      </c>
      <c r="H165" s="11" t="str">
        <f t="shared" si="30"/>
        <v>N/A</v>
      </c>
      <c r="I165" s="12" t="s">
        <v>1746</v>
      </c>
      <c r="J165" s="12" t="s">
        <v>1746</v>
      </c>
      <c r="K165" s="14" t="s">
        <v>213</v>
      </c>
      <c r="L165" s="9" t="str">
        <f t="shared" si="31"/>
        <v>N/A</v>
      </c>
    </row>
    <row r="166" spans="1:12" x14ac:dyDescent="0.25">
      <c r="A166" s="44" t="s">
        <v>1619</v>
      </c>
      <c r="B166" s="35" t="s">
        <v>213</v>
      </c>
      <c r="C166" s="36">
        <v>11</v>
      </c>
      <c r="D166" s="11" t="str">
        <f t="shared" si="28"/>
        <v>N/A</v>
      </c>
      <c r="E166" s="36">
        <v>0</v>
      </c>
      <c r="F166" s="11" t="str">
        <f t="shared" si="29"/>
        <v>N/A</v>
      </c>
      <c r="G166" s="36">
        <v>0</v>
      </c>
      <c r="H166" s="11" t="str">
        <f t="shared" si="30"/>
        <v>N/A</v>
      </c>
      <c r="I166" s="12">
        <v>-100</v>
      </c>
      <c r="J166" s="12" t="s">
        <v>1746</v>
      </c>
      <c r="K166" s="14" t="s">
        <v>213</v>
      </c>
      <c r="L166" s="9" t="str">
        <f t="shared" si="31"/>
        <v>N/A</v>
      </c>
    </row>
    <row r="167" spans="1:12" x14ac:dyDescent="0.25">
      <c r="A167" s="44" t="s">
        <v>1620</v>
      </c>
      <c r="B167" s="35" t="s">
        <v>213</v>
      </c>
      <c r="C167" s="36">
        <v>112</v>
      </c>
      <c r="D167" s="11" t="str">
        <f t="shared" si="28"/>
        <v>N/A</v>
      </c>
      <c r="E167" s="36">
        <v>67</v>
      </c>
      <c r="F167" s="11" t="str">
        <f t="shared" si="29"/>
        <v>N/A</v>
      </c>
      <c r="G167" s="36">
        <v>11</v>
      </c>
      <c r="H167" s="11" t="str">
        <f t="shared" si="30"/>
        <v>N/A</v>
      </c>
      <c r="I167" s="12">
        <v>-40.200000000000003</v>
      </c>
      <c r="J167" s="12">
        <v>-95.5</v>
      </c>
      <c r="K167" s="14" t="s">
        <v>213</v>
      </c>
      <c r="L167" s="9" t="str">
        <f t="shared" si="31"/>
        <v>N/A</v>
      </c>
    </row>
    <row r="168" spans="1:12" x14ac:dyDescent="0.25">
      <c r="A168" s="44" t="s">
        <v>125</v>
      </c>
      <c r="B168" s="35" t="s">
        <v>213</v>
      </c>
      <c r="C168" s="45">
        <v>709522</v>
      </c>
      <c r="D168" s="11" t="str">
        <f t="shared" si="28"/>
        <v>N/A</v>
      </c>
      <c r="E168" s="45">
        <v>937399</v>
      </c>
      <c r="F168" s="11" t="str">
        <f t="shared" si="29"/>
        <v>N/A</v>
      </c>
      <c r="G168" s="45">
        <v>293882</v>
      </c>
      <c r="H168" s="11" t="str">
        <f t="shared" si="30"/>
        <v>N/A</v>
      </c>
      <c r="I168" s="12">
        <v>32.119999999999997</v>
      </c>
      <c r="J168" s="12">
        <v>-68.599999999999994</v>
      </c>
      <c r="K168" s="14" t="s">
        <v>213</v>
      </c>
      <c r="L168" s="9" t="str">
        <f t="shared" si="31"/>
        <v>N/A</v>
      </c>
    </row>
    <row r="169" spans="1:12" x14ac:dyDescent="0.25">
      <c r="A169" s="44" t="s">
        <v>1621</v>
      </c>
      <c r="B169" s="35" t="s">
        <v>213</v>
      </c>
      <c r="C169" s="45">
        <v>458590</v>
      </c>
      <c r="D169" s="11" t="str">
        <f t="shared" si="28"/>
        <v>N/A</v>
      </c>
      <c r="E169" s="45">
        <v>880075</v>
      </c>
      <c r="F169" s="11" t="str">
        <f t="shared" si="29"/>
        <v>N/A</v>
      </c>
      <c r="G169" s="45">
        <v>122980</v>
      </c>
      <c r="H169" s="11" t="str">
        <f t="shared" si="30"/>
        <v>N/A</v>
      </c>
      <c r="I169" s="12">
        <v>91.91</v>
      </c>
      <c r="J169" s="12">
        <v>-86</v>
      </c>
      <c r="K169" s="14" t="s">
        <v>213</v>
      </c>
      <c r="L169" s="9" t="str">
        <f t="shared" si="31"/>
        <v>N/A</v>
      </c>
    </row>
    <row r="170" spans="1:12" x14ac:dyDescent="0.25">
      <c r="A170" s="44" t="s">
        <v>1378</v>
      </c>
      <c r="B170" s="35" t="s">
        <v>213</v>
      </c>
      <c r="C170" s="45">
        <v>129561</v>
      </c>
      <c r="D170" s="11" t="str">
        <f t="shared" si="28"/>
        <v>N/A</v>
      </c>
      <c r="E170" s="45">
        <v>141995</v>
      </c>
      <c r="F170" s="11" t="str">
        <f t="shared" si="29"/>
        <v>N/A</v>
      </c>
      <c r="G170" s="45">
        <v>146784</v>
      </c>
      <c r="H170" s="11" t="str">
        <f t="shared" si="30"/>
        <v>N/A</v>
      </c>
      <c r="I170" s="12">
        <v>9.5969999999999995</v>
      </c>
      <c r="J170" s="12">
        <v>3.3730000000000002</v>
      </c>
      <c r="K170" s="14" t="s">
        <v>213</v>
      </c>
      <c r="L170" s="9" t="str">
        <f t="shared" si="31"/>
        <v>N/A</v>
      </c>
    </row>
    <row r="171" spans="1:12" x14ac:dyDescent="0.25">
      <c r="A171" s="44" t="s">
        <v>1615</v>
      </c>
      <c r="B171" s="35" t="s">
        <v>213</v>
      </c>
      <c r="C171" s="45">
        <v>656603</v>
      </c>
      <c r="D171" s="11" t="str">
        <f t="shared" si="28"/>
        <v>N/A</v>
      </c>
      <c r="E171" s="45">
        <v>190275</v>
      </c>
      <c r="F171" s="11" t="str">
        <f t="shared" si="29"/>
        <v>N/A</v>
      </c>
      <c r="G171" s="45">
        <v>71282</v>
      </c>
      <c r="H171" s="11" t="str">
        <f t="shared" si="30"/>
        <v>N/A</v>
      </c>
      <c r="I171" s="12">
        <v>-71</v>
      </c>
      <c r="J171" s="12">
        <v>-62.5</v>
      </c>
      <c r="K171" s="14" t="s">
        <v>213</v>
      </c>
      <c r="L171" s="9" t="str">
        <f t="shared" si="31"/>
        <v>N/A</v>
      </c>
    </row>
    <row r="172" spans="1:12" x14ac:dyDescent="0.25">
      <c r="A172" s="44" t="s">
        <v>1616</v>
      </c>
      <c r="B172" s="35" t="s">
        <v>213</v>
      </c>
      <c r="C172" s="45">
        <v>575506</v>
      </c>
      <c r="D172" s="11" t="str">
        <f t="shared" si="28"/>
        <v>N/A</v>
      </c>
      <c r="E172" s="45">
        <v>391440</v>
      </c>
      <c r="F172" s="11" t="str">
        <f t="shared" si="29"/>
        <v>N/A</v>
      </c>
      <c r="G172" s="45">
        <v>292670</v>
      </c>
      <c r="H172" s="11" t="str">
        <f t="shared" si="30"/>
        <v>N/A</v>
      </c>
      <c r="I172" s="12">
        <v>-32</v>
      </c>
      <c r="J172" s="12">
        <v>-25.2</v>
      </c>
      <c r="K172" s="14" t="s">
        <v>213</v>
      </c>
      <c r="L172" s="9" t="str">
        <f t="shared" si="31"/>
        <v>N/A</v>
      </c>
    </row>
    <row r="173" spans="1:12" ht="25" x14ac:dyDescent="0.25">
      <c r="A173" s="44" t="s">
        <v>1379</v>
      </c>
      <c r="B173" s="35" t="s">
        <v>213</v>
      </c>
      <c r="C173" s="45">
        <v>195021</v>
      </c>
      <c r="D173" s="11" t="str">
        <f t="shared" ref="D173:D187" si="32">IF($B173="N/A","N/A",IF(C173&gt;10,"No",IF(C173&lt;-10,"No","Yes")))</f>
        <v>N/A</v>
      </c>
      <c r="E173" s="45">
        <v>222435</v>
      </c>
      <c r="F173" s="11" t="str">
        <f t="shared" ref="F173:F187" si="33">IF($B173="N/A","N/A",IF(E173&gt;10,"No",IF(E173&lt;-10,"No","Yes")))</f>
        <v>N/A</v>
      </c>
      <c r="G173" s="45">
        <v>205517</v>
      </c>
      <c r="H173" s="11" t="str">
        <f t="shared" ref="H173:H187" si="34">IF($B173="N/A","N/A",IF(G173&gt;10,"No",IF(G173&lt;-10,"No","Yes")))</f>
        <v>N/A</v>
      </c>
      <c r="I173" s="12">
        <v>14.06</v>
      </c>
      <c r="J173" s="12">
        <v>-7.61</v>
      </c>
      <c r="K173" s="43" t="s">
        <v>739</v>
      </c>
      <c r="L173" s="9" t="str">
        <f t="shared" ref="L173:L187" si="35">IF(J173="Div by 0", "N/A", IF(K173="N/A","N/A", IF(J173&gt;VALUE(MID(K173,1,2)), "No", IF(J173&lt;-1*VALUE(MID(K173,1,2)), "No", "Yes"))))</f>
        <v>Yes</v>
      </c>
    </row>
    <row r="174" spans="1:12" x14ac:dyDescent="0.25">
      <c r="A174" s="44" t="s">
        <v>649</v>
      </c>
      <c r="B174" s="35" t="s">
        <v>213</v>
      </c>
      <c r="C174" s="36">
        <v>857</v>
      </c>
      <c r="D174" s="11" t="str">
        <f t="shared" si="32"/>
        <v>N/A</v>
      </c>
      <c r="E174" s="36">
        <v>943</v>
      </c>
      <c r="F174" s="11" t="str">
        <f t="shared" si="33"/>
        <v>N/A</v>
      </c>
      <c r="G174" s="36">
        <v>978</v>
      </c>
      <c r="H174" s="11" t="str">
        <f t="shared" si="34"/>
        <v>N/A</v>
      </c>
      <c r="I174" s="12">
        <v>10.039999999999999</v>
      </c>
      <c r="J174" s="12">
        <v>3.7120000000000002</v>
      </c>
      <c r="K174" s="43" t="s">
        <v>739</v>
      </c>
      <c r="L174" s="9" t="str">
        <f t="shared" si="35"/>
        <v>Yes</v>
      </c>
    </row>
    <row r="175" spans="1:12" x14ac:dyDescent="0.25">
      <c r="A175" s="44" t="s">
        <v>1380</v>
      </c>
      <c r="B175" s="35" t="s">
        <v>213</v>
      </c>
      <c r="C175" s="45">
        <v>227.56242707000001</v>
      </c>
      <c r="D175" s="11" t="str">
        <f t="shared" si="32"/>
        <v>N/A</v>
      </c>
      <c r="E175" s="45">
        <v>235.88016966999999</v>
      </c>
      <c r="F175" s="11" t="str">
        <f t="shared" si="33"/>
        <v>N/A</v>
      </c>
      <c r="G175" s="45">
        <v>210.14008179999999</v>
      </c>
      <c r="H175" s="11" t="str">
        <f t="shared" si="34"/>
        <v>N/A</v>
      </c>
      <c r="I175" s="12">
        <v>3.6549999999999998</v>
      </c>
      <c r="J175" s="12">
        <v>-10.9</v>
      </c>
      <c r="K175" s="43" t="s">
        <v>739</v>
      </c>
      <c r="L175" s="9" t="str">
        <f t="shared" si="35"/>
        <v>Yes</v>
      </c>
    </row>
    <row r="176" spans="1:12" ht="25" x14ac:dyDescent="0.25">
      <c r="A176" s="44" t="s">
        <v>1381</v>
      </c>
      <c r="B176" s="35" t="s">
        <v>213</v>
      </c>
      <c r="C176" s="45">
        <v>1171906</v>
      </c>
      <c r="D176" s="11" t="str">
        <f t="shared" si="32"/>
        <v>N/A</v>
      </c>
      <c r="E176" s="45">
        <v>1283363</v>
      </c>
      <c r="F176" s="11" t="str">
        <f t="shared" si="33"/>
        <v>N/A</v>
      </c>
      <c r="G176" s="45">
        <v>1259405</v>
      </c>
      <c r="H176" s="11" t="str">
        <f t="shared" si="34"/>
        <v>N/A</v>
      </c>
      <c r="I176" s="12">
        <v>9.5109999999999992</v>
      </c>
      <c r="J176" s="12">
        <v>-1.87</v>
      </c>
      <c r="K176" s="43" t="s">
        <v>739</v>
      </c>
      <c r="L176" s="9" t="str">
        <f t="shared" si="35"/>
        <v>Yes</v>
      </c>
    </row>
    <row r="177" spans="1:12" x14ac:dyDescent="0.25">
      <c r="A177" s="44" t="s">
        <v>516</v>
      </c>
      <c r="B177" s="35" t="s">
        <v>213</v>
      </c>
      <c r="C177" s="36">
        <v>7589</v>
      </c>
      <c r="D177" s="11" t="str">
        <f t="shared" si="32"/>
        <v>N/A</v>
      </c>
      <c r="E177" s="36">
        <v>8106</v>
      </c>
      <c r="F177" s="11" t="str">
        <f t="shared" si="33"/>
        <v>N/A</v>
      </c>
      <c r="G177" s="36">
        <v>8159</v>
      </c>
      <c r="H177" s="11" t="str">
        <f t="shared" si="34"/>
        <v>N/A</v>
      </c>
      <c r="I177" s="12">
        <v>6.8120000000000003</v>
      </c>
      <c r="J177" s="12">
        <v>0.65380000000000005</v>
      </c>
      <c r="K177" s="43" t="s">
        <v>739</v>
      </c>
      <c r="L177" s="9" t="str">
        <f t="shared" si="35"/>
        <v>Yes</v>
      </c>
    </row>
    <row r="178" spans="1:12" x14ac:dyDescent="0.25">
      <c r="A178" s="44" t="s">
        <v>1382</v>
      </c>
      <c r="B178" s="35" t="s">
        <v>213</v>
      </c>
      <c r="C178" s="45">
        <v>154.42166293</v>
      </c>
      <c r="D178" s="11" t="str">
        <f t="shared" si="32"/>
        <v>N/A</v>
      </c>
      <c r="E178" s="45">
        <v>158.32260054</v>
      </c>
      <c r="F178" s="11" t="str">
        <f t="shared" si="33"/>
        <v>N/A</v>
      </c>
      <c r="G178" s="45">
        <v>154.35776443</v>
      </c>
      <c r="H178" s="11" t="str">
        <f t="shared" si="34"/>
        <v>N/A</v>
      </c>
      <c r="I178" s="12">
        <v>2.5259999999999998</v>
      </c>
      <c r="J178" s="12">
        <v>-2.5</v>
      </c>
      <c r="K178" s="43" t="s">
        <v>739</v>
      </c>
      <c r="L178" s="9" t="str">
        <f t="shared" si="35"/>
        <v>Yes</v>
      </c>
    </row>
    <row r="179" spans="1:12" ht="25" x14ac:dyDescent="0.25">
      <c r="A179" s="44" t="s">
        <v>1383</v>
      </c>
      <c r="B179" s="35" t="s">
        <v>213</v>
      </c>
      <c r="C179" s="45">
        <v>533846</v>
      </c>
      <c r="D179" s="11" t="str">
        <f t="shared" si="32"/>
        <v>N/A</v>
      </c>
      <c r="E179" s="45">
        <v>634787</v>
      </c>
      <c r="F179" s="11" t="str">
        <f t="shared" si="33"/>
        <v>N/A</v>
      </c>
      <c r="G179" s="45">
        <v>670889</v>
      </c>
      <c r="H179" s="11" t="str">
        <f t="shared" si="34"/>
        <v>N/A</v>
      </c>
      <c r="I179" s="12">
        <v>18.91</v>
      </c>
      <c r="J179" s="12">
        <v>5.6870000000000003</v>
      </c>
      <c r="K179" s="43" t="s">
        <v>739</v>
      </c>
      <c r="L179" s="9" t="str">
        <f t="shared" si="35"/>
        <v>Yes</v>
      </c>
    </row>
    <row r="180" spans="1:12" x14ac:dyDescent="0.25">
      <c r="A180" s="44" t="s">
        <v>517</v>
      </c>
      <c r="B180" s="35" t="s">
        <v>213</v>
      </c>
      <c r="C180" s="36">
        <v>3790</v>
      </c>
      <c r="D180" s="11" t="str">
        <f t="shared" si="32"/>
        <v>N/A</v>
      </c>
      <c r="E180" s="36">
        <v>4093</v>
      </c>
      <c r="F180" s="11" t="str">
        <f t="shared" si="33"/>
        <v>N/A</v>
      </c>
      <c r="G180" s="36">
        <v>4379</v>
      </c>
      <c r="H180" s="11" t="str">
        <f t="shared" si="34"/>
        <v>N/A</v>
      </c>
      <c r="I180" s="12">
        <v>7.9950000000000001</v>
      </c>
      <c r="J180" s="12">
        <v>6.9880000000000004</v>
      </c>
      <c r="K180" s="43" t="s">
        <v>739</v>
      </c>
      <c r="L180" s="9" t="str">
        <f t="shared" si="35"/>
        <v>Yes</v>
      </c>
    </row>
    <row r="181" spans="1:12" ht="25" x14ac:dyDescent="0.25">
      <c r="A181" s="44" t="s">
        <v>1384</v>
      </c>
      <c r="B181" s="35" t="s">
        <v>213</v>
      </c>
      <c r="C181" s="45">
        <v>140.85646438000001</v>
      </c>
      <c r="D181" s="11" t="str">
        <f t="shared" si="32"/>
        <v>N/A</v>
      </c>
      <c r="E181" s="45">
        <v>155.09088688</v>
      </c>
      <c r="F181" s="11" t="str">
        <f t="shared" si="33"/>
        <v>N/A</v>
      </c>
      <c r="G181" s="45">
        <v>153.2059831</v>
      </c>
      <c r="H181" s="11" t="str">
        <f t="shared" si="34"/>
        <v>N/A</v>
      </c>
      <c r="I181" s="12">
        <v>10.11</v>
      </c>
      <c r="J181" s="12">
        <v>-1.22</v>
      </c>
      <c r="K181" s="43" t="s">
        <v>739</v>
      </c>
      <c r="L181" s="9" t="str">
        <f t="shared" si="35"/>
        <v>Yes</v>
      </c>
    </row>
    <row r="182" spans="1:12" ht="25" x14ac:dyDescent="0.25">
      <c r="A182" s="44" t="s">
        <v>1385</v>
      </c>
      <c r="B182" s="35" t="s">
        <v>213</v>
      </c>
      <c r="C182" s="45">
        <v>0</v>
      </c>
      <c r="D182" s="11" t="str">
        <f t="shared" si="32"/>
        <v>N/A</v>
      </c>
      <c r="E182" s="45">
        <v>0</v>
      </c>
      <c r="F182" s="11" t="str">
        <f t="shared" si="33"/>
        <v>N/A</v>
      </c>
      <c r="G182" s="45">
        <v>0</v>
      </c>
      <c r="H182" s="11" t="str">
        <f t="shared" si="34"/>
        <v>N/A</v>
      </c>
      <c r="I182" s="12" t="s">
        <v>1746</v>
      </c>
      <c r="J182" s="12" t="s">
        <v>1746</v>
      </c>
      <c r="K182" s="43" t="s">
        <v>739</v>
      </c>
      <c r="L182" s="9" t="str">
        <f t="shared" si="35"/>
        <v>N/A</v>
      </c>
    </row>
    <row r="183" spans="1:12" x14ac:dyDescent="0.25">
      <c r="A183" s="44" t="s">
        <v>518</v>
      </c>
      <c r="B183" s="35" t="s">
        <v>213</v>
      </c>
      <c r="C183" s="36">
        <v>0</v>
      </c>
      <c r="D183" s="11" t="str">
        <f t="shared" si="32"/>
        <v>N/A</v>
      </c>
      <c r="E183" s="36">
        <v>0</v>
      </c>
      <c r="F183" s="11" t="str">
        <f t="shared" si="33"/>
        <v>N/A</v>
      </c>
      <c r="G183" s="36">
        <v>0</v>
      </c>
      <c r="H183" s="11" t="str">
        <f t="shared" si="34"/>
        <v>N/A</v>
      </c>
      <c r="I183" s="12" t="s">
        <v>1746</v>
      </c>
      <c r="J183" s="12" t="s">
        <v>1746</v>
      </c>
      <c r="K183" s="43" t="s">
        <v>739</v>
      </c>
      <c r="L183" s="9" t="str">
        <f t="shared" si="35"/>
        <v>N/A</v>
      </c>
    </row>
    <row r="184" spans="1:12" x14ac:dyDescent="0.25">
      <c r="A184" s="44" t="s">
        <v>1386</v>
      </c>
      <c r="B184" s="35" t="s">
        <v>213</v>
      </c>
      <c r="C184" s="45" t="s">
        <v>1746</v>
      </c>
      <c r="D184" s="11" t="str">
        <f t="shared" si="32"/>
        <v>N/A</v>
      </c>
      <c r="E184" s="45" t="s">
        <v>1746</v>
      </c>
      <c r="F184" s="11" t="str">
        <f t="shared" si="33"/>
        <v>N/A</v>
      </c>
      <c r="G184" s="45" t="s">
        <v>1746</v>
      </c>
      <c r="H184" s="11" t="str">
        <f t="shared" si="34"/>
        <v>N/A</v>
      </c>
      <c r="I184" s="12" t="s">
        <v>1746</v>
      </c>
      <c r="J184" s="12" t="s">
        <v>1746</v>
      </c>
      <c r="K184" s="43" t="s">
        <v>739</v>
      </c>
      <c r="L184" s="9" t="str">
        <f t="shared" si="35"/>
        <v>N/A</v>
      </c>
    </row>
    <row r="185" spans="1:12" ht="25" x14ac:dyDescent="0.25">
      <c r="A185" s="44" t="s">
        <v>1387</v>
      </c>
      <c r="B185" s="35" t="s">
        <v>213</v>
      </c>
      <c r="C185" s="45">
        <v>118929150</v>
      </c>
      <c r="D185" s="11" t="str">
        <f t="shared" si="32"/>
        <v>N/A</v>
      </c>
      <c r="E185" s="45">
        <v>137285777</v>
      </c>
      <c r="F185" s="11" t="str">
        <f t="shared" si="33"/>
        <v>N/A</v>
      </c>
      <c r="G185" s="45">
        <v>146887552</v>
      </c>
      <c r="H185" s="11" t="str">
        <f t="shared" si="34"/>
        <v>N/A</v>
      </c>
      <c r="I185" s="12">
        <v>15.43</v>
      </c>
      <c r="J185" s="12">
        <v>6.9939999999999998</v>
      </c>
      <c r="K185" s="43" t="s">
        <v>739</v>
      </c>
      <c r="L185" s="9" t="str">
        <f t="shared" si="35"/>
        <v>Yes</v>
      </c>
    </row>
    <row r="186" spans="1:12" ht="25" x14ac:dyDescent="0.25">
      <c r="A186" s="44" t="s">
        <v>519</v>
      </c>
      <c r="B186" s="35" t="s">
        <v>213</v>
      </c>
      <c r="C186" s="36">
        <v>9078</v>
      </c>
      <c r="D186" s="11" t="str">
        <f t="shared" si="32"/>
        <v>N/A</v>
      </c>
      <c r="E186" s="36">
        <v>9336</v>
      </c>
      <c r="F186" s="11" t="str">
        <f t="shared" si="33"/>
        <v>N/A</v>
      </c>
      <c r="G186" s="36">
        <v>9301</v>
      </c>
      <c r="H186" s="11" t="str">
        <f t="shared" si="34"/>
        <v>N/A</v>
      </c>
      <c r="I186" s="12">
        <v>2.8420000000000001</v>
      </c>
      <c r="J186" s="12">
        <v>-0.375</v>
      </c>
      <c r="K186" s="43" t="s">
        <v>739</v>
      </c>
      <c r="L186" s="9" t="str">
        <f t="shared" si="35"/>
        <v>Yes</v>
      </c>
    </row>
    <row r="187" spans="1:12" ht="25" x14ac:dyDescent="0.25">
      <c r="A187" s="44" t="s">
        <v>1388</v>
      </c>
      <c r="B187" s="35" t="s">
        <v>213</v>
      </c>
      <c r="C187" s="45">
        <v>13100.809649999999</v>
      </c>
      <c r="D187" s="11" t="str">
        <f t="shared" si="32"/>
        <v>N/A</v>
      </c>
      <c r="E187" s="45">
        <v>14704.988966999999</v>
      </c>
      <c r="F187" s="11" t="str">
        <f t="shared" si="33"/>
        <v>N/A</v>
      </c>
      <c r="G187" s="45">
        <v>15792.662294</v>
      </c>
      <c r="H187" s="11" t="str">
        <f t="shared" si="34"/>
        <v>N/A</v>
      </c>
      <c r="I187" s="12">
        <v>12.24</v>
      </c>
      <c r="J187" s="12">
        <v>7.3970000000000002</v>
      </c>
      <c r="K187" s="43" t="s">
        <v>739</v>
      </c>
      <c r="L187" s="9" t="str">
        <f t="shared" si="35"/>
        <v>Yes</v>
      </c>
    </row>
    <row r="188" spans="1:12" x14ac:dyDescent="0.25">
      <c r="A188" s="4" t="s">
        <v>1389</v>
      </c>
      <c r="B188" s="35" t="s">
        <v>213</v>
      </c>
      <c r="C188" s="45">
        <v>175134376</v>
      </c>
      <c r="D188" s="11" t="str">
        <f t="shared" ref="D188:D203" si="36">IF($B188="N/A","N/A",IF(C188&gt;10,"No",IF(C188&lt;-10,"No","Yes")))</f>
        <v>N/A</v>
      </c>
      <c r="E188" s="45">
        <v>201144447</v>
      </c>
      <c r="F188" s="11" t="str">
        <f t="shared" ref="F188:F203" si="37">IF($B188="N/A","N/A",IF(E188&gt;10,"No",IF(E188&lt;-10,"No","Yes")))</f>
        <v>N/A</v>
      </c>
      <c r="G188" s="45">
        <v>215786003</v>
      </c>
      <c r="H188" s="11" t="str">
        <f t="shared" ref="H188:H203" si="38">IF($B188="N/A","N/A",IF(G188&gt;10,"No",IF(G188&lt;-10,"No","Yes")))</f>
        <v>N/A</v>
      </c>
      <c r="I188" s="12">
        <v>14.85</v>
      </c>
      <c r="J188" s="12">
        <v>7.2789999999999999</v>
      </c>
      <c r="K188" s="43" t="s">
        <v>739</v>
      </c>
      <c r="L188" s="9" t="str">
        <f t="shared" ref="L188:L203" si="39">IF(J188="Div by 0", "N/A", IF(K188="N/A","N/A", IF(J188&gt;VALUE(MID(K188,1,2)), "No", IF(J188&lt;-1*VALUE(MID(K188,1,2)), "No", "Yes"))))</f>
        <v>Yes</v>
      </c>
    </row>
    <row r="189" spans="1:12" x14ac:dyDescent="0.25">
      <c r="A189" s="4" t="s">
        <v>1486</v>
      </c>
      <c r="B189" s="35" t="s">
        <v>213</v>
      </c>
      <c r="C189" s="36">
        <v>14871</v>
      </c>
      <c r="D189" s="11" t="str">
        <f t="shared" si="36"/>
        <v>N/A</v>
      </c>
      <c r="E189" s="36">
        <v>15257</v>
      </c>
      <c r="F189" s="11" t="str">
        <f t="shared" si="37"/>
        <v>N/A</v>
      </c>
      <c r="G189" s="36">
        <v>15359</v>
      </c>
      <c r="H189" s="11" t="str">
        <f t="shared" si="38"/>
        <v>N/A</v>
      </c>
      <c r="I189" s="12">
        <v>2.5960000000000001</v>
      </c>
      <c r="J189" s="12">
        <v>0.66849999999999998</v>
      </c>
      <c r="K189" s="43" t="s">
        <v>739</v>
      </c>
      <c r="L189" s="9" t="str">
        <f t="shared" si="39"/>
        <v>Yes</v>
      </c>
    </row>
    <row r="190" spans="1:12" x14ac:dyDescent="0.25">
      <c r="A190" s="4" t="s">
        <v>1487</v>
      </c>
      <c r="B190" s="35" t="s">
        <v>213</v>
      </c>
      <c r="C190" s="45">
        <v>11776.906462000001</v>
      </c>
      <c r="D190" s="11" t="str">
        <f t="shared" si="36"/>
        <v>N/A</v>
      </c>
      <c r="E190" s="45">
        <v>13183.748247</v>
      </c>
      <c r="F190" s="11" t="str">
        <f t="shared" si="37"/>
        <v>N/A</v>
      </c>
      <c r="G190" s="45">
        <v>14049.482583999999</v>
      </c>
      <c r="H190" s="11" t="str">
        <f t="shared" si="38"/>
        <v>N/A</v>
      </c>
      <c r="I190" s="12">
        <v>11.95</v>
      </c>
      <c r="J190" s="12">
        <v>6.5670000000000002</v>
      </c>
      <c r="K190" s="43" t="s">
        <v>739</v>
      </c>
      <c r="L190" s="9" t="str">
        <f t="shared" si="39"/>
        <v>Yes</v>
      </c>
    </row>
    <row r="191" spans="1:12" x14ac:dyDescent="0.25">
      <c r="A191" s="4" t="s">
        <v>1488</v>
      </c>
      <c r="B191" s="35" t="s">
        <v>213</v>
      </c>
      <c r="C191" s="45">
        <v>8996.9152556999998</v>
      </c>
      <c r="D191" s="11" t="str">
        <f t="shared" si="36"/>
        <v>N/A</v>
      </c>
      <c r="E191" s="45">
        <v>10133.233867000001</v>
      </c>
      <c r="F191" s="11" t="str">
        <f t="shared" si="37"/>
        <v>N/A</v>
      </c>
      <c r="G191" s="45">
        <v>10543.277263</v>
      </c>
      <c r="H191" s="11" t="str">
        <f t="shared" si="38"/>
        <v>N/A</v>
      </c>
      <c r="I191" s="12">
        <v>12.63</v>
      </c>
      <c r="J191" s="12">
        <v>4.0469999999999997</v>
      </c>
      <c r="K191" s="43" t="s">
        <v>739</v>
      </c>
      <c r="L191" s="9" t="str">
        <f t="shared" si="39"/>
        <v>Yes</v>
      </c>
    </row>
    <row r="192" spans="1:12" x14ac:dyDescent="0.25">
      <c r="A192" s="4" t="s">
        <v>1489</v>
      </c>
      <c r="B192" s="35" t="s">
        <v>213</v>
      </c>
      <c r="C192" s="45">
        <v>20365.841251999998</v>
      </c>
      <c r="D192" s="11" t="str">
        <f t="shared" si="36"/>
        <v>N/A</v>
      </c>
      <c r="E192" s="45">
        <v>22296.342298</v>
      </c>
      <c r="F192" s="11" t="str">
        <f t="shared" si="37"/>
        <v>N/A</v>
      </c>
      <c r="G192" s="45">
        <v>23616.947878999999</v>
      </c>
      <c r="H192" s="11" t="str">
        <f t="shared" si="38"/>
        <v>N/A</v>
      </c>
      <c r="I192" s="12">
        <v>9.4789999999999992</v>
      </c>
      <c r="J192" s="12">
        <v>5.923</v>
      </c>
      <c r="K192" s="43" t="s">
        <v>739</v>
      </c>
      <c r="L192" s="9" t="str">
        <f t="shared" si="39"/>
        <v>Yes</v>
      </c>
    </row>
    <row r="193" spans="1:12" x14ac:dyDescent="0.25">
      <c r="A193" s="44" t="s">
        <v>1490</v>
      </c>
      <c r="B193" s="35" t="s">
        <v>213</v>
      </c>
      <c r="C193" s="9">
        <v>19.666732791000001</v>
      </c>
      <c r="D193" s="11" t="str">
        <f t="shared" si="36"/>
        <v>N/A</v>
      </c>
      <c r="E193" s="9">
        <v>20.056526883</v>
      </c>
      <c r="F193" s="11" t="str">
        <f t="shared" si="37"/>
        <v>N/A</v>
      </c>
      <c r="G193" s="9">
        <v>20.112353665000001</v>
      </c>
      <c r="H193" s="11" t="str">
        <f t="shared" si="38"/>
        <v>N/A</v>
      </c>
      <c r="I193" s="12">
        <v>1.982</v>
      </c>
      <c r="J193" s="12">
        <v>0.27829999999999999</v>
      </c>
      <c r="K193" s="43" t="s">
        <v>739</v>
      </c>
      <c r="L193" s="9" t="str">
        <f t="shared" si="39"/>
        <v>Yes</v>
      </c>
    </row>
    <row r="194" spans="1:12" x14ac:dyDescent="0.25">
      <c r="A194" s="44" t="s">
        <v>1491</v>
      </c>
      <c r="B194" s="35" t="s">
        <v>213</v>
      </c>
      <c r="C194" s="9">
        <v>25.637979483999999</v>
      </c>
      <c r="D194" s="11" t="str">
        <f t="shared" si="36"/>
        <v>N/A</v>
      </c>
      <c r="E194" s="9">
        <v>26.221416108</v>
      </c>
      <c r="F194" s="11" t="str">
        <f t="shared" si="37"/>
        <v>N/A</v>
      </c>
      <c r="G194" s="9">
        <v>25.845672047000001</v>
      </c>
      <c r="H194" s="11" t="str">
        <f t="shared" si="38"/>
        <v>N/A</v>
      </c>
      <c r="I194" s="12">
        <v>2.2759999999999998</v>
      </c>
      <c r="J194" s="12">
        <v>-1.43</v>
      </c>
      <c r="K194" s="43" t="s">
        <v>739</v>
      </c>
      <c r="L194" s="9" t="str">
        <f t="shared" si="39"/>
        <v>Yes</v>
      </c>
    </row>
    <row r="195" spans="1:12" x14ac:dyDescent="0.25">
      <c r="A195" s="44" t="s">
        <v>1492</v>
      </c>
      <c r="B195" s="35" t="s">
        <v>213</v>
      </c>
      <c r="C195" s="9">
        <v>11.585947941000001</v>
      </c>
      <c r="D195" s="11" t="str">
        <f t="shared" si="36"/>
        <v>N/A</v>
      </c>
      <c r="E195" s="9">
        <v>11.914390593</v>
      </c>
      <c r="F195" s="11" t="str">
        <f t="shared" si="37"/>
        <v>N/A</v>
      </c>
      <c r="G195" s="9">
        <v>12.655315232</v>
      </c>
      <c r="H195" s="11" t="str">
        <f t="shared" si="38"/>
        <v>N/A</v>
      </c>
      <c r="I195" s="12">
        <v>2.835</v>
      </c>
      <c r="J195" s="12">
        <v>6.2190000000000003</v>
      </c>
      <c r="K195" s="43" t="s">
        <v>739</v>
      </c>
      <c r="L195" s="9" t="str">
        <f t="shared" si="39"/>
        <v>Yes</v>
      </c>
    </row>
    <row r="196" spans="1:12" x14ac:dyDescent="0.25">
      <c r="A196" s="4" t="s">
        <v>1401</v>
      </c>
      <c r="B196" s="35" t="s">
        <v>213</v>
      </c>
      <c r="C196" s="45">
        <v>118929150</v>
      </c>
      <c r="D196" s="11" t="str">
        <f t="shared" si="36"/>
        <v>N/A</v>
      </c>
      <c r="E196" s="45">
        <v>137285777</v>
      </c>
      <c r="F196" s="11" t="str">
        <f t="shared" si="37"/>
        <v>N/A</v>
      </c>
      <c r="G196" s="45">
        <v>146887552</v>
      </c>
      <c r="H196" s="11" t="str">
        <f t="shared" si="38"/>
        <v>N/A</v>
      </c>
      <c r="I196" s="12">
        <v>15.43</v>
      </c>
      <c r="J196" s="12">
        <v>6.9939999999999998</v>
      </c>
      <c r="K196" s="43" t="s">
        <v>739</v>
      </c>
      <c r="L196" s="9" t="str">
        <f t="shared" si="39"/>
        <v>Yes</v>
      </c>
    </row>
    <row r="197" spans="1:12" x14ac:dyDescent="0.25">
      <c r="A197" s="4" t="s">
        <v>1493</v>
      </c>
      <c r="B197" s="35" t="s">
        <v>213</v>
      </c>
      <c r="C197" s="36">
        <v>9078</v>
      </c>
      <c r="D197" s="11" t="str">
        <f t="shared" si="36"/>
        <v>N/A</v>
      </c>
      <c r="E197" s="36">
        <v>9336</v>
      </c>
      <c r="F197" s="11" t="str">
        <f t="shared" si="37"/>
        <v>N/A</v>
      </c>
      <c r="G197" s="36">
        <v>9303</v>
      </c>
      <c r="H197" s="11" t="str">
        <f t="shared" si="38"/>
        <v>N/A</v>
      </c>
      <c r="I197" s="12">
        <v>2.8420000000000001</v>
      </c>
      <c r="J197" s="12">
        <v>-0.35299999999999998</v>
      </c>
      <c r="K197" s="43" t="s">
        <v>739</v>
      </c>
      <c r="L197" s="9" t="str">
        <f t="shared" si="39"/>
        <v>Yes</v>
      </c>
    </row>
    <row r="198" spans="1:12" ht="25" x14ac:dyDescent="0.25">
      <c r="A198" s="4" t="s">
        <v>1494</v>
      </c>
      <c r="B198" s="35" t="s">
        <v>213</v>
      </c>
      <c r="C198" s="45">
        <v>13100.809649999999</v>
      </c>
      <c r="D198" s="11" t="str">
        <f t="shared" si="36"/>
        <v>N/A</v>
      </c>
      <c r="E198" s="45">
        <v>14704.988966999999</v>
      </c>
      <c r="F198" s="11" t="str">
        <f t="shared" si="37"/>
        <v>N/A</v>
      </c>
      <c r="G198" s="45">
        <v>15789.267118</v>
      </c>
      <c r="H198" s="11" t="str">
        <f t="shared" si="38"/>
        <v>N/A</v>
      </c>
      <c r="I198" s="12">
        <v>12.24</v>
      </c>
      <c r="J198" s="12">
        <v>7.3739999999999997</v>
      </c>
      <c r="K198" s="43" t="s">
        <v>739</v>
      </c>
      <c r="L198" s="9" t="str">
        <f t="shared" si="39"/>
        <v>Yes</v>
      </c>
    </row>
    <row r="199" spans="1:12" ht="25" x14ac:dyDescent="0.25">
      <c r="A199" s="4" t="s">
        <v>1495</v>
      </c>
      <c r="B199" s="35" t="s">
        <v>213</v>
      </c>
      <c r="C199" s="45">
        <v>7988.3984418</v>
      </c>
      <c r="D199" s="11" t="str">
        <f t="shared" si="36"/>
        <v>N/A</v>
      </c>
      <c r="E199" s="45">
        <v>9039.7056785000004</v>
      </c>
      <c r="F199" s="11" t="str">
        <f t="shared" si="37"/>
        <v>N/A</v>
      </c>
      <c r="G199" s="45">
        <v>9226.9867298999998</v>
      </c>
      <c r="H199" s="11" t="str">
        <f t="shared" si="38"/>
        <v>N/A</v>
      </c>
      <c r="I199" s="12">
        <v>13.16</v>
      </c>
      <c r="J199" s="12">
        <v>2.0720000000000001</v>
      </c>
      <c r="K199" s="43" t="s">
        <v>739</v>
      </c>
      <c r="L199" s="9" t="str">
        <f t="shared" si="39"/>
        <v>Yes</v>
      </c>
    </row>
    <row r="200" spans="1:12" ht="25" x14ac:dyDescent="0.25">
      <c r="A200" s="4" t="s">
        <v>1496</v>
      </c>
      <c r="B200" s="35" t="s">
        <v>213</v>
      </c>
      <c r="C200" s="45">
        <v>34328.051646</v>
      </c>
      <c r="D200" s="11" t="str">
        <f t="shared" si="36"/>
        <v>N/A</v>
      </c>
      <c r="E200" s="45">
        <v>37878.901309000001</v>
      </c>
      <c r="F200" s="11" t="str">
        <f t="shared" si="37"/>
        <v>N/A</v>
      </c>
      <c r="G200" s="45">
        <v>41056.441606</v>
      </c>
      <c r="H200" s="11" t="str">
        <f t="shared" si="38"/>
        <v>N/A</v>
      </c>
      <c r="I200" s="12">
        <v>10.34</v>
      </c>
      <c r="J200" s="12">
        <v>8.3889999999999993</v>
      </c>
      <c r="K200" s="43" t="s">
        <v>739</v>
      </c>
      <c r="L200" s="9" t="str">
        <f t="shared" si="39"/>
        <v>Yes</v>
      </c>
    </row>
    <row r="201" spans="1:12" ht="25" x14ac:dyDescent="0.25">
      <c r="A201" s="4" t="s">
        <v>1497</v>
      </c>
      <c r="B201" s="35" t="s">
        <v>213</v>
      </c>
      <c r="C201" s="9">
        <v>12.005554453</v>
      </c>
      <c r="D201" s="11" t="str">
        <f t="shared" si="36"/>
        <v>N/A</v>
      </c>
      <c r="E201" s="9">
        <v>12.272906533</v>
      </c>
      <c r="F201" s="11" t="str">
        <f t="shared" si="37"/>
        <v>N/A</v>
      </c>
      <c r="G201" s="9">
        <v>12.182122934000001</v>
      </c>
      <c r="H201" s="11" t="str">
        <f t="shared" si="38"/>
        <v>N/A</v>
      </c>
      <c r="I201" s="12">
        <v>2.2269999999999999</v>
      </c>
      <c r="J201" s="12">
        <v>-0.74</v>
      </c>
      <c r="K201" s="43" t="s">
        <v>739</v>
      </c>
      <c r="L201" s="9" t="str">
        <f t="shared" si="39"/>
        <v>Yes</v>
      </c>
    </row>
    <row r="202" spans="1:12" ht="25" x14ac:dyDescent="0.25">
      <c r="A202" s="4" t="s">
        <v>1498</v>
      </c>
      <c r="B202" s="35" t="s">
        <v>213</v>
      </c>
      <c r="C202" s="9">
        <v>16.714262867999999</v>
      </c>
      <c r="D202" s="11" t="str">
        <f t="shared" si="36"/>
        <v>N/A</v>
      </c>
      <c r="E202" s="9">
        <v>17.223803838999999</v>
      </c>
      <c r="F202" s="11" t="str">
        <f t="shared" si="37"/>
        <v>N/A</v>
      </c>
      <c r="G202" s="9">
        <v>17.005549543000001</v>
      </c>
      <c r="H202" s="11" t="str">
        <f t="shared" si="38"/>
        <v>N/A</v>
      </c>
      <c r="I202" s="12">
        <v>3.0489999999999999</v>
      </c>
      <c r="J202" s="12">
        <v>-1.27</v>
      </c>
      <c r="K202" s="43" t="s">
        <v>739</v>
      </c>
      <c r="L202" s="9" t="str">
        <f t="shared" si="39"/>
        <v>Yes</v>
      </c>
    </row>
    <row r="203" spans="1:12" ht="25" x14ac:dyDescent="0.25">
      <c r="A203" s="4" t="s">
        <v>1499</v>
      </c>
      <c r="B203" s="35" t="s">
        <v>213</v>
      </c>
      <c r="C203" s="9">
        <v>5.6068223764000003</v>
      </c>
      <c r="D203" s="11" t="str">
        <f t="shared" si="36"/>
        <v>N/A</v>
      </c>
      <c r="E203" s="9">
        <v>5.7052199340999996</v>
      </c>
      <c r="F203" s="11" t="str">
        <f t="shared" si="37"/>
        <v>N/A</v>
      </c>
      <c r="G203" s="9">
        <v>5.8843380886999999</v>
      </c>
      <c r="H203" s="11" t="str">
        <f t="shared" si="38"/>
        <v>N/A</v>
      </c>
      <c r="I203" s="12">
        <v>1.7549999999999999</v>
      </c>
      <c r="J203" s="12">
        <v>3.14</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642384</v>
      </c>
      <c r="D6" s="11" t="str">
        <f>IF($B6="N/A","N/A",IF(C6&gt;10,"No",IF(C6&lt;-10,"No","Yes")))</f>
        <v>N/A</v>
      </c>
      <c r="E6" s="36">
        <v>657120</v>
      </c>
      <c r="F6" s="11" t="str">
        <f>IF($B6="N/A","N/A",IF(E6&gt;10,"No",IF(E6&lt;-10,"No","Yes")))</f>
        <v>N/A</v>
      </c>
      <c r="G6" s="36">
        <v>655119</v>
      </c>
      <c r="H6" s="11" t="str">
        <f>IF($B6="N/A","N/A",IF(G6&gt;10,"No",IF(G6&lt;-10,"No","Yes")))</f>
        <v>N/A</v>
      </c>
      <c r="I6" s="12">
        <v>2.294</v>
      </c>
      <c r="J6" s="12">
        <v>-0.30499999999999999</v>
      </c>
      <c r="K6" s="43" t="s">
        <v>739</v>
      </c>
      <c r="L6" s="9" t="str">
        <f t="shared" ref="L6:L46" si="0">IF(J6="Div by 0", "N/A", IF(K6="N/A","N/A", IF(J6&gt;VALUE(MID(K6,1,2)), "No", IF(J6&lt;-1*VALUE(MID(K6,1,2)), "No", "Yes"))))</f>
        <v>Yes</v>
      </c>
    </row>
    <row r="7" spans="1:12" x14ac:dyDescent="0.25">
      <c r="A7" s="44" t="s">
        <v>10</v>
      </c>
      <c r="B7" s="35" t="s">
        <v>213</v>
      </c>
      <c r="C7" s="36">
        <v>585639</v>
      </c>
      <c r="D7" s="11" t="str">
        <f>IF($B7="N/A","N/A",IF(C7&gt;10,"No",IF(C7&lt;-10,"No","Yes")))</f>
        <v>N/A</v>
      </c>
      <c r="E7" s="36">
        <v>598651</v>
      </c>
      <c r="F7" s="11" t="str">
        <f>IF($B7="N/A","N/A",IF(E7&gt;10,"No",IF(E7&lt;-10,"No","Yes")))</f>
        <v>N/A</v>
      </c>
      <c r="G7" s="36">
        <v>600315</v>
      </c>
      <c r="H7" s="11" t="str">
        <f>IF($B7="N/A","N/A",IF(G7&gt;10,"No",IF(G7&lt;-10,"No","Yes")))</f>
        <v>N/A</v>
      </c>
      <c r="I7" s="12">
        <v>2.222</v>
      </c>
      <c r="J7" s="12">
        <v>0.27800000000000002</v>
      </c>
      <c r="K7" s="43" t="s">
        <v>739</v>
      </c>
      <c r="L7" s="9" t="str">
        <f t="shared" si="0"/>
        <v>Yes</v>
      </c>
    </row>
    <row r="8" spans="1:12" x14ac:dyDescent="0.25">
      <c r="A8" s="44" t="s">
        <v>91</v>
      </c>
      <c r="B8" s="9" t="s">
        <v>297</v>
      </c>
      <c r="C8" s="8">
        <v>91.166498543000003</v>
      </c>
      <c r="D8" s="11" t="str">
        <f>IF($B8="N/A","N/A",IF(C8&gt;90,"No",IF(C8&lt;65,"No","Yes")))</f>
        <v>No</v>
      </c>
      <c r="E8" s="8">
        <v>91.102233991000006</v>
      </c>
      <c r="F8" s="11" t="str">
        <f>IF($B8="N/A","N/A",IF(E8&gt;90,"No",IF(E8&lt;65,"No","Yes")))</f>
        <v>No</v>
      </c>
      <c r="G8" s="8">
        <v>91.634496939000002</v>
      </c>
      <c r="H8" s="11" t="str">
        <f>IF($B8="N/A","N/A",IF(G8&gt;90,"No",IF(G8&lt;65,"No","Yes")))</f>
        <v>No</v>
      </c>
      <c r="I8" s="12">
        <v>-7.0000000000000007E-2</v>
      </c>
      <c r="J8" s="12">
        <v>0.58420000000000005</v>
      </c>
      <c r="K8" s="43" t="s">
        <v>739</v>
      </c>
      <c r="L8" s="9" t="str">
        <f t="shared" si="0"/>
        <v>Yes</v>
      </c>
    </row>
    <row r="9" spans="1:12" x14ac:dyDescent="0.25">
      <c r="A9" s="44" t="s">
        <v>92</v>
      </c>
      <c r="B9" s="9" t="s">
        <v>298</v>
      </c>
      <c r="C9" s="8">
        <v>93.328502096999998</v>
      </c>
      <c r="D9" s="11" t="str">
        <f>IF($B9="N/A","N/A",IF(C9&gt;100,"No",IF(C9&lt;90,"No","Yes")))</f>
        <v>Yes</v>
      </c>
      <c r="E9" s="8">
        <v>94.525172135999995</v>
      </c>
      <c r="F9" s="11" t="str">
        <f>IF($B9="N/A","N/A",IF(E9&gt;100,"No",IF(E9&lt;90,"No","Yes")))</f>
        <v>Yes</v>
      </c>
      <c r="G9" s="8">
        <v>94.831263892999999</v>
      </c>
      <c r="H9" s="11" t="str">
        <f>IF($B9="N/A","N/A",IF(G9&gt;100,"No",IF(G9&lt;90,"No","Yes")))</f>
        <v>Yes</v>
      </c>
      <c r="I9" s="12">
        <v>1.282</v>
      </c>
      <c r="J9" s="12">
        <v>0.32379999999999998</v>
      </c>
      <c r="K9" s="43" t="s">
        <v>739</v>
      </c>
      <c r="L9" s="9" t="str">
        <f t="shared" si="0"/>
        <v>Yes</v>
      </c>
    </row>
    <row r="10" spans="1:12" x14ac:dyDescent="0.25">
      <c r="A10" s="44" t="s">
        <v>93</v>
      </c>
      <c r="B10" s="9" t="s">
        <v>299</v>
      </c>
      <c r="C10" s="8">
        <v>91.932289948000005</v>
      </c>
      <c r="D10" s="11" t="str">
        <f>IF($B10="N/A","N/A",IF(C10&gt;100,"No",IF(C10&lt;85,"No","Yes")))</f>
        <v>Yes</v>
      </c>
      <c r="E10" s="8">
        <v>92.487343625999998</v>
      </c>
      <c r="F10" s="11" t="str">
        <f>IF($B10="N/A","N/A",IF(E10&gt;100,"No",IF(E10&lt;85,"No","Yes")))</f>
        <v>Yes</v>
      </c>
      <c r="G10" s="8">
        <v>92.781532447999993</v>
      </c>
      <c r="H10" s="11" t="str">
        <f>IF($B10="N/A","N/A",IF(G10&gt;100,"No",IF(G10&lt;85,"No","Yes")))</f>
        <v>Yes</v>
      </c>
      <c r="I10" s="12">
        <v>0.6038</v>
      </c>
      <c r="J10" s="12">
        <v>0.31809999999999999</v>
      </c>
      <c r="K10" s="43" t="s">
        <v>739</v>
      </c>
      <c r="L10" s="9" t="str">
        <f t="shared" si="0"/>
        <v>Yes</v>
      </c>
    </row>
    <row r="11" spans="1:12" x14ac:dyDescent="0.25">
      <c r="A11" s="44" t="s">
        <v>94</v>
      </c>
      <c r="B11" s="9" t="s">
        <v>300</v>
      </c>
      <c r="C11" s="8">
        <v>90.946716871000007</v>
      </c>
      <c r="D11" s="11" t="str">
        <f>IF($B11="N/A","N/A",IF(C11&gt;100,"No",IF(C11&lt;80,"No","Yes")))</f>
        <v>Yes</v>
      </c>
      <c r="E11" s="8">
        <v>90.557616100999994</v>
      </c>
      <c r="F11" s="11" t="str">
        <f>IF($B11="N/A","N/A",IF(E11&gt;100,"No",IF(E11&lt;80,"No","Yes")))</f>
        <v>Yes</v>
      </c>
      <c r="G11" s="8">
        <v>91.139787898999998</v>
      </c>
      <c r="H11" s="11" t="str">
        <f>IF($B11="N/A","N/A",IF(G11&gt;100,"No",IF(G11&lt;80,"No","Yes")))</f>
        <v>Yes</v>
      </c>
      <c r="I11" s="12">
        <v>-0.42799999999999999</v>
      </c>
      <c r="J11" s="12">
        <v>0.64290000000000003</v>
      </c>
      <c r="K11" s="43" t="s">
        <v>739</v>
      </c>
      <c r="L11" s="9" t="str">
        <f t="shared" si="0"/>
        <v>Yes</v>
      </c>
    </row>
    <row r="12" spans="1:12" x14ac:dyDescent="0.25">
      <c r="A12" s="44" t="s">
        <v>95</v>
      </c>
      <c r="B12" s="9" t="s">
        <v>300</v>
      </c>
      <c r="C12" s="8">
        <v>89.353094411000001</v>
      </c>
      <c r="D12" s="11" t="str">
        <f>IF($B12="N/A","N/A",IF(C12&gt;100,"No",IF(C12&lt;80,"No","Yes")))</f>
        <v>Yes</v>
      </c>
      <c r="E12" s="8">
        <v>89.583090718999998</v>
      </c>
      <c r="F12" s="11" t="str">
        <f>IF($B12="N/A","N/A",IF(E12&gt;100,"No",IF(E12&lt;80,"No","Yes")))</f>
        <v>Yes</v>
      </c>
      <c r="G12" s="8">
        <v>90.312912830000002</v>
      </c>
      <c r="H12" s="11" t="str">
        <f>IF($B12="N/A","N/A",IF(G12&gt;100,"No",IF(G12&lt;80,"No","Yes")))</f>
        <v>Yes</v>
      </c>
      <c r="I12" s="12">
        <v>0.25740000000000002</v>
      </c>
      <c r="J12" s="12">
        <v>0.81469999999999998</v>
      </c>
      <c r="K12" s="43" t="s">
        <v>739</v>
      </c>
      <c r="L12" s="9" t="str">
        <f t="shared" si="0"/>
        <v>Yes</v>
      </c>
    </row>
    <row r="13" spans="1:12" x14ac:dyDescent="0.25">
      <c r="A13" s="3" t="s">
        <v>96</v>
      </c>
      <c r="B13" s="35" t="s">
        <v>213</v>
      </c>
      <c r="C13" s="36">
        <v>543488.30000000005</v>
      </c>
      <c r="D13" s="11" t="str">
        <f t="shared" ref="D13:D44" si="1">IF($B13="N/A","N/A",IF(C13&gt;10,"No",IF(C13&lt;-10,"No","Yes")))</f>
        <v>N/A</v>
      </c>
      <c r="E13" s="36">
        <v>558476.42000000004</v>
      </c>
      <c r="F13" s="11" t="str">
        <f t="shared" ref="F13:F44" si="2">IF($B13="N/A","N/A",IF(E13&gt;10,"No",IF(E13&lt;-10,"No","Yes")))</f>
        <v>N/A</v>
      </c>
      <c r="G13" s="36">
        <v>564358.78</v>
      </c>
      <c r="H13" s="11" t="str">
        <f t="shared" ref="H13:H44" si="3">IF($B13="N/A","N/A",IF(G13&gt;10,"No",IF(G13&lt;-10,"No","Yes")))</f>
        <v>N/A</v>
      </c>
      <c r="I13" s="12">
        <v>2.758</v>
      </c>
      <c r="J13" s="12">
        <v>1.0529999999999999</v>
      </c>
      <c r="K13" s="43" t="s">
        <v>739</v>
      </c>
      <c r="L13" s="9" t="str">
        <f t="shared" si="0"/>
        <v>Yes</v>
      </c>
    </row>
    <row r="14" spans="1:12" x14ac:dyDescent="0.25">
      <c r="A14" s="3" t="s">
        <v>100</v>
      </c>
      <c r="B14" s="35" t="s">
        <v>213</v>
      </c>
      <c r="C14" s="36">
        <v>45537</v>
      </c>
      <c r="D14" s="11" t="str">
        <f t="shared" si="1"/>
        <v>N/A</v>
      </c>
      <c r="E14" s="36">
        <v>44732</v>
      </c>
      <c r="F14" s="11" t="str">
        <f t="shared" si="2"/>
        <v>N/A</v>
      </c>
      <c r="G14" s="36">
        <v>44537</v>
      </c>
      <c r="H14" s="11" t="str">
        <f t="shared" si="3"/>
        <v>N/A</v>
      </c>
      <c r="I14" s="12">
        <v>-1.77</v>
      </c>
      <c r="J14" s="12">
        <v>-0.436</v>
      </c>
      <c r="K14" s="43" t="s">
        <v>739</v>
      </c>
      <c r="L14" s="9" t="str">
        <f t="shared" si="0"/>
        <v>Yes</v>
      </c>
    </row>
    <row r="15" spans="1:12" x14ac:dyDescent="0.25">
      <c r="A15" s="3" t="s">
        <v>990</v>
      </c>
      <c r="B15" s="35" t="s">
        <v>213</v>
      </c>
      <c r="C15" s="36">
        <v>18688</v>
      </c>
      <c r="D15" s="11" t="str">
        <f t="shared" si="1"/>
        <v>N/A</v>
      </c>
      <c r="E15" s="36">
        <v>17924</v>
      </c>
      <c r="F15" s="11" t="str">
        <f t="shared" si="2"/>
        <v>N/A</v>
      </c>
      <c r="G15" s="36">
        <v>17491</v>
      </c>
      <c r="H15" s="11" t="str">
        <f t="shared" si="3"/>
        <v>N/A</v>
      </c>
      <c r="I15" s="12">
        <v>-4.09</v>
      </c>
      <c r="J15" s="12">
        <v>-2.42</v>
      </c>
      <c r="K15" s="43" t="s">
        <v>739</v>
      </c>
      <c r="L15" s="9" t="str">
        <f t="shared" si="0"/>
        <v>Yes</v>
      </c>
    </row>
    <row r="16" spans="1:12" x14ac:dyDescent="0.25">
      <c r="A16" s="3" t="s">
        <v>991</v>
      </c>
      <c r="B16" s="35" t="s">
        <v>213</v>
      </c>
      <c r="C16" s="36">
        <v>284</v>
      </c>
      <c r="D16" s="11" t="str">
        <f t="shared" si="1"/>
        <v>N/A</v>
      </c>
      <c r="E16" s="36">
        <v>290</v>
      </c>
      <c r="F16" s="11" t="str">
        <f t="shared" si="2"/>
        <v>N/A</v>
      </c>
      <c r="G16" s="36">
        <v>308</v>
      </c>
      <c r="H16" s="11" t="str">
        <f t="shared" si="3"/>
        <v>N/A</v>
      </c>
      <c r="I16" s="12">
        <v>2.113</v>
      </c>
      <c r="J16" s="12">
        <v>6.2069999999999999</v>
      </c>
      <c r="K16" s="43" t="s">
        <v>739</v>
      </c>
      <c r="L16" s="9" t="str">
        <f t="shared" si="0"/>
        <v>Yes</v>
      </c>
    </row>
    <row r="17" spans="1:12" x14ac:dyDescent="0.25">
      <c r="A17" s="3" t="s">
        <v>992</v>
      </c>
      <c r="B17" s="35" t="s">
        <v>213</v>
      </c>
      <c r="C17" s="36">
        <v>5858</v>
      </c>
      <c r="D17" s="11" t="str">
        <f t="shared" si="1"/>
        <v>N/A</v>
      </c>
      <c r="E17" s="36">
        <v>5520</v>
      </c>
      <c r="F17" s="11" t="str">
        <f t="shared" si="2"/>
        <v>N/A</v>
      </c>
      <c r="G17" s="36">
        <v>5877</v>
      </c>
      <c r="H17" s="11" t="str">
        <f t="shared" si="3"/>
        <v>N/A</v>
      </c>
      <c r="I17" s="12">
        <v>-5.77</v>
      </c>
      <c r="J17" s="12">
        <v>6.4669999999999996</v>
      </c>
      <c r="K17" s="43" t="s">
        <v>739</v>
      </c>
      <c r="L17" s="9" t="str">
        <f t="shared" si="0"/>
        <v>Yes</v>
      </c>
    </row>
    <row r="18" spans="1:12" x14ac:dyDescent="0.25">
      <c r="A18" s="3" t="s">
        <v>993</v>
      </c>
      <c r="B18" s="35" t="s">
        <v>213</v>
      </c>
      <c r="C18" s="36">
        <v>20707</v>
      </c>
      <c r="D18" s="11" t="str">
        <f t="shared" si="1"/>
        <v>N/A</v>
      </c>
      <c r="E18" s="36">
        <v>20998</v>
      </c>
      <c r="F18" s="11" t="str">
        <f t="shared" si="2"/>
        <v>N/A</v>
      </c>
      <c r="G18" s="36">
        <v>20861</v>
      </c>
      <c r="H18" s="11" t="str">
        <f t="shared" si="3"/>
        <v>N/A</v>
      </c>
      <c r="I18" s="12">
        <v>1.405</v>
      </c>
      <c r="J18" s="12">
        <v>-0.65200000000000002</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115138</v>
      </c>
      <c r="D20" s="11" t="str">
        <f t="shared" si="1"/>
        <v>N/A</v>
      </c>
      <c r="E20" s="36">
        <v>119505</v>
      </c>
      <c r="F20" s="11" t="str">
        <f t="shared" si="2"/>
        <v>N/A</v>
      </c>
      <c r="G20" s="36">
        <v>122810</v>
      </c>
      <c r="H20" s="11" t="str">
        <f t="shared" si="3"/>
        <v>N/A</v>
      </c>
      <c r="I20" s="12">
        <v>3.7930000000000001</v>
      </c>
      <c r="J20" s="12">
        <v>2.766</v>
      </c>
      <c r="K20" s="43" t="s">
        <v>739</v>
      </c>
      <c r="L20" s="9" t="str">
        <f t="shared" si="0"/>
        <v>Yes</v>
      </c>
    </row>
    <row r="21" spans="1:12" x14ac:dyDescent="0.25">
      <c r="A21" s="3" t="s">
        <v>995</v>
      </c>
      <c r="B21" s="35" t="s">
        <v>213</v>
      </c>
      <c r="C21" s="36">
        <v>99701</v>
      </c>
      <c r="D21" s="11" t="str">
        <f t="shared" si="1"/>
        <v>N/A</v>
      </c>
      <c r="E21" s="36">
        <v>103629</v>
      </c>
      <c r="F21" s="11" t="str">
        <f t="shared" si="2"/>
        <v>N/A</v>
      </c>
      <c r="G21" s="36">
        <v>107008</v>
      </c>
      <c r="H21" s="11" t="str">
        <f t="shared" si="3"/>
        <v>N/A</v>
      </c>
      <c r="I21" s="12">
        <v>3.94</v>
      </c>
      <c r="J21" s="12">
        <v>3.2610000000000001</v>
      </c>
      <c r="K21" s="43" t="s">
        <v>739</v>
      </c>
      <c r="L21" s="9" t="str">
        <f t="shared" si="0"/>
        <v>Yes</v>
      </c>
    </row>
    <row r="22" spans="1:12" x14ac:dyDescent="0.25">
      <c r="A22" s="3" t="s">
        <v>996</v>
      </c>
      <c r="B22" s="35" t="s">
        <v>213</v>
      </c>
      <c r="C22" s="36">
        <v>2572</v>
      </c>
      <c r="D22" s="11" t="str">
        <f t="shared" si="1"/>
        <v>N/A</v>
      </c>
      <c r="E22" s="36">
        <v>2662</v>
      </c>
      <c r="F22" s="11" t="str">
        <f t="shared" si="2"/>
        <v>N/A</v>
      </c>
      <c r="G22" s="36">
        <v>2568</v>
      </c>
      <c r="H22" s="11" t="str">
        <f t="shared" si="3"/>
        <v>N/A</v>
      </c>
      <c r="I22" s="12">
        <v>3.4990000000000001</v>
      </c>
      <c r="J22" s="12">
        <v>-3.53</v>
      </c>
      <c r="K22" s="43" t="s">
        <v>739</v>
      </c>
      <c r="L22" s="9" t="str">
        <f t="shared" si="0"/>
        <v>Yes</v>
      </c>
    </row>
    <row r="23" spans="1:12" x14ac:dyDescent="0.25">
      <c r="A23" s="3" t="s">
        <v>997</v>
      </c>
      <c r="B23" s="35" t="s">
        <v>213</v>
      </c>
      <c r="C23" s="36">
        <v>1773</v>
      </c>
      <c r="D23" s="11" t="str">
        <f t="shared" si="1"/>
        <v>N/A</v>
      </c>
      <c r="E23" s="36">
        <v>2061</v>
      </c>
      <c r="F23" s="11" t="str">
        <f t="shared" si="2"/>
        <v>N/A</v>
      </c>
      <c r="G23" s="36">
        <v>1923</v>
      </c>
      <c r="H23" s="11" t="str">
        <f t="shared" si="3"/>
        <v>N/A</v>
      </c>
      <c r="I23" s="12">
        <v>16.239999999999998</v>
      </c>
      <c r="J23" s="12">
        <v>-6.7</v>
      </c>
      <c r="K23" s="43" t="s">
        <v>739</v>
      </c>
      <c r="L23" s="9" t="str">
        <f t="shared" si="0"/>
        <v>Yes</v>
      </c>
    </row>
    <row r="24" spans="1:12" x14ac:dyDescent="0.25">
      <c r="A24" s="3" t="s">
        <v>998</v>
      </c>
      <c r="B24" s="35" t="s">
        <v>213</v>
      </c>
      <c r="C24" s="36">
        <v>7472</v>
      </c>
      <c r="D24" s="11" t="str">
        <f t="shared" si="1"/>
        <v>N/A</v>
      </c>
      <c r="E24" s="36">
        <v>7490</v>
      </c>
      <c r="F24" s="11" t="str">
        <f t="shared" si="2"/>
        <v>N/A</v>
      </c>
      <c r="G24" s="36">
        <v>7536</v>
      </c>
      <c r="H24" s="11" t="str">
        <f t="shared" si="3"/>
        <v>N/A</v>
      </c>
      <c r="I24" s="12">
        <v>0.2409</v>
      </c>
      <c r="J24" s="12">
        <v>0.61419999999999997</v>
      </c>
      <c r="K24" s="43" t="s">
        <v>739</v>
      </c>
      <c r="L24" s="9" t="str">
        <f t="shared" si="0"/>
        <v>Yes</v>
      </c>
    </row>
    <row r="25" spans="1:12" x14ac:dyDescent="0.25">
      <c r="A25" s="3" t="s">
        <v>999</v>
      </c>
      <c r="B25" s="35" t="s">
        <v>213</v>
      </c>
      <c r="C25" s="36">
        <v>3620</v>
      </c>
      <c r="D25" s="11" t="str">
        <f t="shared" si="1"/>
        <v>N/A</v>
      </c>
      <c r="E25" s="36">
        <v>3663</v>
      </c>
      <c r="F25" s="11" t="str">
        <f t="shared" si="2"/>
        <v>N/A</v>
      </c>
      <c r="G25" s="36">
        <v>3775</v>
      </c>
      <c r="H25" s="11" t="str">
        <f t="shared" si="3"/>
        <v>N/A</v>
      </c>
      <c r="I25" s="12">
        <v>1.1879999999999999</v>
      </c>
      <c r="J25" s="12">
        <v>3.0579999999999998</v>
      </c>
      <c r="K25" s="43" t="s">
        <v>739</v>
      </c>
      <c r="L25" s="9" t="str">
        <f t="shared" si="0"/>
        <v>Yes</v>
      </c>
    </row>
    <row r="26" spans="1:12" x14ac:dyDescent="0.25">
      <c r="A26" s="3" t="s">
        <v>104</v>
      </c>
      <c r="B26" s="35" t="s">
        <v>213</v>
      </c>
      <c r="C26" s="36">
        <v>431037</v>
      </c>
      <c r="D26" s="11" t="str">
        <f t="shared" si="1"/>
        <v>N/A</v>
      </c>
      <c r="E26" s="36">
        <v>441361</v>
      </c>
      <c r="F26" s="11" t="str">
        <f t="shared" si="2"/>
        <v>N/A</v>
      </c>
      <c r="G26" s="36">
        <v>437055</v>
      </c>
      <c r="H26" s="11" t="str">
        <f t="shared" si="3"/>
        <v>N/A</v>
      </c>
      <c r="I26" s="12">
        <v>2.395</v>
      </c>
      <c r="J26" s="12">
        <v>-0.97599999999999998</v>
      </c>
      <c r="K26" s="43" t="s">
        <v>739</v>
      </c>
      <c r="L26" s="9" t="str">
        <f t="shared" si="0"/>
        <v>Yes</v>
      </c>
    </row>
    <row r="27" spans="1:12" x14ac:dyDescent="0.25">
      <c r="A27" s="3" t="s">
        <v>1000</v>
      </c>
      <c r="B27" s="35" t="s">
        <v>213</v>
      </c>
      <c r="C27" s="36">
        <v>14888</v>
      </c>
      <c r="D27" s="11" t="str">
        <f t="shared" si="1"/>
        <v>N/A</v>
      </c>
      <c r="E27" s="36">
        <v>13396</v>
      </c>
      <c r="F27" s="11" t="str">
        <f t="shared" si="2"/>
        <v>N/A</v>
      </c>
      <c r="G27" s="36">
        <v>11960</v>
      </c>
      <c r="H27" s="11" t="str">
        <f t="shared" si="3"/>
        <v>N/A</v>
      </c>
      <c r="I27" s="12">
        <v>-10</v>
      </c>
      <c r="J27" s="12">
        <v>-10.7</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574</v>
      </c>
      <c r="D29" s="11" t="str">
        <f t="shared" si="1"/>
        <v>N/A</v>
      </c>
      <c r="E29" s="36">
        <v>434</v>
      </c>
      <c r="F29" s="11" t="str">
        <f t="shared" si="2"/>
        <v>N/A</v>
      </c>
      <c r="G29" s="102">
        <v>347</v>
      </c>
      <c r="H29" s="11" t="str">
        <f t="shared" si="3"/>
        <v>N/A</v>
      </c>
      <c r="I29" s="12">
        <v>-24.4</v>
      </c>
      <c r="J29" s="12">
        <v>-20</v>
      </c>
      <c r="K29" s="43" t="s">
        <v>739</v>
      </c>
      <c r="L29" s="9" t="str">
        <f t="shared" si="0"/>
        <v>Yes</v>
      </c>
    </row>
    <row r="30" spans="1:12" x14ac:dyDescent="0.25">
      <c r="A30" s="3" t="s">
        <v>1003</v>
      </c>
      <c r="B30" s="35" t="s">
        <v>213</v>
      </c>
      <c r="C30" s="36">
        <v>319364</v>
      </c>
      <c r="D30" s="11" t="str">
        <f t="shared" si="1"/>
        <v>N/A</v>
      </c>
      <c r="E30" s="36">
        <v>324842</v>
      </c>
      <c r="F30" s="11" t="str">
        <f t="shared" si="2"/>
        <v>N/A</v>
      </c>
      <c r="G30" s="36">
        <v>321143</v>
      </c>
      <c r="H30" s="11" t="str">
        <f t="shared" si="3"/>
        <v>N/A</v>
      </c>
      <c r="I30" s="12">
        <v>1.7150000000000001</v>
      </c>
      <c r="J30" s="12">
        <v>-1.1399999999999999</v>
      </c>
      <c r="K30" s="43" t="s">
        <v>739</v>
      </c>
      <c r="L30" s="9" t="str">
        <f t="shared" si="0"/>
        <v>Yes</v>
      </c>
    </row>
    <row r="31" spans="1:12" x14ac:dyDescent="0.25">
      <c r="A31" s="3" t="s">
        <v>1004</v>
      </c>
      <c r="B31" s="35" t="s">
        <v>213</v>
      </c>
      <c r="C31" s="36">
        <v>2512</v>
      </c>
      <c r="D31" s="11" t="str">
        <f t="shared" si="1"/>
        <v>N/A</v>
      </c>
      <c r="E31" s="36">
        <v>1893</v>
      </c>
      <c r="F31" s="11" t="str">
        <f t="shared" si="2"/>
        <v>N/A</v>
      </c>
      <c r="G31" s="36">
        <v>2039</v>
      </c>
      <c r="H31" s="11" t="str">
        <f t="shared" si="3"/>
        <v>N/A</v>
      </c>
      <c r="I31" s="12">
        <v>-24.6</v>
      </c>
      <c r="J31" s="12">
        <v>7.7130000000000001</v>
      </c>
      <c r="K31" s="43" t="s">
        <v>739</v>
      </c>
      <c r="L31" s="9" t="str">
        <f t="shared" si="0"/>
        <v>Yes</v>
      </c>
    </row>
    <row r="32" spans="1:12" x14ac:dyDescent="0.25">
      <c r="A32" s="3" t="s">
        <v>1005</v>
      </c>
      <c r="B32" s="35" t="s">
        <v>213</v>
      </c>
      <c r="C32" s="36">
        <v>7492</v>
      </c>
      <c r="D32" s="11" t="str">
        <f t="shared" si="1"/>
        <v>N/A</v>
      </c>
      <c r="E32" s="36">
        <v>8208</v>
      </c>
      <c r="F32" s="11" t="str">
        <f t="shared" si="2"/>
        <v>N/A</v>
      </c>
      <c r="G32" s="36">
        <v>8272</v>
      </c>
      <c r="H32" s="11" t="str">
        <f t="shared" si="3"/>
        <v>N/A</v>
      </c>
      <c r="I32" s="12">
        <v>9.5570000000000004</v>
      </c>
      <c r="J32" s="12">
        <v>0.77969999999999995</v>
      </c>
      <c r="K32" s="43" t="s">
        <v>739</v>
      </c>
      <c r="L32" s="9" t="str">
        <f t="shared" si="0"/>
        <v>Yes</v>
      </c>
    </row>
    <row r="33" spans="1:12" x14ac:dyDescent="0.25">
      <c r="A33" s="3" t="s">
        <v>1006</v>
      </c>
      <c r="B33" s="35" t="s">
        <v>213</v>
      </c>
      <c r="C33" s="36">
        <v>86207</v>
      </c>
      <c r="D33" s="11" t="str">
        <f t="shared" si="1"/>
        <v>N/A</v>
      </c>
      <c r="E33" s="36">
        <v>92588</v>
      </c>
      <c r="F33" s="11" t="str">
        <f t="shared" si="2"/>
        <v>N/A</v>
      </c>
      <c r="G33" s="36">
        <v>93294</v>
      </c>
      <c r="H33" s="11" t="str">
        <f t="shared" si="3"/>
        <v>N/A</v>
      </c>
      <c r="I33" s="12">
        <v>7.4020000000000001</v>
      </c>
      <c r="J33" s="12">
        <v>0.76249999999999996</v>
      </c>
      <c r="K33" s="43" t="s">
        <v>739</v>
      </c>
      <c r="L33" s="9" t="str">
        <f t="shared" si="0"/>
        <v>Yes</v>
      </c>
    </row>
    <row r="34" spans="1:12" x14ac:dyDescent="0.25">
      <c r="A34" s="3" t="s">
        <v>105</v>
      </c>
      <c r="B34" s="35" t="s">
        <v>213</v>
      </c>
      <c r="C34" s="36">
        <v>50672</v>
      </c>
      <c r="D34" s="11" t="str">
        <f t="shared" si="1"/>
        <v>N/A</v>
      </c>
      <c r="E34" s="36">
        <v>51522</v>
      </c>
      <c r="F34" s="11" t="str">
        <f t="shared" si="2"/>
        <v>N/A</v>
      </c>
      <c r="G34" s="36">
        <v>50717</v>
      </c>
      <c r="H34" s="11" t="str">
        <f t="shared" si="3"/>
        <v>N/A</v>
      </c>
      <c r="I34" s="12">
        <v>1.677</v>
      </c>
      <c r="J34" s="12">
        <v>-1.56</v>
      </c>
      <c r="K34" s="43" t="s">
        <v>739</v>
      </c>
      <c r="L34" s="9" t="str">
        <f t="shared" si="0"/>
        <v>Yes</v>
      </c>
    </row>
    <row r="35" spans="1:12" x14ac:dyDescent="0.25">
      <c r="A35" s="3" t="s">
        <v>1007</v>
      </c>
      <c r="B35" s="35" t="s">
        <v>213</v>
      </c>
      <c r="C35" s="36">
        <v>16823</v>
      </c>
      <c r="D35" s="11" t="str">
        <f t="shared" si="1"/>
        <v>N/A</v>
      </c>
      <c r="E35" s="36">
        <v>17673</v>
      </c>
      <c r="F35" s="11" t="str">
        <f t="shared" si="2"/>
        <v>N/A</v>
      </c>
      <c r="G35" s="36">
        <v>17387</v>
      </c>
      <c r="H35" s="11" t="str">
        <f t="shared" si="3"/>
        <v>N/A</v>
      </c>
      <c r="I35" s="12">
        <v>5.0529999999999999</v>
      </c>
      <c r="J35" s="12">
        <v>-1.62</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3421</v>
      </c>
      <c r="D37" s="11" t="str">
        <f t="shared" si="1"/>
        <v>N/A</v>
      </c>
      <c r="E37" s="36">
        <v>3400</v>
      </c>
      <c r="F37" s="11" t="str">
        <f t="shared" si="2"/>
        <v>N/A</v>
      </c>
      <c r="G37" s="36">
        <v>3048</v>
      </c>
      <c r="H37" s="11" t="str">
        <f t="shared" si="3"/>
        <v>N/A</v>
      </c>
      <c r="I37" s="12">
        <v>-0.61399999999999999</v>
      </c>
      <c r="J37" s="12">
        <v>-10.4</v>
      </c>
      <c r="K37" s="43" t="s">
        <v>739</v>
      </c>
      <c r="L37" s="9" t="str">
        <f t="shared" si="0"/>
        <v>Yes</v>
      </c>
    </row>
    <row r="38" spans="1:12" x14ac:dyDescent="0.25">
      <c r="A38" s="3" t="s">
        <v>1010</v>
      </c>
      <c r="B38" s="35" t="s">
        <v>213</v>
      </c>
      <c r="C38" s="36">
        <v>17342</v>
      </c>
      <c r="D38" s="11" t="str">
        <f t="shared" si="1"/>
        <v>N/A</v>
      </c>
      <c r="E38" s="36">
        <v>17470</v>
      </c>
      <c r="F38" s="11" t="str">
        <f t="shared" si="2"/>
        <v>N/A</v>
      </c>
      <c r="G38" s="36">
        <v>16751</v>
      </c>
      <c r="H38" s="11" t="str">
        <f t="shared" si="3"/>
        <v>N/A</v>
      </c>
      <c r="I38" s="12">
        <v>0.73809999999999998</v>
      </c>
      <c r="J38" s="12">
        <v>-4.12</v>
      </c>
      <c r="K38" s="43" t="s">
        <v>739</v>
      </c>
      <c r="L38" s="9" t="str">
        <f t="shared" si="0"/>
        <v>Yes</v>
      </c>
    </row>
    <row r="39" spans="1:12" x14ac:dyDescent="0.25">
      <c r="A39" s="3" t="s">
        <v>1011</v>
      </c>
      <c r="B39" s="35" t="s">
        <v>213</v>
      </c>
      <c r="C39" s="36">
        <v>5694</v>
      </c>
      <c r="D39" s="11" t="str">
        <f t="shared" si="1"/>
        <v>N/A</v>
      </c>
      <c r="E39" s="36">
        <v>5622</v>
      </c>
      <c r="F39" s="11" t="str">
        <f t="shared" si="2"/>
        <v>N/A</v>
      </c>
      <c r="G39" s="36">
        <v>6259</v>
      </c>
      <c r="H39" s="11" t="str">
        <f t="shared" si="3"/>
        <v>N/A</v>
      </c>
      <c r="I39" s="12">
        <v>-1.26</v>
      </c>
      <c r="J39" s="12">
        <v>11.33</v>
      </c>
      <c r="K39" s="43" t="s">
        <v>739</v>
      </c>
      <c r="L39" s="9" t="str">
        <f t="shared" si="0"/>
        <v>Yes</v>
      </c>
    </row>
    <row r="40" spans="1:12" x14ac:dyDescent="0.25">
      <c r="A40" s="3" t="s">
        <v>1012</v>
      </c>
      <c r="B40" s="35" t="s">
        <v>213</v>
      </c>
      <c r="C40" s="36">
        <v>7392</v>
      </c>
      <c r="D40" s="11" t="str">
        <f t="shared" si="1"/>
        <v>N/A</v>
      </c>
      <c r="E40" s="36">
        <v>7357</v>
      </c>
      <c r="F40" s="11" t="str">
        <f t="shared" si="2"/>
        <v>N/A</v>
      </c>
      <c r="G40" s="36">
        <v>7272</v>
      </c>
      <c r="H40" s="11" t="str">
        <f t="shared" si="3"/>
        <v>N/A</v>
      </c>
      <c r="I40" s="12">
        <v>-0.47299999999999998</v>
      </c>
      <c r="J40" s="12">
        <v>-1.1599999999999999</v>
      </c>
      <c r="K40" s="43" t="s">
        <v>739</v>
      </c>
      <c r="L40" s="9" t="str">
        <f t="shared" si="0"/>
        <v>Yes</v>
      </c>
    </row>
    <row r="41" spans="1:12" x14ac:dyDescent="0.25">
      <c r="A41" s="44" t="s">
        <v>84</v>
      </c>
      <c r="B41" s="35" t="s">
        <v>213</v>
      </c>
      <c r="C41" s="45">
        <v>3437864664</v>
      </c>
      <c r="D41" s="11" t="str">
        <f t="shared" si="1"/>
        <v>N/A</v>
      </c>
      <c r="E41" s="45">
        <v>3536974334</v>
      </c>
      <c r="F41" s="11" t="str">
        <f t="shared" si="2"/>
        <v>N/A</v>
      </c>
      <c r="G41" s="45">
        <v>3347727996</v>
      </c>
      <c r="H41" s="11" t="str">
        <f t="shared" si="3"/>
        <v>N/A</v>
      </c>
      <c r="I41" s="12">
        <v>2.883</v>
      </c>
      <c r="J41" s="12">
        <v>-5.35</v>
      </c>
      <c r="K41" s="43" t="s">
        <v>739</v>
      </c>
      <c r="L41" s="9" t="str">
        <f t="shared" si="0"/>
        <v>Yes</v>
      </c>
    </row>
    <row r="42" spans="1:12" x14ac:dyDescent="0.25">
      <c r="A42" s="44" t="s">
        <v>1500</v>
      </c>
      <c r="B42" s="35" t="s">
        <v>213</v>
      </c>
      <c r="C42" s="45">
        <v>5351.7283494000003</v>
      </c>
      <c r="D42" s="11" t="str">
        <f t="shared" si="1"/>
        <v>N/A</v>
      </c>
      <c r="E42" s="45">
        <v>5382.5394661999999</v>
      </c>
      <c r="F42" s="11" t="str">
        <f t="shared" si="2"/>
        <v>N/A</v>
      </c>
      <c r="G42" s="45">
        <v>5110.1067073000004</v>
      </c>
      <c r="H42" s="11" t="str">
        <f t="shared" si="3"/>
        <v>N/A</v>
      </c>
      <c r="I42" s="12">
        <v>0.57569999999999999</v>
      </c>
      <c r="J42" s="12">
        <v>-5.0599999999999996</v>
      </c>
      <c r="K42" s="43" t="s">
        <v>739</v>
      </c>
      <c r="L42" s="9" t="str">
        <f t="shared" si="0"/>
        <v>Yes</v>
      </c>
    </row>
    <row r="43" spans="1:12" x14ac:dyDescent="0.25">
      <c r="A43" s="44" t="s">
        <v>1501</v>
      </c>
      <c r="B43" s="35" t="s">
        <v>213</v>
      </c>
      <c r="C43" s="45">
        <v>5870.2795818000004</v>
      </c>
      <c r="D43" s="11" t="str">
        <f t="shared" si="1"/>
        <v>N/A</v>
      </c>
      <c r="E43" s="45">
        <v>5908.2409183</v>
      </c>
      <c r="F43" s="11" t="str">
        <f t="shared" si="2"/>
        <v>N/A</v>
      </c>
      <c r="G43" s="45">
        <v>5576.6189351000003</v>
      </c>
      <c r="H43" s="11" t="str">
        <f t="shared" si="3"/>
        <v>N/A</v>
      </c>
      <c r="I43" s="12">
        <v>0.64670000000000005</v>
      </c>
      <c r="J43" s="12">
        <v>-5.61</v>
      </c>
      <c r="K43" s="43" t="s">
        <v>739</v>
      </c>
      <c r="L43" s="9" t="str">
        <f t="shared" si="0"/>
        <v>Yes</v>
      </c>
    </row>
    <row r="44" spans="1:12" x14ac:dyDescent="0.25">
      <c r="A44" s="4" t="s">
        <v>107</v>
      </c>
      <c r="B44" s="35" t="s">
        <v>213</v>
      </c>
      <c r="C44" s="45">
        <v>45301287</v>
      </c>
      <c r="D44" s="11" t="str">
        <f t="shared" si="1"/>
        <v>N/A</v>
      </c>
      <c r="E44" s="45">
        <v>52619188</v>
      </c>
      <c r="F44" s="11" t="str">
        <f t="shared" si="2"/>
        <v>N/A</v>
      </c>
      <c r="G44" s="45">
        <v>51474985</v>
      </c>
      <c r="H44" s="11" t="str">
        <f t="shared" si="3"/>
        <v>N/A</v>
      </c>
      <c r="I44" s="12">
        <v>16.149999999999999</v>
      </c>
      <c r="J44" s="12">
        <v>-2.17</v>
      </c>
      <c r="K44" s="43" t="s">
        <v>739</v>
      </c>
      <c r="L44" s="9" t="str">
        <f t="shared" si="0"/>
        <v>Yes</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18236.030699999999</v>
      </c>
      <c r="D48" s="11" t="str">
        <f t="shared" ref="D48:D74" si="7">IF($B48="N/A","N/A",IF(C48&gt;10,"No",IF(C48&lt;-10,"No","Yes")))</f>
        <v>N/A</v>
      </c>
      <c r="E48" s="45">
        <v>19104.987481</v>
      </c>
      <c r="F48" s="11" t="str">
        <f t="shared" ref="F48:F74" si="8">IF($B48="N/A","N/A",IF(E48&gt;10,"No",IF(E48&lt;-10,"No","Yes")))</f>
        <v>N/A</v>
      </c>
      <c r="G48" s="45">
        <v>16608.337898999998</v>
      </c>
      <c r="H48" s="11" t="str">
        <f t="shared" ref="H48:H74" si="9">IF($B48="N/A","N/A",IF(G48&gt;10,"No",IF(G48&lt;-10,"No","Yes")))</f>
        <v>N/A</v>
      </c>
      <c r="I48" s="12">
        <v>4.7649999999999997</v>
      </c>
      <c r="J48" s="12">
        <v>-13.1</v>
      </c>
      <c r="K48" s="43" t="s">
        <v>739</v>
      </c>
      <c r="L48" s="9" t="str">
        <f t="shared" ref="L48:L74" si="10">IF(J48="Div by 0", "N/A", IF(K48="N/A","N/A", IF(J48&gt;VALUE(MID(K48,1,2)), "No", IF(J48&lt;-1*VALUE(MID(K48,1,2)), "No", "Yes"))))</f>
        <v>Yes</v>
      </c>
    </row>
    <row r="49" spans="1:12" x14ac:dyDescent="0.25">
      <c r="A49" s="44" t="s">
        <v>1503</v>
      </c>
      <c r="B49" s="35" t="s">
        <v>213</v>
      </c>
      <c r="C49" s="45">
        <v>10308.658658</v>
      </c>
      <c r="D49" s="11" t="str">
        <f t="shared" si="7"/>
        <v>N/A</v>
      </c>
      <c r="E49" s="45">
        <v>10612.364204</v>
      </c>
      <c r="F49" s="11" t="str">
        <f t="shared" si="8"/>
        <v>N/A</v>
      </c>
      <c r="G49" s="45">
        <v>7709.5208393000003</v>
      </c>
      <c r="H49" s="11" t="str">
        <f t="shared" si="9"/>
        <v>N/A</v>
      </c>
      <c r="I49" s="12">
        <v>2.9460000000000002</v>
      </c>
      <c r="J49" s="12">
        <v>-27.4</v>
      </c>
      <c r="K49" s="43" t="s">
        <v>739</v>
      </c>
      <c r="L49" s="9" t="str">
        <f t="shared" si="10"/>
        <v>Yes</v>
      </c>
    </row>
    <row r="50" spans="1:12" x14ac:dyDescent="0.25">
      <c r="A50" s="44" t="s">
        <v>1504</v>
      </c>
      <c r="B50" s="35" t="s">
        <v>213</v>
      </c>
      <c r="C50" s="45">
        <v>6455.3556337999999</v>
      </c>
      <c r="D50" s="11" t="str">
        <f t="shared" si="7"/>
        <v>N/A</v>
      </c>
      <c r="E50" s="45">
        <v>5830.1965516999999</v>
      </c>
      <c r="F50" s="11" t="str">
        <f t="shared" si="8"/>
        <v>N/A</v>
      </c>
      <c r="G50" s="45">
        <v>4184.1915583999998</v>
      </c>
      <c r="H50" s="11" t="str">
        <f t="shared" si="9"/>
        <v>N/A</v>
      </c>
      <c r="I50" s="12">
        <v>-9.68</v>
      </c>
      <c r="J50" s="12">
        <v>-28.2</v>
      </c>
      <c r="K50" s="43" t="s">
        <v>739</v>
      </c>
      <c r="L50" s="9" t="str">
        <f t="shared" si="10"/>
        <v>Yes</v>
      </c>
    </row>
    <row r="51" spans="1:12" x14ac:dyDescent="0.25">
      <c r="A51" s="44" t="s">
        <v>1505</v>
      </c>
      <c r="B51" s="35" t="s">
        <v>213</v>
      </c>
      <c r="C51" s="45">
        <v>5240.9597131999999</v>
      </c>
      <c r="D51" s="11" t="str">
        <f t="shared" si="7"/>
        <v>N/A</v>
      </c>
      <c r="E51" s="45">
        <v>5042.0045289999998</v>
      </c>
      <c r="F51" s="11" t="str">
        <f t="shared" si="8"/>
        <v>N/A</v>
      </c>
      <c r="G51" s="45">
        <v>2490.8921218</v>
      </c>
      <c r="H51" s="11" t="str">
        <f t="shared" si="9"/>
        <v>N/A</v>
      </c>
      <c r="I51" s="12">
        <v>-3.8</v>
      </c>
      <c r="J51" s="12">
        <v>-50.6</v>
      </c>
      <c r="K51" s="43" t="s">
        <v>739</v>
      </c>
      <c r="L51" s="9" t="str">
        <f t="shared" si="10"/>
        <v>No</v>
      </c>
    </row>
    <row r="52" spans="1:12" x14ac:dyDescent="0.25">
      <c r="A52" s="44" t="s">
        <v>1506</v>
      </c>
      <c r="B52" s="35" t="s">
        <v>213</v>
      </c>
      <c r="C52" s="45">
        <v>29228.331192000001</v>
      </c>
      <c r="D52" s="11" t="str">
        <f t="shared" si="7"/>
        <v>N/A</v>
      </c>
      <c r="E52" s="45">
        <v>30234.577674</v>
      </c>
      <c r="F52" s="11" t="str">
        <f t="shared" si="8"/>
        <v>N/A</v>
      </c>
      <c r="G52" s="45">
        <v>28230.219644000001</v>
      </c>
      <c r="H52" s="11" t="str">
        <f t="shared" si="9"/>
        <v>N/A</v>
      </c>
      <c r="I52" s="12">
        <v>3.4430000000000001</v>
      </c>
      <c r="J52" s="12">
        <v>-6.63</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13284.323794</v>
      </c>
      <c r="D54" s="11" t="str">
        <f t="shared" si="7"/>
        <v>N/A</v>
      </c>
      <c r="E54" s="45">
        <v>13442.619263000001</v>
      </c>
      <c r="F54" s="11" t="str">
        <f t="shared" si="8"/>
        <v>N/A</v>
      </c>
      <c r="G54" s="45">
        <v>12342.947016</v>
      </c>
      <c r="H54" s="11" t="str">
        <f t="shared" si="9"/>
        <v>N/A</v>
      </c>
      <c r="I54" s="12">
        <v>1.1919999999999999</v>
      </c>
      <c r="J54" s="12">
        <v>-8.18</v>
      </c>
      <c r="K54" s="43" t="s">
        <v>739</v>
      </c>
      <c r="L54" s="9" t="str">
        <f t="shared" si="10"/>
        <v>Yes</v>
      </c>
    </row>
    <row r="55" spans="1:12" x14ac:dyDescent="0.25">
      <c r="A55" s="44" t="s">
        <v>1509</v>
      </c>
      <c r="B55" s="35" t="s">
        <v>213</v>
      </c>
      <c r="C55" s="45">
        <v>11445.888355999999</v>
      </c>
      <c r="D55" s="11" t="str">
        <f t="shared" si="7"/>
        <v>N/A</v>
      </c>
      <c r="E55" s="45">
        <v>11515.410522</v>
      </c>
      <c r="F55" s="11" t="str">
        <f t="shared" si="8"/>
        <v>N/A</v>
      </c>
      <c r="G55" s="45">
        <v>10576.370972000001</v>
      </c>
      <c r="H55" s="11" t="str">
        <f t="shared" si="9"/>
        <v>N/A</v>
      </c>
      <c r="I55" s="12">
        <v>0.60740000000000005</v>
      </c>
      <c r="J55" s="12">
        <v>-8.15</v>
      </c>
      <c r="K55" s="43" t="s">
        <v>739</v>
      </c>
      <c r="L55" s="9" t="str">
        <f t="shared" si="10"/>
        <v>Yes</v>
      </c>
    </row>
    <row r="56" spans="1:12" x14ac:dyDescent="0.25">
      <c r="A56" s="44" t="s">
        <v>1510</v>
      </c>
      <c r="B56" s="35" t="s">
        <v>213</v>
      </c>
      <c r="C56" s="45">
        <v>11930.138413999999</v>
      </c>
      <c r="D56" s="11" t="str">
        <f t="shared" si="7"/>
        <v>N/A</v>
      </c>
      <c r="E56" s="45">
        <v>12955.182569000001</v>
      </c>
      <c r="F56" s="11" t="str">
        <f t="shared" si="8"/>
        <v>N/A</v>
      </c>
      <c r="G56" s="45">
        <v>11029.952492</v>
      </c>
      <c r="H56" s="11" t="str">
        <f t="shared" si="9"/>
        <v>N/A</v>
      </c>
      <c r="I56" s="12">
        <v>8.5920000000000005</v>
      </c>
      <c r="J56" s="12">
        <v>-14.9</v>
      </c>
      <c r="K56" s="43" t="s">
        <v>739</v>
      </c>
      <c r="L56" s="9" t="str">
        <f t="shared" si="10"/>
        <v>Yes</v>
      </c>
    </row>
    <row r="57" spans="1:12" x14ac:dyDescent="0.25">
      <c r="A57" s="44" t="s">
        <v>1511</v>
      </c>
      <c r="B57" s="35" t="s">
        <v>213</v>
      </c>
      <c r="C57" s="45">
        <v>10510.572475999999</v>
      </c>
      <c r="D57" s="11" t="str">
        <f t="shared" si="7"/>
        <v>N/A</v>
      </c>
      <c r="E57" s="45">
        <v>10818.079573000001</v>
      </c>
      <c r="F57" s="11" t="str">
        <f t="shared" si="8"/>
        <v>N/A</v>
      </c>
      <c r="G57" s="45">
        <v>8997.5007800000003</v>
      </c>
      <c r="H57" s="11" t="str">
        <f t="shared" si="9"/>
        <v>N/A</v>
      </c>
      <c r="I57" s="12">
        <v>2.9260000000000002</v>
      </c>
      <c r="J57" s="12">
        <v>-16.8</v>
      </c>
      <c r="K57" s="43" t="s">
        <v>739</v>
      </c>
      <c r="L57" s="9" t="str">
        <f t="shared" si="10"/>
        <v>Yes</v>
      </c>
    </row>
    <row r="58" spans="1:12" x14ac:dyDescent="0.25">
      <c r="A58" s="44" t="s">
        <v>1512</v>
      </c>
      <c r="B58" s="35" t="s">
        <v>213</v>
      </c>
      <c r="C58" s="45">
        <v>39616.677596000001</v>
      </c>
      <c r="D58" s="11" t="str">
        <f t="shared" si="7"/>
        <v>N/A</v>
      </c>
      <c r="E58" s="45">
        <v>41680.361549000001</v>
      </c>
      <c r="F58" s="11" t="str">
        <f t="shared" si="8"/>
        <v>N/A</v>
      </c>
      <c r="G58" s="45">
        <v>38719.469613000001</v>
      </c>
      <c r="H58" s="11" t="str">
        <f t="shared" si="9"/>
        <v>N/A</v>
      </c>
      <c r="I58" s="12">
        <v>5.2089999999999996</v>
      </c>
      <c r="J58" s="12">
        <v>-7.1</v>
      </c>
      <c r="K58" s="43" t="s">
        <v>739</v>
      </c>
      <c r="L58" s="9" t="str">
        <f t="shared" si="10"/>
        <v>Yes</v>
      </c>
    </row>
    <row r="59" spans="1:12" x14ac:dyDescent="0.25">
      <c r="A59" s="44" t="s">
        <v>1513</v>
      </c>
      <c r="B59" s="35" t="s">
        <v>213</v>
      </c>
      <c r="C59" s="45">
        <v>11886.348619</v>
      </c>
      <c r="D59" s="11" t="str">
        <f t="shared" si="7"/>
        <v>N/A</v>
      </c>
      <c r="E59" s="45">
        <v>12055.984711999999</v>
      </c>
      <c r="F59" s="11" t="str">
        <f t="shared" si="8"/>
        <v>N/A</v>
      </c>
      <c r="G59" s="45">
        <v>12361.32</v>
      </c>
      <c r="H59" s="11" t="str">
        <f t="shared" si="9"/>
        <v>N/A</v>
      </c>
      <c r="I59" s="12">
        <v>1.427</v>
      </c>
      <c r="J59" s="12">
        <v>2.5329999999999999</v>
      </c>
      <c r="K59" s="43" t="s">
        <v>739</v>
      </c>
      <c r="L59" s="9" t="str">
        <f t="shared" si="10"/>
        <v>Yes</v>
      </c>
    </row>
    <row r="60" spans="1:12" x14ac:dyDescent="0.25">
      <c r="A60" s="44" t="s">
        <v>1514</v>
      </c>
      <c r="B60" s="35" t="s">
        <v>213</v>
      </c>
      <c r="C60" s="45">
        <v>2180.6813986000002</v>
      </c>
      <c r="D60" s="11" t="str">
        <f t="shared" si="7"/>
        <v>N/A</v>
      </c>
      <c r="E60" s="45">
        <v>2117.0881659000001</v>
      </c>
      <c r="F60" s="11" t="str">
        <f t="shared" si="8"/>
        <v>N/A</v>
      </c>
      <c r="G60" s="45">
        <v>2174.2767752</v>
      </c>
      <c r="H60" s="11" t="str">
        <f t="shared" si="9"/>
        <v>N/A</v>
      </c>
      <c r="I60" s="12">
        <v>-2.92</v>
      </c>
      <c r="J60" s="12">
        <v>2.7010000000000001</v>
      </c>
      <c r="K60" s="43" t="s">
        <v>739</v>
      </c>
      <c r="L60" s="9" t="str">
        <f t="shared" si="10"/>
        <v>Yes</v>
      </c>
    </row>
    <row r="61" spans="1:12" x14ac:dyDescent="0.25">
      <c r="A61" s="44" t="s">
        <v>1515</v>
      </c>
      <c r="B61" s="35" t="s">
        <v>213</v>
      </c>
      <c r="C61" s="45">
        <v>2271.0849005999999</v>
      </c>
      <c r="D61" s="11" t="str">
        <f t="shared" si="7"/>
        <v>N/A</v>
      </c>
      <c r="E61" s="45">
        <v>2128.8267393000001</v>
      </c>
      <c r="F61" s="11" t="str">
        <f t="shared" si="8"/>
        <v>N/A</v>
      </c>
      <c r="G61" s="45">
        <v>2259.8210702000001</v>
      </c>
      <c r="H61" s="11" t="str">
        <f t="shared" si="9"/>
        <v>N/A</v>
      </c>
      <c r="I61" s="12">
        <v>-6.26</v>
      </c>
      <c r="J61" s="12">
        <v>6.1529999999999996</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v>2214.5958188</v>
      </c>
      <c r="D63" s="11" t="str">
        <f t="shared" si="7"/>
        <v>N/A</v>
      </c>
      <c r="E63" s="45">
        <v>2750.9147465000001</v>
      </c>
      <c r="F63" s="11" t="str">
        <f t="shared" si="8"/>
        <v>N/A</v>
      </c>
      <c r="G63" s="45">
        <v>4244.6599423999996</v>
      </c>
      <c r="H63" s="11" t="str">
        <f t="shared" si="9"/>
        <v>N/A</v>
      </c>
      <c r="I63" s="12">
        <v>24.22</v>
      </c>
      <c r="J63" s="12">
        <v>54.3</v>
      </c>
      <c r="K63" s="43" t="s">
        <v>739</v>
      </c>
      <c r="L63" s="9" t="str">
        <f t="shared" si="10"/>
        <v>No</v>
      </c>
    </row>
    <row r="64" spans="1:12" x14ac:dyDescent="0.25">
      <c r="A64" s="44" t="s">
        <v>1518</v>
      </c>
      <c r="B64" s="35" t="s">
        <v>213</v>
      </c>
      <c r="C64" s="45">
        <v>2265.6489648000002</v>
      </c>
      <c r="D64" s="11" t="str">
        <f t="shared" si="7"/>
        <v>N/A</v>
      </c>
      <c r="E64" s="45">
        <v>2199.8250195000001</v>
      </c>
      <c r="F64" s="11" t="str">
        <f t="shared" si="8"/>
        <v>N/A</v>
      </c>
      <c r="G64" s="45">
        <v>2259.8917148999999</v>
      </c>
      <c r="H64" s="11" t="str">
        <f t="shared" si="9"/>
        <v>N/A</v>
      </c>
      <c r="I64" s="12">
        <v>-2.91</v>
      </c>
      <c r="J64" s="12">
        <v>2.7309999999999999</v>
      </c>
      <c r="K64" s="43" t="s">
        <v>739</v>
      </c>
      <c r="L64" s="9" t="str">
        <f t="shared" si="10"/>
        <v>Yes</v>
      </c>
    </row>
    <row r="65" spans="1:12" x14ac:dyDescent="0.25">
      <c r="A65" s="44" t="s">
        <v>1519</v>
      </c>
      <c r="B65" s="35" t="s">
        <v>213</v>
      </c>
      <c r="C65" s="45">
        <v>1746.4378981</v>
      </c>
      <c r="D65" s="11" t="str">
        <f t="shared" si="7"/>
        <v>N/A</v>
      </c>
      <c r="E65" s="45">
        <v>1821.1135763</v>
      </c>
      <c r="F65" s="11" t="str">
        <f t="shared" si="8"/>
        <v>N/A</v>
      </c>
      <c r="G65" s="45">
        <v>1905.5836194000001</v>
      </c>
      <c r="H65" s="11" t="str">
        <f t="shared" si="9"/>
        <v>N/A</v>
      </c>
      <c r="I65" s="12">
        <v>4.2759999999999998</v>
      </c>
      <c r="J65" s="12">
        <v>4.6379999999999999</v>
      </c>
      <c r="K65" s="43" t="s">
        <v>739</v>
      </c>
      <c r="L65" s="9" t="str">
        <f t="shared" si="10"/>
        <v>Yes</v>
      </c>
    </row>
    <row r="66" spans="1:12" x14ac:dyDescent="0.25">
      <c r="A66" s="44" t="s">
        <v>1520</v>
      </c>
      <c r="B66" s="35" t="s">
        <v>213</v>
      </c>
      <c r="C66" s="45">
        <v>8516.6071809999994</v>
      </c>
      <c r="D66" s="11" t="str">
        <f t="shared" si="7"/>
        <v>N/A</v>
      </c>
      <c r="E66" s="45">
        <v>8337.7546296</v>
      </c>
      <c r="F66" s="11" t="str">
        <f t="shared" si="8"/>
        <v>N/A</v>
      </c>
      <c r="G66" s="45">
        <v>8167.7872340000004</v>
      </c>
      <c r="H66" s="11" t="str">
        <f t="shared" si="9"/>
        <v>N/A</v>
      </c>
      <c r="I66" s="12">
        <v>-2.1</v>
      </c>
      <c r="J66" s="12">
        <v>-2.04</v>
      </c>
      <c r="K66" s="43" t="s">
        <v>739</v>
      </c>
      <c r="L66" s="9" t="str">
        <f t="shared" si="10"/>
        <v>Yes</v>
      </c>
    </row>
    <row r="67" spans="1:12" x14ac:dyDescent="0.25">
      <c r="A67" s="44" t="s">
        <v>1521</v>
      </c>
      <c r="B67" s="35" t="s">
        <v>213</v>
      </c>
      <c r="C67" s="45">
        <v>1312.0870579</v>
      </c>
      <c r="D67" s="11" t="str">
        <f t="shared" si="7"/>
        <v>N/A</v>
      </c>
      <c r="E67" s="45">
        <v>1276.7234739</v>
      </c>
      <c r="F67" s="11" t="str">
        <f t="shared" si="8"/>
        <v>N/A</v>
      </c>
      <c r="G67" s="45">
        <v>1335.3522519999999</v>
      </c>
      <c r="H67" s="11" t="str">
        <f t="shared" si="9"/>
        <v>N/A</v>
      </c>
      <c r="I67" s="12">
        <v>-2.7</v>
      </c>
      <c r="J67" s="12">
        <v>4.5919999999999996</v>
      </c>
      <c r="K67" s="43" t="s">
        <v>739</v>
      </c>
      <c r="L67" s="9" t="str">
        <f t="shared" si="10"/>
        <v>Yes</v>
      </c>
    </row>
    <row r="68" spans="1:12" x14ac:dyDescent="0.25">
      <c r="A68" s="44" t="s">
        <v>1522</v>
      </c>
      <c r="B68" s="35" t="s">
        <v>213</v>
      </c>
      <c r="C68" s="45">
        <v>2722.7204965000001</v>
      </c>
      <c r="D68" s="11" t="str">
        <f t="shared" si="7"/>
        <v>N/A</v>
      </c>
      <c r="E68" s="45">
        <v>2746.5872637000002</v>
      </c>
      <c r="F68" s="11" t="str">
        <f t="shared" si="8"/>
        <v>N/A</v>
      </c>
      <c r="G68" s="45">
        <v>2798.4027446</v>
      </c>
      <c r="H68" s="11" t="str">
        <f t="shared" si="9"/>
        <v>N/A</v>
      </c>
      <c r="I68" s="12">
        <v>0.87660000000000005</v>
      </c>
      <c r="J68" s="12">
        <v>1.887</v>
      </c>
      <c r="K68" s="43" t="s">
        <v>739</v>
      </c>
      <c r="L68" s="9" t="str">
        <f t="shared" si="10"/>
        <v>Yes</v>
      </c>
    </row>
    <row r="69" spans="1:12" x14ac:dyDescent="0.25">
      <c r="A69" s="44" t="s">
        <v>1523</v>
      </c>
      <c r="B69" s="35" t="s">
        <v>213</v>
      </c>
      <c r="C69" s="45">
        <v>2791.8696427999998</v>
      </c>
      <c r="D69" s="11" t="str">
        <f t="shared" si="7"/>
        <v>N/A</v>
      </c>
      <c r="E69" s="45">
        <v>2835.4546482999999</v>
      </c>
      <c r="F69" s="11" t="str">
        <f t="shared" si="8"/>
        <v>N/A</v>
      </c>
      <c r="G69" s="45">
        <v>2818.1492493999999</v>
      </c>
      <c r="H69" s="11" t="str">
        <f t="shared" si="9"/>
        <v>N/A</v>
      </c>
      <c r="I69" s="12">
        <v>1.5609999999999999</v>
      </c>
      <c r="J69" s="12">
        <v>-0.61</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v>3863.1613563000001</v>
      </c>
      <c r="D71" s="11" t="str">
        <f t="shared" si="7"/>
        <v>N/A</v>
      </c>
      <c r="E71" s="45">
        <v>3512.5385293999998</v>
      </c>
      <c r="F71" s="11" t="str">
        <f t="shared" si="8"/>
        <v>N/A</v>
      </c>
      <c r="G71" s="45">
        <v>3922.5774277999999</v>
      </c>
      <c r="H71" s="11" t="str">
        <f t="shared" si="9"/>
        <v>N/A</v>
      </c>
      <c r="I71" s="12">
        <v>-9.08</v>
      </c>
      <c r="J71" s="12">
        <v>11.67</v>
      </c>
      <c r="K71" s="43" t="s">
        <v>739</v>
      </c>
      <c r="L71" s="9" t="str">
        <f t="shared" si="10"/>
        <v>Yes</v>
      </c>
    </row>
    <row r="72" spans="1:12" x14ac:dyDescent="0.25">
      <c r="A72" s="44" t="s">
        <v>1526</v>
      </c>
      <c r="B72" s="35" t="s">
        <v>213</v>
      </c>
      <c r="C72" s="45">
        <v>2567.2493945000001</v>
      </c>
      <c r="D72" s="11" t="str">
        <f t="shared" si="7"/>
        <v>N/A</v>
      </c>
      <c r="E72" s="45">
        <v>2643.9161991999999</v>
      </c>
      <c r="F72" s="11" t="str">
        <f t="shared" si="8"/>
        <v>N/A</v>
      </c>
      <c r="G72" s="45">
        <v>2717.4706584999999</v>
      </c>
      <c r="H72" s="11" t="str">
        <f t="shared" si="9"/>
        <v>N/A</v>
      </c>
      <c r="I72" s="12">
        <v>2.9860000000000002</v>
      </c>
      <c r="J72" s="12">
        <v>2.782</v>
      </c>
      <c r="K72" s="43" t="s">
        <v>739</v>
      </c>
      <c r="L72" s="9" t="str">
        <f t="shared" si="10"/>
        <v>Yes</v>
      </c>
    </row>
    <row r="73" spans="1:12" x14ac:dyDescent="0.25">
      <c r="A73" s="44" t="s">
        <v>1527</v>
      </c>
      <c r="B73" s="35" t="s">
        <v>213</v>
      </c>
      <c r="C73" s="45">
        <v>1740.4794520999999</v>
      </c>
      <c r="D73" s="11" t="str">
        <f t="shared" si="7"/>
        <v>N/A</v>
      </c>
      <c r="E73" s="45">
        <v>1854.5355744999999</v>
      </c>
      <c r="F73" s="11" t="str">
        <f t="shared" si="8"/>
        <v>N/A</v>
      </c>
      <c r="G73" s="45">
        <v>1919.9581403</v>
      </c>
      <c r="H73" s="11" t="str">
        <f t="shared" si="9"/>
        <v>N/A</v>
      </c>
      <c r="I73" s="12">
        <v>6.5529999999999999</v>
      </c>
      <c r="J73" s="12">
        <v>3.528</v>
      </c>
      <c r="K73" s="43" t="s">
        <v>739</v>
      </c>
      <c r="L73" s="9" t="str">
        <f t="shared" si="10"/>
        <v>Yes</v>
      </c>
    </row>
    <row r="74" spans="1:12" x14ac:dyDescent="0.25">
      <c r="A74" s="44" t="s">
        <v>1528</v>
      </c>
      <c r="B74" s="35" t="s">
        <v>213</v>
      </c>
      <c r="C74" s="45">
        <v>3158.9104437000001</v>
      </c>
      <c r="D74" s="11" t="str">
        <f t="shared" si="7"/>
        <v>N/A</v>
      </c>
      <c r="E74" s="45">
        <v>3104.6123419999999</v>
      </c>
      <c r="F74" s="11" t="str">
        <f t="shared" si="8"/>
        <v>N/A</v>
      </c>
      <c r="G74" s="45">
        <v>3222.5035754</v>
      </c>
      <c r="H74" s="11" t="str">
        <f t="shared" si="9"/>
        <v>N/A</v>
      </c>
      <c r="I74" s="12">
        <v>-1.72</v>
      </c>
      <c r="J74" s="12">
        <v>3.7970000000000002</v>
      </c>
      <c r="K74" s="43" t="s">
        <v>739</v>
      </c>
      <c r="L74" s="9" t="str">
        <f t="shared" si="10"/>
        <v>Yes</v>
      </c>
    </row>
    <row r="75" spans="1:12" x14ac:dyDescent="0.25">
      <c r="A75" s="44" t="s">
        <v>1610</v>
      </c>
      <c r="B75" s="35" t="s">
        <v>213</v>
      </c>
      <c r="C75" s="45">
        <v>409983371</v>
      </c>
      <c r="D75" s="11" t="str">
        <f t="shared" ref="D75:D144" si="11">IF($B75="N/A","N/A",IF(C75&gt;10,"No",IF(C75&lt;-10,"No","Yes")))</f>
        <v>N/A</v>
      </c>
      <c r="E75" s="45">
        <v>398076848</v>
      </c>
      <c r="F75" s="11" t="str">
        <f t="shared" ref="F75:F144" si="12">IF($B75="N/A","N/A",IF(E75&gt;10,"No",IF(E75&lt;-10,"No","Yes")))</f>
        <v>N/A</v>
      </c>
      <c r="G75" s="45">
        <v>370960476</v>
      </c>
      <c r="H75" s="11" t="str">
        <f t="shared" ref="H75:H144" si="13">IF($B75="N/A","N/A",IF(G75&gt;10,"No",IF(G75&lt;-10,"No","Yes")))</f>
        <v>N/A</v>
      </c>
      <c r="I75" s="12">
        <v>-2.9</v>
      </c>
      <c r="J75" s="12">
        <v>-6.81</v>
      </c>
      <c r="K75" s="43" t="s">
        <v>739</v>
      </c>
      <c r="L75" s="9" t="str">
        <f t="shared" ref="L75:L135" si="14">IF(J75="Div by 0", "N/A", IF(K75="N/A","N/A", IF(J75&gt;VALUE(MID(K75,1,2)), "No", IF(J75&lt;-1*VALUE(MID(K75,1,2)), "No", "Yes"))))</f>
        <v>Yes</v>
      </c>
    </row>
    <row r="76" spans="1:12" x14ac:dyDescent="0.25">
      <c r="A76" s="44" t="s">
        <v>598</v>
      </c>
      <c r="B76" s="35" t="s">
        <v>213</v>
      </c>
      <c r="C76" s="36">
        <v>82225</v>
      </c>
      <c r="D76" s="11" t="str">
        <f t="shared" si="11"/>
        <v>N/A</v>
      </c>
      <c r="E76" s="36">
        <v>79710</v>
      </c>
      <c r="F76" s="11" t="str">
        <f t="shared" si="12"/>
        <v>N/A</v>
      </c>
      <c r="G76" s="36">
        <v>76011</v>
      </c>
      <c r="H76" s="11" t="str">
        <f t="shared" si="13"/>
        <v>N/A</v>
      </c>
      <c r="I76" s="12">
        <v>-3.06</v>
      </c>
      <c r="J76" s="12">
        <v>-4.6399999999999997</v>
      </c>
      <c r="K76" s="43" t="s">
        <v>739</v>
      </c>
      <c r="L76" s="9" t="str">
        <f t="shared" si="14"/>
        <v>Yes</v>
      </c>
    </row>
    <row r="77" spans="1:12" x14ac:dyDescent="0.25">
      <c r="A77" s="44" t="s">
        <v>1437</v>
      </c>
      <c r="B77" s="35" t="s">
        <v>213</v>
      </c>
      <c r="C77" s="45">
        <v>4986.1157919999996</v>
      </c>
      <c r="D77" s="11" t="str">
        <f t="shared" si="11"/>
        <v>N/A</v>
      </c>
      <c r="E77" s="45">
        <v>4994.0640823000003</v>
      </c>
      <c r="F77" s="11" t="str">
        <f t="shared" si="12"/>
        <v>N/A</v>
      </c>
      <c r="G77" s="45">
        <v>4880.3525278999996</v>
      </c>
      <c r="H77" s="11" t="str">
        <f t="shared" si="13"/>
        <v>N/A</v>
      </c>
      <c r="I77" s="12">
        <v>0.15939999999999999</v>
      </c>
      <c r="J77" s="12">
        <v>-2.2799999999999998</v>
      </c>
      <c r="K77" s="43" t="s">
        <v>739</v>
      </c>
      <c r="L77" s="9" t="str">
        <f t="shared" si="14"/>
        <v>Yes</v>
      </c>
    </row>
    <row r="78" spans="1:12" x14ac:dyDescent="0.25">
      <c r="A78" s="44" t="s">
        <v>1438</v>
      </c>
      <c r="B78" s="35" t="s">
        <v>213</v>
      </c>
      <c r="C78" s="36">
        <v>3.7605229552999999</v>
      </c>
      <c r="D78" s="11" t="str">
        <f t="shared" si="11"/>
        <v>N/A</v>
      </c>
      <c r="E78" s="36">
        <v>3.6698406723999999</v>
      </c>
      <c r="F78" s="11" t="str">
        <f t="shared" si="12"/>
        <v>N/A</v>
      </c>
      <c r="G78" s="36">
        <v>3.5959663733</v>
      </c>
      <c r="H78" s="11" t="str">
        <f t="shared" si="13"/>
        <v>N/A</v>
      </c>
      <c r="I78" s="12">
        <v>-2.41</v>
      </c>
      <c r="J78" s="12">
        <v>-2.0099999999999998</v>
      </c>
      <c r="K78" s="43" t="s">
        <v>739</v>
      </c>
      <c r="L78" s="9" t="str">
        <f t="shared" si="14"/>
        <v>Yes</v>
      </c>
    </row>
    <row r="79" spans="1:12" x14ac:dyDescent="0.25">
      <c r="A79" s="44" t="s">
        <v>599</v>
      </c>
      <c r="B79" s="35" t="s">
        <v>213</v>
      </c>
      <c r="C79" s="45">
        <v>0</v>
      </c>
      <c r="D79" s="11" t="str">
        <f t="shared" si="11"/>
        <v>N/A</v>
      </c>
      <c r="E79" s="45">
        <v>0</v>
      </c>
      <c r="F79" s="11" t="str">
        <f t="shared" si="12"/>
        <v>N/A</v>
      </c>
      <c r="G79" s="45">
        <v>0</v>
      </c>
      <c r="H79" s="11" t="str">
        <f t="shared" si="13"/>
        <v>N/A</v>
      </c>
      <c r="I79" s="12" t="s">
        <v>1746</v>
      </c>
      <c r="J79" s="12" t="s">
        <v>1746</v>
      </c>
      <c r="K79" s="43" t="s">
        <v>739</v>
      </c>
      <c r="L79" s="9" t="str">
        <f t="shared" si="14"/>
        <v>N/A</v>
      </c>
    </row>
    <row r="80" spans="1:12" x14ac:dyDescent="0.25">
      <c r="A80" s="44" t="s">
        <v>600</v>
      </c>
      <c r="B80" s="35" t="s">
        <v>213</v>
      </c>
      <c r="C80" s="36">
        <v>0</v>
      </c>
      <c r="D80" s="11" t="str">
        <f t="shared" si="11"/>
        <v>N/A</v>
      </c>
      <c r="E80" s="36">
        <v>0</v>
      </c>
      <c r="F80" s="11" t="str">
        <f t="shared" si="12"/>
        <v>N/A</v>
      </c>
      <c r="G80" s="36">
        <v>0</v>
      </c>
      <c r="H80" s="11" t="str">
        <f t="shared" si="13"/>
        <v>N/A</v>
      </c>
      <c r="I80" s="12" t="s">
        <v>1746</v>
      </c>
      <c r="J80" s="12" t="s">
        <v>1746</v>
      </c>
      <c r="K80" s="43" t="s">
        <v>739</v>
      </c>
      <c r="L80" s="9" t="str">
        <f t="shared" si="14"/>
        <v>N/A</v>
      </c>
    </row>
    <row r="81" spans="1:12" x14ac:dyDescent="0.25">
      <c r="A81" s="44" t="s">
        <v>1439</v>
      </c>
      <c r="B81" s="35" t="s">
        <v>213</v>
      </c>
      <c r="C81" s="45" t="s">
        <v>1746</v>
      </c>
      <c r="D81" s="11" t="str">
        <f t="shared" si="11"/>
        <v>N/A</v>
      </c>
      <c r="E81" s="45" t="s">
        <v>1746</v>
      </c>
      <c r="F81" s="11" t="str">
        <f t="shared" si="12"/>
        <v>N/A</v>
      </c>
      <c r="G81" s="45" t="s">
        <v>1746</v>
      </c>
      <c r="H81" s="11" t="str">
        <f t="shared" si="13"/>
        <v>N/A</v>
      </c>
      <c r="I81" s="12" t="s">
        <v>1746</v>
      </c>
      <c r="J81" s="12" t="s">
        <v>1746</v>
      </c>
      <c r="K81" s="43" t="s">
        <v>739</v>
      </c>
      <c r="L81" s="9" t="str">
        <f t="shared" si="14"/>
        <v>N/A</v>
      </c>
    </row>
    <row r="82" spans="1:12" ht="25" x14ac:dyDescent="0.25">
      <c r="A82" s="44" t="s">
        <v>601</v>
      </c>
      <c r="B82" s="35" t="s">
        <v>213</v>
      </c>
      <c r="C82" s="45">
        <v>143499868</v>
      </c>
      <c r="D82" s="11" t="str">
        <f t="shared" si="11"/>
        <v>N/A</v>
      </c>
      <c r="E82" s="45">
        <v>152402518</v>
      </c>
      <c r="F82" s="11" t="str">
        <f t="shared" si="12"/>
        <v>N/A</v>
      </c>
      <c r="G82" s="45">
        <v>157463790</v>
      </c>
      <c r="H82" s="11" t="str">
        <f t="shared" si="13"/>
        <v>N/A</v>
      </c>
      <c r="I82" s="12">
        <v>6.2039999999999997</v>
      </c>
      <c r="J82" s="12">
        <v>3.3210000000000002</v>
      </c>
      <c r="K82" s="43" t="s">
        <v>739</v>
      </c>
      <c r="L82" s="9" t="str">
        <f t="shared" si="14"/>
        <v>Yes</v>
      </c>
    </row>
    <row r="83" spans="1:12" x14ac:dyDescent="0.25">
      <c r="A83" s="44" t="s">
        <v>602</v>
      </c>
      <c r="B83" s="35" t="s">
        <v>213</v>
      </c>
      <c r="C83" s="36">
        <v>5554</v>
      </c>
      <c r="D83" s="11" t="str">
        <f t="shared" si="11"/>
        <v>N/A</v>
      </c>
      <c r="E83" s="36">
        <v>5880</v>
      </c>
      <c r="F83" s="11" t="str">
        <f t="shared" si="12"/>
        <v>N/A</v>
      </c>
      <c r="G83" s="36">
        <v>6363</v>
      </c>
      <c r="H83" s="11" t="str">
        <f t="shared" si="13"/>
        <v>N/A</v>
      </c>
      <c r="I83" s="12">
        <v>5.87</v>
      </c>
      <c r="J83" s="12">
        <v>8.2140000000000004</v>
      </c>
      <c r="K83" s="43" t="s">
        <v>739</v>
      </c>
      <c r="L83" s="9" t="str">
        <f t="shared" si="14"/>
        <v>Yes</v>
      </c>
    </row>
    <row r="84" spans="1:12" ht="25" x14ac:dyDescent="0.25">
      <c r="A84" s="4" t="s">
        <v>1440</v>
      </c>
      <c r="B84" s="35" t="s">
        <v>213</v>
      </c>
      <c r="C84" s="45">
        <v>25837.210659</v>
      </c>
      <c r="D84" s="11" t="str">
        <f t="shared" si="11"/>
        <v>N/A</v>
      </c>
      <c r="E84" s="45">
        <v>25918.795578000001</v>
      </c>
      <c r="F84" s="11" t="str">
        <f t="shared" si="12"/>
        <v>N/A</v>
      </c>
      <c r="G84" s="45">
        <v>24746.784535999999</v>
      </c>
      <c r="H84" s="11" t="str">
        <f t="shared" si="13"/>
        <v>N/A</v>
      </c>
      <c r="I84" s="12">
        <v>0.31580000000000003</v>
      </c>
      <c r="J84" s="12">
        <v>-4.5199999999999996</v>
      </c>
      <c r="K84" s="43" t="s">
        <v>739</v>
      </c>
      <c r="L84" s="9" t="str">
        <f t="shared" si="14"/>
        <v>Yes</v>
      </c>
    </row>
    <row r="85" spans="1:12" x14ac:dyDescent="0.25">
      <c r="A85" s="4" t="s">
        <v>603</v>
      </c>
      <c r="B85" s="35" t="s">
        <v>213</v>
      </c>
      <c r="C85" s="45">
        <v>131704608</v>
      </c>
      <c r="D85" s="11" t="str">
        <f t="shared" si="11"/>
        <v>N/A</v>
      </c>
      <c r="E85" s="45">
        <v>145117217</v>
      </c>
      <c r="F85" s="11" t="str">
        <f t="shared" si="12"/>
        <v>N/A</v>
      </c>
      <c r="G85" s="45">
        <v>140392541</v>
      </c>
      <c r="H85" s="11" t="str">
        <f t="shared" si="13"/>
        <v>N/A</v>
      </c>
      <c r="I85" s="12">
        <v>10.18</v>
      </c>
      <c r="J85" s="12">
        <v>-3.26</v>
      </c>
      <c r="K85" s="43" t="s">
        <v>739</v>
      </c>
      <c r="L85" s="9" t="str">
        <f t="shared" si="14"/>
        <v>Yes</v>
      </c>
    </row>
    <row r="86" spans="1:12" x14ac:dyDescent="0.25">
      <c r="A86" s="4" t="s">
        <v>604</v>
      </c>
      <c r="B86" s="35" t="s">
        <v>213</v>
      </c>
      <c r="C86" s="36">
        <v>1713</v>
      </c>
      <c r="D86" s="11" t="str">
        <f t="shared" si="11"/>
        <v>N/A</v>
      </c>
      <c r="E86" s="36">
        <v>1675</v>
      </c>
      <c r="F86" s="11" t="str">
        <f t="shared" si="12"/>
        <v>N/A</v>
      </c>
      <c r="G86" s="36">
        <v>1612</v>
      </c>
      <c r="H86" s="11" t="str">
        <f t="shared" si="13"/>
        <v>N/A</v>
      </c>
      <c r="I86" s="12">
        <v>-2.2200000000000002</v>
      </c>
      <c r="J86" s="12">
        <v>-3.76</v>
      </c>
      <c r="K86" s="43" t="s">
        <v>739</v>
      </c>
      <c r="L86" s="9" t="str">
        <f t="shared" si="14"/>
        <v>Yes</v>
      </c>
    </row>
    <row r="87" spans="1:12" x14ac:dyDescent="0.25">
      <c r="A87" s="4" t="s">
        <v>1441</v>
      </c>
      <c r="B87" s="35" t="s">
        <v>213</v>
      </c>
      <c r="C87" s="45">
        <v>76885.352014000004</v>
      </c>
      <c r="D87" s="11" t="str">
        <f t="shared" si="11"/>
        <v>N/A</v>
      </c>
      <c r="E87" s="45">
        <v>86637.144478000002</v>
      </c>
      <c r="F87" s="11" t="str">
        <f t="shared" si="12"/>
        <v>N/A</v>
      </c>
      <c r="G87" s="45">
        <v>87092.147022000005</v>
      </c>
      <c r="H87" s="11" t="str">
        <f t="shared" si="13"/>
        <v>N/A</v>
      </c>
      <c r="I87" s="12">
        <v>12.68</v>
      </c>
      <c r="J87" s="12">
        <v>0.5252</v>
      </c>
      <c r="K87" s="43" t="s">
        <v>739</v>
      </c>
      <c r="L87" s="9" t="str">
        <f t="shared" si="14"/>
        <v>Yes</v>
      </c>
    </row>
    <row r="88" spans="1:12" x14ac:dyDescent="0.25">
      <c r="A88" s="44" t="s">
        <v>605</v>
      </c>
      <c r="B88" s="35" t="s">
        <v>213</v>
      </c>
      <c r="C88" s="45">
        <v>537311111</v>
      </c>
      <c r="D88" s="11" t="str">
        <f t="shared" si="11"/>
        <v>N/A</v>
      </c>
      <c r="E88" s="45">
        <v>559748476</v>
      </c>
      <c r="F88" s="11" t="str">
        <f t="shared" si="12"/>
        <v>N/A</v>
      </c>
      <c r="G88" s="45">
        <v>563103783</v>
      </c>
      <c r="H88" s="11" t="str">
        <f t="shared" si="13"/>
        <v>N/A</v>
      </c>
      <c r="I88" s="12">
        <v>4.1760000000000002</v>
      </c>
      <c r="J88" s="12">
        <v>0.59940000000000004</v>
      </c>
      <c r="K88" s="43" t="s">
        <v>739</v>
      </c>
      <c r="L88" s="9" t="str">
        <f t="shared" si="14"/>
        <v>Yes</v>
      </c>
    </row>
    <row r="89" spans="1:12" x14ac:dyDescent="0.25">
      <c r="A89" s="46" t="s">
        <v>606</v>
      </c>
      <c r="B89" s="36" t="s">
        <v>213</v>
      </c>
      <c r="C89" s="36">
        <v>18025</v>
      </c>
      <c r="D89" s="11" t="str">
        <f t="shared" si="11"/>
        <v>N/A</v>
      </c>
      <c r="E89" s="36">
        <v>18239</v>
      </c>
      <c r="F89" s="11" t="str">
        <f t="shared" si="12"/>
        <v>N/A</v>
      </c>
      <c r="G89" s="36">
        <v>18136</v>
      </c>
      <c r="H89" s="11" t="str">
        <f t="shared" si="13"/>
        <v>N/A</v>
      </c>
      <c r="I89" s="12">
        <v>1.1870000000000001</v>
      </c>
      <c r="J89" s="12">
        <v>-0.56499999999999995</v>
      </c>
      <c r="K89" s="1" t="s">
        <v>739</v>
      </c>
      <c r="L89" s="9" t="str">
        <f t="shared" si="14"/>
        <v>Yes</v>
      </c>
    </row>
    <row r="90" spans="1:12" x14ac:dyDescent="0.25">
      <c r="A90" s="44" t="s">
        <v>1442</v>
      </c>
      <c r="B90" s="35" t="s">
        <v>213</v>
      </c>
      <c r="C90" s="45">
        <v>29809.215588999999</v>
      </c>
      <c r="D90" s="11" t="str">
        <f t="shared" si="11"/>
        <v>N/A</v>
      </c>
      <c r="E90" s="45">
        <v>30689.647239000002</v>
      </c>
      <c r="F90" s="11" t="str">
        <f t="shared" si="12"/>
        <v>N/A</v>
      </c>
      <c r="G90" s="45">
        <v>31048.951422999999</v>
      </c>
      <c r="H90" s="11" t="str">
        <f t="shared" si="13"/>
        <v>N/A</v>
      </c>
      <c r="I90" s="12">
        <v>2.9540000000000002</v>
      </c>
      <c r="J90" s="12">
        <v>1.171</v>
      </c>
      <c r="K90" s="43" t="s">
        <v>739</v>
      </c>
      <c r="L90" s="9" t="str">
        <f t="shared" si="14"/>
        <v>Yes</v>
      </c>
    </row>
    <row r="91" spans="1:12" x14ac:dyDescent="0.25">
      <c r="A91" s="44" t="s">
        <v>607</v>
      </c>
      <c r="B91" s="35" t="s">
        <v>213</v>
      </c>
      <c r="C91" s="45">
        <v>268818533</v>
      </c>
      <c r="D91" s="11" t="str">
        <f t="shared" si="11"/>
        <v>N/A</v>
      </c>
      <c r="E91" s="45">
        <v>272399804</v>
      </c>
      <c r="F91" s="11" t="str">
        <f t="shared" si="12"/>
        <v>N/A</v>
      </c>
      <c r="G91" s="45">
        <v>248483405</v>
      </c>
      <c r="H91" s="11" t="str">
        <f t="shared" si="13"/>
        <v>N/A</v>
      </c>
      <c r="I91" s="12">
        <v>1.3320000000000001</v>
      </c>
      <c r="J91" s="12">
        <v>-8.7799999999999994</v>
      </c>
      <c r="K91" s="43" t="s">
        <v>739</v>
      </c>
      <c r="L91" s="9" t="str">
        <f t="shared" si="14"/>
        <v>Yes</v>
      </c>
    </row>
    <row r="92" spans="1:12" x14ac:dyDescent="0.25">
      <c r="A92" s="44" t="s">
        <v>608</v>
      </c>
      <c r="B92" s="35" t="s">
        <v>213</v>
      </c>
      <c r="C92" s="36">
        <v>471255</v>
      </c>
      <c r="D92" s="11" t="str">
        <f t="shared" si="11"/>
        <v>N/A</v>
      </c>
      <c r="E92" s="36">
        <v>470104</v>
      </c>
      <c r="F92" s="11" t="str">
        <f t="shared" si="12"/>
        <v>N/A</v>
      </c>
      <c r="G92" s="36">
        <v>473235</v>
      </c>
      <c r="H92" s="11" t="str">
        <f t="shared" si="13"/>
        <v>N/A</v>
      </c>
      <c r="I92" s="12">
        <v>-0.24399999999999999</v>
      </c>
      <c r="J92" s="12">
        <v>0.66600000000000004</v>
      </c>
      <c r="K92" s="43" t="s">
        <v>739</v>
      </c>
      <c r="L92" s="9" t="str">
        <f t="shared" si="14"/>
        <v>Yes</v>
      </c>
    </row>
    <row r="93" spans="1:12" x14ac:dyDescent="0.25">
      <c r="A93" s="44" t="s">
        <v>1443</v>
      </c>
      <c r="B93" s="35" t="s">
        <v>213</v>
      </c>
      <c r="C93" s="45">
        <v>570.43115298999999</v>
      </c>
      <c r="D93" s="11" t="str">
        <f t="shared" si="11"/>
        <v>N/A</v>
      </c>
      <c r="E93" s="45">
        <v>579.44583325999997</v>
      </c>
      <c r="F93" s="11" t="str">
        <f t="shared" si="12"/>
        <v>N/A</v>
      </c>
      <c r="G93" s="45">
        <v>525.07402242000001</v>
      </c>
      <c r="H93" s="11" t="str">
        <f t="shared" si="13"/>
        <v>N/A</v>
      </c>
      <c r="I93" s="12">
        <v>1.58</v>
      </c>
      <c r="J93" s="12">
        <v>-9.3800000000000008</v>
      </c>
      <c r="K93" s="43" t="s">
        <v>739</v>
      </c>
      <c r="L93" s="9" t="str">
        <f t="shared" si="14"/>
        <v>Yes</v>
      </c>
    </row>
    <row r="94" spans="1:12" x14ac:dyDescent="0.25">
      <c r="A94" s="44" t="s">
        <v>609</v>
      </c>
      <c r="B94" s="35" t="s">
        <v>213</v>
      </c>
      <c r="C94" s="45">
        <v>96859875</v>
      </c>
      <c r="D94" s="11" t="str">
        <f t="shared" si="11"/>
        <v>N/A</v>
      </c>
      <c r="E94" s="45">
        <v>112865713</v>
      </c>
      <c r="F94" s="11" t="str">
        <f t="shared" si="12"/>
        <v>N/A</v>
      </c>
      <c r="G94" s="45">
        <v>114872880</v>
      </c>
      <c r="H94" s="11" t="str">
        <f t="shared" si="13"/>
        <v>N/A</v>
      </c>
      <c r="I94" s="12">
        <v>16.52</v>
      </c>
      <c r="J94" s="12">
        <v>1.778</v>
      </c>
      <c r="K94" s="43" t="s">
        <v>739</v>
      </c>
      <c r="L94" s="9" t="str">
        <f t="shared" si="14"/>
        <v>Yes</v>
      </c>
    </row>
    <row r="95" spans="1:12" x14ac:dyDescent="0.25">
      <c r="A95" s="44" t="s">
        <v>610</v>
      </c>
      <c r="B95" s="35" t="s">
        <v>213</v>
      </c>
      <c r="C95" s="36">
        <v>222830</v>
      </c>
      <c r="D95" s="11" t="str">
        <f t="shared" si="11"/>
        <v>N/A</v>
      </c>
      <c r="E95" s="36">
        <v>256381</v>
      </c>
      <c r="F95" s="11" t="str">
        <f t="shared" si="12"/>
        <v>N/A</v>
      </c>
      <c r="G95" s="36">
        <v>263889</v>
      </c>
      <c r="H95" s="11" t="str">
        <f t="shared" si="13"/>
        <v>N/A</v>
      </c>
      <c r="I95" s="12">
        <v>15.06</v>
      </c>
      <c r="J95" s="12">
        <v>2.9279999999999999</v>
      </c>
      <c r="K95" s="43" t="s">
        <v>739</v>
      </c>
      <c r="L95" s="9" t="str">
        <f t="shared" si="14"/>
        <v>Yes</v>
      </c>
    </row>
    <row r="96" spans="1:12" x14ac:dyDescent="0.25">
      <c r="A96" s="44" t="s">
        <v>1444</v>
      </c>
      <c r="B96" s="35" t="s">
        <v>213</v>
      </c>
      <c r="C96" s="45">
        <v>434.68058610000003</v>
      </c>
      <c r="D96" s="11" t="str">
        <f t="shared" si="11"/>
        <v>N/A</v>
      </c>
      <c r="E96" s="45">
        <v>440.22651053999999</v>
      </c>
      <c r="F96" s="11" t="str">
        <f t="shared" si="12"/>
        <v>N/A</v>
      </c>
      <c r="G96" s="45">
        <v>435.30757249999999</v>
      </c>
      <c r="H96" s="11" t="str">
        <f t="shared" si="13"/>
        <v>N/A</v>
      </c>
      <c r="I96" s="12">
        <v>1.276</v>
      </c>
      <c r="J96" s="12">
        <v>-1.1200000000000001</v>
      </c>
      <c r="K96" s="43" t="s">
        <v>739</v>
      </c>
      <c r="L96" s="9" t="str">
        <f t="shared" si="14"/>
        <v>Yes</v>
      </c>
    </row>
    <row r="97" spans="1:12" ht="25" x14ac:dyDescent="0.25">
      <c r="A97" s="44" t="s">
        <v>611</v>
      </c>
      <c r="B97" s="35" t="s">
        <v>213</v>
      </c>
      <c r="C97" s="45">
        <v>16484812</v>
      </c>
      <c r="D97" s="11" t="str">
        <f t="shared" si="11"/>
        <v>N/A</v>
      </c>
      <c r="E97" s="45">
        <v>17725645</v>
      </c>
      <c r="F97" s="11" t="str">
        <f t="shared" si="12"/>
        <v>N/A</v>
      </c>
      <c r="G97" s="45">
        <v>17484845</v>
      </c>
      <c r="H97" s="11" t="str">
        <f t="shared" si="13"/>
        <v>N/A</v>
      </c>
      <c r="I97" s="12">
        <v>7.5270000000000001</v>
      </c>
      <c r="J97" s="12">
        <v>-1.36</v>
      </c>
      <c r="K97" s="43" t="s">
        <v>739</v>
      </c>
      <c r="L97" s="9" t="str">
        <f t="shared" si="14"/>
        <v>Yes</v>
      </c>
    </row>
    <row r="98" spans="1:12" x14ac:dyDescent="0.25">
      <c r="A98" s="44" t="s">
        <v>612</v>
      </c>
      <c r="B98" s="35" t="s">
        <v>213</v>
      </c>
      <c r="C98" s="36">
        <v>134638</v>
      </c>
      <c r="D98" s="11" t="str">
        <f t="shared" si="11"/>
        <v>N/A</v>
      </c>
      <c r="E98" s="36">
        <v>140152</v>
      </c>
      <c r="F98" s="11" t="str">
        <f t="shared" si="12"/>
        <v>N/A</v>
      </c>
      <c r="G98" s="36">
        <v>143293</v>
      </c>
      <c r="H98" s="11" t="str">
        <f t="shared" si="13"/>
        <v>N/A</v>
      </c>
      <c r="I98" s="12">
        <v>4.0949999999999998</v>
      </c>
      <c r="J98" s="12">
        <v>2.2410000000000001</v>
      </c>
      <c r="K98" s="43" t="s">
        <v>739</v>
      </c>
      <c r="L98" s="9" t="str">
        <f t="shared" si="14"/>
        <v>Yes</v>
      </c>
    </row>
    <row r="99" spans="1:12" ht="25" x14ac:dyDescent="0.25">
      <c r="A99" s="44" t="s">
        <v>1445</v>
      </c>
      <c r="B99" s="35" t="s">
        <v>213</v>
      </c>
      <c r="C99" s="45">
        <v>122.43803384</v>
      </c>
      <c r="D99" s="11" t="str">
        <f t="shared" si="11"/>
        <v>N/A</v>
      </c>
      <c r="E99" s="45">
        <v>126.47443490000001</v>
      </c>
      <c r="F99" s="11" t="str">
        <f t="shared" si="12"/>
        <v>N/A</v>
      </c>
      <c r="G99" s="45">
        <v>122.02162702</v>
      </c>
      <c r="H99" s="11" t="str">
        <f t="shared" si="13"/>
        <v>N/A</v>
      </c>
      <c r="I99" s="12">
        <v>3.2970000000000002</v>
      </c>
      <c r="J99" s="12">
        <v>-3.52</v>
      </c>
      <c r="K99" s="43" t="s">
        <v>739</v>
      </c>
      <c r="L99" s="9" t="str">
        <f t="shared" si="14"/>
        <v>Yes</v>
      </c>
    </row>
    <row r="100" spans="1:12" ht="25" x14ac:dyDescent="0.25">
      <c r="A100" s="44" t="s">
        <v>613</v>
      </c>
      <c r="B100" s="35" t="s">
        <v>213</v>
      </c>
      <c r="C100" s="45">
        <v>121491616</v>
      </c>
      <c r="D100" s="11" t="str">
        <f t="shared" si="11"/>
        <v>N/A</v>
      </c>
      <c r="E100" s="45">
        <v>122134538</v>
      </c>
      <c r="F100" s="11" t="str">
        <f t="shared" si="12"/>
        <v>N/A</v>
      </c>
      <c r="G100" s="45">
        <v>75941017</v>
      </c>
      <c r="H100" s="11" t="str">
        <f t="shared" si="13"/>
        <v>N/A</v>
      </c>
      <c r="I100" s="12">
        <v>0.5292</v>
      </c>
      <c r="J100" s="12">
        <v>-37.799999999999997</v>
      </c>
      <c r="K100" s="43" t="s">
        <v>739</v>
      </c>
      <c r="L100" s="9" t="str">
        <f t="shared" si="14"/>
        <v>No</v>
      </c>
    </row>
    <row r="101" spans="1:12" x14ac:dyDescent="0.25">
      <c r="A101" s="44" t="s">
        <v>614</v>
      </c>
      <c r="B101" s="35" t="s">
        <v>213</v>
      </c>
      <c r="C101" s="36">
        <v>266169</v>
      </c>
      <c r="D101" s="11" t="str">
        <f t="shared" si="11"/>
        <v>N/A</v>
      </c>
      <c r="E101" s="36">
        <v>261619</v>
      </c>
      <c r="F101" s="11" t="str">
        <f t="shared" si="12"/>
        <v>N/A</v>
      </c>
      <c r="G101" s="36">
        <v>264522</v>
      </c>
      <c r="H101" s="11" t="str">
        <f t="shared" si="13"/>
        <v>N/A</v>
      </c>
      <c r="I101" s="12">
        <v>-1.71</v>
      </c>
      <c r="J101" s="12">
        <v>1.1100000000000001</v>
      </c>
      <c r="K101" s="43" t="s">
        <v>739</v>
      </c>
      <c r="L101" s="9" t="str">
        <f t="shared" si="14"/>
        <v>Yes</v>
      </c>
    </row>
    <row r="102" spans="1:12" x14ac:dyDescent="0.25">
      <c r="A102" s="44" t="s">
        <v>1446</v>
      </c>
      <c r="B102" s="35" t="s">
        <v>213</v>
      </c>
      <c r="C102" s="45">
        <v>456.44540123000002</v>
      </c>
      <c r="D102" s="11" t="str">
        <f t="shared" si="11"/>
        <v>N/A</v>
      </c>
      <c r="E102" s="45">
        <v>466.8412386</v>
      </c>
      <c r="F102" s="11" t="str">
        <f t="shared" si="12"/>
        <v>N/A</v>
      </c>
      <c r="G102" s="45">
        <v>287.08771671</v>
      </c>
      <c r="H102" s="11" t="str">
        <f t="shared" si="13"/>
        <v>N/A</v>
      </c>
      <c r="I102" s="12">
        <v>2.278</v>
      </c>
      <c r="J102" s="12">
        <v>-38.5</v>
      </c>
      <c r="K102" s="43" t="s">
        <v>739</v>
      </c>
      <c r="L102" s="9" t="str">
        <f t="shared" si="14"/>
        <v>No</v>
      </c>
    </row>
    <row r="103" spans="1:12" x14ac:dyDescent="0.25">
      <c r="A103" s="44" t="s">
        <v>615</v>
      </c>
      <c r="B103" s="35" t="s">
        <v>213</v>
      </c>
      <c r="C103" s="45">
        <v>251923181</v>
      </c>
      <c r="D103" s="11" t="str">
        <f t="shared" si="11"/>
        <v>N/A</v>
      </c>
      <c r="E103" s="45">
        <v>247888241</v>
      </c>
      <c r="F103" s="11" t="str">
        <f t="shared" si="12"/>
        <v>N/A</v>
      </c>
      <c r="G103" s="45">
        <v>263277677</v>
      </c>
      <c r="H103" s="11" t="str">
        <f t="shared" si="13"/>
        <v>N/A</v>
      </c>
      <c r="I103" s="12">
        <v>-1.6</v>
      </c>
      <c r="J103" s="12">
        <v>6.2080000000000002</v>
      </c>
      <c r="K103" s="43" t="s">
        <v>739</v>
      </c>
      <c r="L103" s="9" t="str">
        <f t="shared" si="14"/>
        <v>Yes</v>
      </c>
    </row>
    <row r="104" spans="1:12" x14ac:dyDescent="0.25">
      <c r="A104" s="44" t="s">
        <v>616</v>
      </c>
      <c r="B104" s="35" t="s">
        <v>213</v>
      </c>
      <c r="C104" s="36">
        <v>341649</v>
      </c>
      <c r="D104" s="11" t="str">
        <f t="shared" si="11"/>
        <v>N/A</v>
      </c>
      <c r="E104" s="36">
        <v>359179</v>
      </c>
      <c r="F104" s="11" t="str">
        <f t="shared" si="12"/>
        <v>N/A</v>
      </c>
      <c r="G104" s="36">
        <v>362691</v>
      </c>
      <c r="H104" s="11" t="str">
        <f t="shared" si="13"/>
        <v>N/A</v>
      </c>
      <c r="I104" s="12">
        <v>5.1310000000000002</v>
      </c>
      <c r="J104" s="12">
        <v>0.9778</v>
      </c>
      <c r="K104" s="43" t="s">
        <v>739</v>
      </c>
      <c r="L104" s="9" t="str">
        <f t="shared" si="14"/>
        <v>Yes</v>
      </c>
    </row>
    <row r="105" spans="1:12" x14ac:dyDescent="0.25">
      <c r="A105" s="44" t="s">
        <v>1447</v>
      </c>
      <c r="B105" s="35" t="s">
        <v>213</v>
      </c>
      <c r="C105" s="45">
        <v>737.37426716000004</v>
      </c>
      <c r="D105" s="11" t="str">
        <f t="shared" si="11"/>
        <v>N/A</v>
      </c>
      <c r="E105" s="45">
        <v>690.15237806000005</v>
      </c>
      <c r="F105" s="11" t="str">
        <f t="shared" si="12"/>
        <v>N/A</v>
      </c>
      <c r="G105" s="45">
        <v>725.90077227999996</v>
      </c>
      <c r="H105" s="11" t="str">
        <f t="shared" si="13"/>
        <v>N/A</v>
      </c>
      <c r="I105" s="12">
        <v>-6.4</v>
      </c>
      <c r="J105" s="12">
        <v>5.18</v>
      </c>
      <c r="K105" s="43" t="s">
        <v>739</v>
      </c>
      <c r="L105" s="9" t="str">
        <f t="shared" si="14"/>
        <v>Yes</v>
      </c>
    </row>
    <row r="106" spans="1:12" ht="25" x14ac:dyDescent="0.25">
      <c r="A106" s="44" t="s">
        <v>617</v>
      </c>
      <c r="B106" s="35" t="s">
        <v>213</v>
      </c>
      <c r="C106" s="45">
        <v>13802390</v>
      </c>
      <c r="D106" s="11" t="str">
        <f t="shared" si="11"/>
        <v>N/A</v>
      </c>
      <c r="E106" s="45">
        <v>13253619</v>
      </c>
      <c r="F106" s="11" t="str">
        <f t="shared" si="12"/>
        <v>N/A</v>
      </c>
      <c r="G106" s="45">
        <v>16067338</v>
      </c>
      <c r="H106" s="11" t="str">
        <f t="shared" si="13"/>
        <v>N/A</v>
      </c>
      <c r="I106" s="12">
        <v>-3.98</v>
      </c>
      <c r="J106" s="12">
        <v>21.23</v>
      </c>
      <c r="K106" s="43" t="s">
        <v>739</v>
      </c>
      <c r="L106" s="9" t="str">
        <f t="shared" si="14"/>
        <v>Yes</v>
      </c>
    </row>
    <row r="107" spans="1:12" x14ac:dyDescent="0.25">
      <c r="A107" s="44" t="s">
        <v>618</v>
      </c>
      <c r="B107" s="35" t="s">
        <v>213</v>
      </c>
      <c r="C107" s="36">
        <v>6029</v>
      </c>
      <c r="D107" s="11" t="str">
        <f t="shared" si="11"/>
        <v>N/A</v>
      </c>
      <c r="E107" s="36">
        <v>5796</v>
      </c>
      <c r="F107" s="11" t="str">
        <f t="shared" si="12"/>
        <v>N/A</v>
      </c>
      <c r="G107" s="36">
        <v>5940</v>
      </c>
      <c r="H107" s="11" t="str">
        <f t="shared" si="13"/>
        <v>N/A</v>
      </c>
      <c r="I107" s="12">
        <v>-3.86</v>
      </c>
      <c r="J107" s="12">
        <v>2.484</v>
      </c>
      <c r="K107" s="43" t="s">
        <v>739</v>
      </c>
      <c r="L107" s="9" t="str">
        <f t="shared" si="14"/>
        <v>Yes</v>
      </c>
    </row>
    <row r="108" spans="1:12" x14ac:dyDescent="0.25">
      <c r="A108" s="44" t="s">
        <v>1448</v>
      </c>
      <c r="B108" s="35" t="s">
        <v>213</v>
      </c>
      <c r="C108" s="45">
        <v>2289.3332227999999</v>
      </c>
      <c r="D108" s="11" t="str">
        <f t="shared" si="11"/>
        <v>N/A</v>
      </c>
      <c r="E108" s="45">
        <v>2286.6837473999999</v>
      </c>
      <c r="F108" s="11" t="str">
        <f t="shared" si="12"/>
        <v>N/A</v>
      </c>
      <c r="G108" s="45">
        <v>2704.9390572000002</v>
      </c>
      <c r="H108" s="11" t="str">
        <f t="shared" si="13"/>
        <v>N/A</v>
      </c>
      <c r="I108" s="12">
        <v>-0.11600000000000001</v>
      </c>
      <c r="J108" s="12">
        <v>18.29</v>
      </c>
      <c r="K108" s="43" t="s">
        <v>739</v>
      </c>
      <c r="L108" s="9" t="str">
        <f t="shared" si="14"/>
        <v>Yes</v>
      </c>
    </row>
    <row r="109" spans="1:12" x14ac:dyDescent="0.25">
      <c r="A109" s="44" t="s">
        <v>619</v>
      </c>
      <c r="B109" s="35" t="s">
        <v>213</v>
      </c>
      <c r="C109" s="45">
        <v>172148962</v>
      </c>
      <c r="D109" s="11" t="str">
        <f t="shared" si="11"/>
        <v>N/A</v>
      </c>
      <c r="E109" s="45">
        <v>166116802</v>
      </c>
      <c r="F109" s="11" t="str">
        <f t="shared" si="12"/>
        <v>N/A</v>
      </c>
      <c r="G109" s="45">
        <v>110717907</v>
      </c>
      <c r="H109" s="11" t="str">
        <f t="shared" si="13"/>
        <v>N/A</v>
      </c>
      <c r="I109" s="12">
        <v>-3.5</v>
      </c>
      <c r="J109" s="12">
        <v>-33.299999999999997</v>
      </c>
      <c r="K109" s="43" t="s">
        <v>739</v>
      </c>
      <c r="L109" s="9" t="str">
        <f t="shared" si="14"/>
        <v>No</v>
      </c>
    </row>
    <row r="110" spans="1:12" x14ac:dyDescent="0.25">
      <c r="A110" s="44" t="s">
        <v>620</v>
      </c>
      <c r="B110" s="35" t="s">
        <v>213</v>
      </c>
      <c r="C110" s="36">
        <v>370936</v>
      </c>
      <c r="D110" s="11" t="str">
        <f t="shared" si="11"/>
        <v>N/A</v>
      </c>
      <c r="E110" s="36">
        <v>356342</v>
      </c>
      <c r="F110" s="11" t="str">
        <f t="shared" si="12"/>
        <v>N/A</v>
      </c>
      <c r="G110" s="36">
        <v>359159</v>
      </c>
      <c r="H110" s="11" t="str">
        <f t="shared" si="13"/>
        <v>N/A</v>
      </c>
      <c r="I110" s="12">
        <v>-3.93</v>
      </c>
      <c r="J110" s="12">
        <v>0.79049999999999998</v>
      </c>
      <c r="K110" s="43" t="s">
        <v>739</v>
      </c>
      <c r="L110" s="9" t="str">
        <f t="shared" si="14"/>
        <v>Yes</v>
      </c>
    </row>
    <row r="111" spans="1:12" x14ac:dyDescent="0.25">
      <c r="A111" s="44" t="s">
        <v>1449</v>
      </c>
      <c r="B111" s="35" t="s">
        <v>213</v>
      </c>
      <c r="C111" s="45">
        <v>464.09343390999999</v>
      </c>
      <c r="D111" s="11" t="str">
        <f t="shared" si="11"/>
        <v>N/A</v>
      </c>
      <c r="E111" s="45">
        <v>466.17239057</v>
      </c>
      <c r="F111" s="11" t="str">
        <f t="shared" si="12"/>
        <v>N/A</v>
      </c>
      <c r="G111" s="45">
        <v>308.26989438999999</v>
      </c>
      <c r="H111" s="11" t="str">
        <f t="shared" si="13"/>
        <v>N/A</v>
      </c>
      <c r="I111" s="12">
        <v>0.44800000000000001</v>
      </c>
      <c r="J111" s="12">
        <v>-33.9</v>
      </c>
      <c r="K111" s="43" t="s">
        <v>739</v>
      </c>
      <c r="L111" s="9" t="str">
        <f t="shared" si="14"/>
        <v>No</v>
      </c>
    </row>
    <row r="112" spans="1:12" x14ac:dyDescent="0.25">
      <c r="A112" s="44" t="s">
        <v>621</v>
      </c>
      <c r="B112" s="35" t="s">
        <v>213</v>
      </c>
      <c r="C112" s="45">
        <v>329654109</v>
      </c>
      <c r="D112" s="11" t="str">
        <f t="shared" si="11"/>
        <v>N/A</v>
      </c>
      <c r="E112" s="45">
        <v>313499081</v>
      </c>
      <c r="F112" s="11" t="str">
        <f t="shared" si="12"/>
        <v>N/A</v>
      </c>
      <c r="G112" s="45">
        <v>312245733</v>
      </c>
      <c r="H112" s="11" t="str">
        <f t="shared" si="13"/>
        <v>N/A</v>
      </c>
      <c r="I112" s="12">
        <v>-4.9000000000000004</v>
      </c>
      <c r="J112" s="12">
        <v>-0.4</v>
      </c>
      <c r="K112" s="43" t="s">
        <v>739</v>
      </c>
      <c r="L112" s="9" t="str">
        <f t="shared" si="14"/>
        <v>Yes</v>
      </c>
    </row>
    <row r="113" spans="1:12" x14ac:dyDescent="0.25">
      <c r="A113" s="44" t="s">
        <v>622</v>
      </c>
      <c r="B113" s="35" t="s">
        <v>213</v>
      </c>
      <c r="C113" s="36">
        <v>439409</v>
      </c>
      <c r="D113" s="11" t="str">
        <f t="shared" si="11"/>
        <v>N/A</v>
      </c>
      <c r="E113" s="36">
        <v>439397</v>
      </c>
      <c r="F113" s="11" t="str">
        <f t="shared" si="12"/>
        <v>N/A</v>
      </c>
      <c r="G113" s="36">
        <v>442027</v>
      </c>
      <c r="H113" s="11" t="str">
        <f t="shared" si="13"/>
        <v>N/A</v>
      </c>
      <c r="I113" s="12">
        <v>-3.0000000000000001E-3</v>
      </c>
      <c r="J113" s="12">
        <v>0.59850000000000003</v>
      </c>
      <c r="K113" s="43" t="s">
        <v>739</v>
      </c>
      <c r="L113" s="9" t="str">
        <f t="shared" si="14"/>
        <v>Yes</v>
      </c>
    </row>
    <row r="114" spans="1:12" x14ac:dyDescent="0.25">
      <c r="A114" s="44" t="s">
        <v>1450</v>
      </c>
      <c r="B114" s="35" t="s">
        <v>213</v>
      </c>
      <c r="C114" s="45">
        <v>750.22156805999998</v>
      </c>
      <c r="D114" s="11" t="str">
        <f t="shared" si="11"/>
        <v>N/A</v>
      </c>
      <c r="E114" s="45">
        <v>713.47569738000004</v>
      </c>
      <c r="F114" s="11" t="str">
        <f t="shared" si="12"/>
        <v>N/A</v>
      </c>
      <c r="G114" s="45">
        <v>706.39515912000002</v>
      </c>
      <c r="H114" s="11" t="str">
        <f t="shared" si="13"/>
        <v>N/A</v>
      </c>
      <c r="I114" s="12">
        <v>-4.9000000000000004</v>
      </c>
      <c r="J114" s="12">
        <v>-0.99199999999999999</v>
      </c>
      <c r="K114" s="43" t="s">
        <v>739</v>
      </c>
      <c r="L114" s="9" t="str">
        <f t="shared" si="14"/>
        <v>Yes</v>
      </c>
    </row>
    <row r="115" spans="1:12" ht="25" x14ac:dyDescent="0.25">
      <c r="A115" s="44" t="s">
        <v>623</v>
      </c>
      <c r="B115" s="35" t="s">
        <v>213</v>
      </c>
      <c r="C115" s="45">
        <v>248460310</v>
      </c>
      <c r="D115" s="11" t="str">
        <f t="shared" si="11"/>
        <v>N/A</v>
      </c>
      <c r="E115" s="45">
        <v>217476335</v>
      </c>
      <c r="F115" s="11" t="str">
        <f t="shared" si="12"/>
        <v>N/A</v>
      </c>
      <c r="G115" s="45">
        <v>162779873</v>
      </c>
      <c r="H115" s="11" t="str">
        <f t="shared" si="13"/>
        <v>N/A</v>
      </c>
      <c r="I115" s="12">
        <v>-12.5</v>
      </c>
      <c r="J115" s="12">
        <v>-25.2</v>
      </c>
      <c r="K115" s="43" t="s">
        <v>739</v>
      </c>
      <c r="L115" s="9" t="str">
        <f t="shared" si="14"/>
        <v>Yes</v>
      </c>
    </row>
    <row r="116" spans="1:12" x14ac:dyDescent="0.25">
      <c r="A116" s="46" t="s">
        <v>624</v>
      </c>
      <c r="B116" s="36" t="s">
        <v>213</v>
      </c>
      <c r="C116" s="36">
        <v>56427</v>
      </c>
      <c r="D116" s="11" t="str">
        <f t="shared" si="11"/>
        <v>N/A</v>
      </c>
      <c r="E116" s="36">
        <v>56047</v>
      </c>
      <c r="F116" s="11" t="str">
        <f t="shared" si="12"/>
        <v>N/A</v>
      </c>
      <c r="G116" s="36">
        <v>55270</v>
      </c>
      <c r="H116" s="11" t="str">
        <f t="shared" si="13"/>
        <v>N/A</v>
      </c>
      <c r="I116" s="12">
        <v>-0.67300000000000004</v>
      </c>
      <c r="J116" s="12">
        <v>-1.39</v>
      </c>
      <c r="K116" s="1" t="s">
        <v>739</v>
      </c>
      <c r="L116" s="9" t="str">
        <f t="shared" si="14"/>
        <v>Yes</v>
      </c>
    </row>
    <row r="117" spans="1:12" x14ac:dyDescent="0.25">
      <c r="A117" s="44" t="s">
        <v>1451</v>
      </c>
      <c r="B117" s="35" t="s">
        <v>213</v>
      </c>
      <c r="C117" s="45">
        <v>4403.2167225000003</v>
      </c>
      <c r="D117" s="11" t="str">
        <f t="shared" si="11"/>
        <v>N/A</v>
      </c>
      <c r="E117" s="45">
        <v>3880.2493442999998</v>
      </c>
      <c r="F117" s="11" t="str">
        <f t="shared" si="12"/>
        <v>N/A</v>
      </c>
      <c r="G117" s="45">
        <v>2945.1759182000001</v>
      </c>
      <c r="H117" s="11" t="str">
        <f t="shared" si="13"/>
        <v>N/A</v>
      </c>
      <c r="I117" s="12">
        <v>-11.9</v>
      </c>
      <c r="J117" s="12">
        <v>-24.1</v>
      </c>
      <c r="K117" s="43" t="s">
        <v>739</v>
      </c>
      <c r="L117" s="9" t="str">
        <f t="shared" si="14"/>
        <v>Yes</v>
      </c>
    </row>
    <row r="118" spans="1:12" ht="25" x14ac:dyDescent="0.25">
      <c r="A118" s="44" t="s">
        <v>625</v>
      </c>
      <c r="B118" s="35" t="s">
        <v>213</v>
      </c>
      <c r="C118" s="45">
        <v>30157985</v>
      </c>
      <c r="D118" s="11" t="str">
        <f t="shared" si="11"/>
        <v>N/A</v>
      </c>
      <c r="E118" s="45">
        <v>31936388</v>
      </c>
      <c r="F118" s="11" t="str">
        <f t="shared" si="12"/>
        <v>N/A</v>
      </c>
      <c r="G118" s="45">
        <v>30512035</v>
      </c>
      <c r="H118" s="11" t="str">
        <f t="shared" si="13"/>
        <v>N/A</v>
      </c>
      <c r="I118" s="12">
        <v>5.8970000000000002</v>
      </c>
      <c r="J118" s="12">
        <v>-4.46</v>
      </c>
      <c r="K118" s="43" t="s">
        <v>739</v>
      </c>
      <c r="L118" s="9" t="str">
        <f t="shared" si="14"/>
        <v>Yes</v>
      </c>
    </row>
    <row r="119" spans="1:12" x14ac:dyDescent="0.25">
      <c r="A119" s="44" t="s">
        <v>626</v>
      </c>
      <c r="B119" s="35" t="s">
        <v>213</v>
      </c>
      <c r="C119" s="36">
        <v>30085</v>
      </c>
      <c r="D119" s="11" t="str">
        <f t="shared" si="11"/>
        <v>N/A</v>
      </c>
      <c r="E119" s="36">
        <v>28698</v>
      </c>
      <c r="F119" s="11" t="str">
        <f t="shared" si="12"/>
        <v>N/A</v>
      </c>
      <c r="G119" s="36">
        <v>28782</v>
      </c>
      <c r="H119" s="11" t="str">
        <f t="shared" si="13"/>
        <v>N/A</v>
      </c>
      <c r="I119" s="12">
        <v>-4.6100000000000003</v>
      </c>
      <c r="J119" s="12">
        <v>0.29270000000000002</v>
      </c>
      <c r="K119" s="43" t="s">
        <v>739</v>
      </c>
      <c r="L119" s="9" t="str">
        <f t="shared" si="14"/>
        <v>Yes</v>
      </c>
    </row>
    <row r="120" spans="1:12" x14ac:dyDescent="0.25">
      <c r="A120" s="44" t="s">
        <v>1452</v>
      </c>
      <c r="B120" s="35" t="s">
        <v>213</v>
      </c>
      <c r="C120" s="45">
        <v>1002.4259598</v>
      </c>
      <c r="D120" s="11" t="str">
        <f t="shared" si="11"/>
        <v>N/A</v>
      </c>
      <c r="E120" s="45">
        <v>1112.8436825000001</v>
      </c>
      <c r="F120" s="11" t="str">
        <f t="shared" si="12"/>
        <v>N/A</v>
      </c>
      <c r="G120" s="45">
        <v>1060.1082274</v>
      </c>
      <c r="H120" s="11" t="str">
        <f t="shared" si="13"/>
        <v>N/A</v>
      </c>
      <c r="I120" s="12">
        <v>11.02</v>
      </c>
      <c r="J120" s="12">
        <v>-4.74</v>
      </c>
      <c r="K120" s="43" t="s">
        <v>739</v>
      </c>
      <c r="L120" s="9" t="str">
        <f t="shared" si="14"/>
        <v>Yes</v>
      </c>
    </row>
    <row r="121" spans="1:12" ht="25" x14ac:dyDescent="0.25">
      <c r="A121" s="44" t="s">
        <v>627</v>
      </c>
      <c r="B121" s="35" t="s">
        <v>213</v>
      </c>
      <c r="C121" s="45">
        <v>63831953</v>
      </c>
      <c r="D121" s="11" t="str">
        <f t="shared" si="11"/>
        <v>N/A</v>
      </c>
      <c r="E121" s="45">
        <v>75158804</v>
      </c>
      <c r="F121" s="11" t="str">
        <f t="shared" si="12"/>
        <v>N/A</v>
      </c>
      <c r="G121" s="45">
        <v>80752187</v>
      </c>
      <c r="H121" s="11" t="str">
        <f t="shared" si="13"/>
        <v>N/A</v>
      </c>
      <c r="I121" s="12">
        <v>17.739999999999998</v>
      </c>
      <c r="J121" s="12">
        <v>7.4420000000000002</v>
      </c>
      <c r="K121" s="43" t="s">
        <v>739</v>
      </c>
      <c r="L121" s="9" t="str">
        <f t="shared" si="14"/>
        <v>Yes</v>
      </c>
    </row>
    <row r="122" spans="1:12" x14ac:dyDescent="0.25">
      <c r="A122" s="44" t="s">
        <v>628</v>
      </c>
      <c r="B122" s="35" t="s">
        <v>213</v>
      </c>
      <c r="C122" s="36">
        <v>13700</v>
      </c>
      <c r="D122" s="11" t="str">
        <f t="shared" si="11"/>
        <v>N/A</v>
      </c>
      <c r="E122" s="36">
        <v>14278</v>
      </c>
      <c r="F122" s="11" t="str">
        <f t="shared" si="12"/>
        <v>N/A</v>
      </c>
      <c r="G122" s="36">
        <v>14812</v>
      </c>
      <c r="H122" s="11" t="str">
        <f t="shared" si="13"/>
        <v>N/A</v>
      </c>
      <c r="I122" s="12">
        <v>4.2190000000000003</v>
      </c>
      <c r="J122" s="12">
        <v>3.74</v>
      </c>
      <c r="K122" s="43" t="s">
        <v>739</v>
      </c>
      <c r="L122" s="9" t="str">
        <f t="shared" si="14"/>
        <v>Yes</v>
      </c>
    </row>
    <row r="123" spans="1:12" ht="25" x14ac:dyDescent="0.25">
      <c r="A123" s="44" t="s">
        <v>1453</v>
      </c>
      <c r="B123" s="35" t="s">
        <v>213</v>
      </c>
      <c r="C123" s="45">
        <v>4659.2666423000001</v>
      </c>
      <c r="D123" s="11" t="str">
        <f t="shared" si="11"/>
        <v>N/A</v>
      </c>
      <c r="E123" s="45">
        <v>5263.9588178000004</v>
      </c>
      <c r="F123" s="11" t="str">
        <f t="shared" si="12"/>
        <v>N/A</v>
      </c>
      <c r="G123" s="45">
        <v>5451.8084661000003</v>
      </c>
      <c r="H123" s="11" t="str">
        <f t="shared" si="13"/>
        <v>N/A</v>
      </c>
      <c r="I123" s="12">
        <v>12.98</v>
      </c>
      <c r="J123" s="12">
        <v>3.569</v>
      </c>
      <c r="K123" s="43" t="s">
        <v>739</v>
      </c>
      <c r="L123" s="9" t="str">
        <f t="shared" si="14"/>
        <v>Yes</v>
      </c>
    </row>
    <row r="124" spans="1:12" ht="25" x14ac:dyDescent="0.25">
      <c r="A124" s="44" t="s">
        <v>629</v>
      </c>
      <c r="B124" s="35" t="s">
        <v>213</v>
      </c>
      <c r="C124" s="45">
        <v>3140501</v>
      </c>
      <c r="D124" s="11" t="str">
        <f t="shared" si="11"/>
        <v>N/A</v>
      </c>
      <c r="E124" s="45">
        <v>3075613</v>
      </c>
      <c r="F124" s="11" t="str">
        <f t="shared" si="12"/>
        <v>N/A</v>
      </c>
      <c r="G124" s="45">
        <v>2803302</v>
      </c>
      <c r="H124" s="11" t="str">
        <f t="shared" si="13"/>
        <v>N/A</v>
      </c>
      <c r="I124" s="12">
        <v>-2.0699999999999998</v>
      </c>
      <c r="J124" s="12">
        <v>-8.85</v>
      </c>
      <c r="K124" s="43" t="s">
        <v>739</v>
      </c>
      <c r="L124" s="9" t="str">
        <f t="shared" si="14"/>
        <v>Yes</v>
      </c>
    </row>
    <row r="125" spans="1:12" x14ac:dyDescent="0.25">
      <c r="A125" s="44" t="s">
        <v>630</v>
      </c>
      <c r="B125" s="35" t="s">
        <v>213</v>
      </c>
      <c r="C125" s="36">
        <v>13651</v>
      </c>
      <c r="D125" s="11" t="str">
        <f t="shared" si="11"/>
        <v>N/A</v>
      </c>
      <c r="E125" s="36">
        <v>13135</v>
      </c>
      <c r="F125" s="11" t="str">
        <f t="shared" si="12"/>
        <v>N/A</v>
      </c>
      <c r="G125" s="36">
        <v>13112</v>
      </c>
      <c r="H125" s="11" t="str">
        <f t="shared" si="13"/>
        <v>N/A</v>
      </c>
      <c r="I125" s="12">
        <v>-3.78</v>
      </c>
      <c r="J125" s="12">
        <v>-0.17499999999999999</v>
      </c>
      <c r="K125" s="43" t="s">
        <v>739</v>
      </c>
      <c r="L125" s="9" t="str">
        <f t="shared" si="14"/>
        <v>Yes</v>
      </c>
    </row>
    <row r="126" spans="1:12" ht="25" x14ac:dyDescent="0.25">
      <c r="A126" s="44" t="s">
        <v>1454</v>
      </c>
      <c r="B126" s="35" t="s">
        <v>213</v>
      </c>
      <c r="C126" s="45">
        <v>230.05647938000001</v>
      </c>
      <c r="D126" s="11" t="str">
        <f t="shared" si="11"/>
        <v>N/A</v>
      </c>
      <c r="E126" s="45">
        <v>234.15401599</v>
      </c>
      <c r="F126" s="11" t="str">
        <f t="shared" si="12"/>
        <v>N/A</v>
      </c>
      <c r="G126" s="45">
        <v>213.79667480000001</v>
      </c>
      <c r="H126" s="11" t="str">
        <f t="shared" si="13"/>
        <v>N/A</v>
      </c>
      <c r="I126" s="12">
        <v>1.7809999999999999</v>
      </c>
      <c r="J126" s="12">
        <v>-8.69</v>
      </c>
      <c r="K126" s="43" t="s">
        <v>739</v>
      </c>
      <c r="L126" s="9" t="str">
        <f t="shared" si="14"/>
        <v>Yes</v>
      </c>
    </row>
    <row r="127" spans="1:12" ht="25" x14ac:dyDescent="0.25">
      <c r="A127" s="44" t="s">
        <v>631</v>
      </c>
      <c r="B127" s="35" t="s">
        <v>213</v>
      </c>
      <c r="C127" s="45">
        <v>1837830</v>
      </c>
      <c r="D127" s="11" t="str">
        <f t="shared" si="11"/>
        <v>N/A</v>
      </c>
      <c r="E127" s="45">
        <v>1552456</v>
      </c>
      <c r="F127" s="11" t="str">
        <f t="shared" si="12"/>
        <v>N/A</v>
      </c>
      <c r="G127" s="45">
        <v>1586504</v>
      </c>
      <c r="H127" s="11" t="str">
        <f t="shared" si="13"/>
        <v>N/A</v>
      </c>
      <c r="I127" s="12">
        <v>-15.5</v>
      </c>
      <c r="J127" s="12">
        <v>2.1930000000000001</v>
      </c>
      <c r="K127" s="43" t="s">
        <v>739</v>
      </c>
      <c r="L127" s="9" t="str">
        <f t="shared" si="14"/>
        <v>Yes</v>
      </c>
    </row>
    <row r="128" spans="1:12" x14ac:dyDescent="0.25">
      <c r="A128" s="44" t="s">
        <v>632</v>
      </c>
      <c r="B128" s="35" t="s">
        <v>213</v>
      </c>
      <c r="C128" s="36">
        <v>49</v>
      </c>
      <c r="D128" s="11" t="str">
        <f t="shared" si="11"/>
        <v>N/A</v>
      </c>
      <c r="E128" s="36">
        <v>52</v>
      </c>
      <c r="F128" s="11" t="str">
        <f t="shared" si="12"/>
        <v>N/A</v>
      </c>
      <c r="G128" s="36">
        <v>163</v>
      </c>
      <c r="H128" s="11" t="str">
        <f t="shared" si="13"/>
        <v>N/A</v>
      </c>
      <c r="I128" s="12">
        <v>6.1219999999999999</v>
      </c>
      <c r="J128" s="12">
        <v>213.5</v>
      </c>
      <c r="K128" s="43" t="s">
        <v>739</v>
      </c>
      <c r="L128" s="9" t="str">
        <f t="shared" si="14"/>
        <v>No</v>
      </c>
    </row>
    <row r="129" spans="1:12" ht="25" x14ac:dyDescent="0.25">
      <c r="A129" s="44" t="s">
        <v>1455</v>
      </c>
      <c r="B129" s="35" t="s">
        <v>213</v>
      </c>
      <c r="C129" s="45">
        <v>37506.734693999999</v>
      </c>
      <c r="D129" s="11" t="str">
        <f t="shared" si="11"/>
        <v>N/A</v>
      </c>
      <c r="E129" s="45">
        <v>29854.923076999999</v>
      </c>
      <c r="F129" s="11" t="str">
        <f t="shared" si="12"/>
        <v>N/A</v>
      </c>
      <c r="G129" s="45">
        <v>9733.1533741999992</v>
      </c>
      <c r="H129" s="11" t="str">
        <f t="shared" si="13"/>
        <v>N/A</v>
      </c>
      <c r="I129" s="12">
        <v>-20.399999999999999</v>
      </c>
      <c r="J129" s="12">
        <v>-67.400000000000006</v>
      </c>
      <c r="K129" s="43" t="s">
        <v>739</v>
      </c>
      <c r="L129" s="9" t="str">
        <f t="shared" si="14"/>
        <v>No</v>
      </c>
    </row>
    <row r="130" spans="1:12" ht="25" x14ac:dyDescent="0.25">
      <c r="A130" s="44" t="s">
        <v>633</v>
      </c>
      <c r="B130" s="35" t="s">
        <v>213</v>
      </c>
      <c r="C130" s="45">
        <v>55276730</v>
      </c>
      <c r="D130" s="11" t="str">
        <f t="shared" si="11"/>
        <v>N/A</v>
      </c>
      <c r="E130" s="45">
        <v>84658615</v>
      </c>
      <c r="F130" s="11" t="str">
        <f t="shared" si="12"/>
        <v>N/A</v>
      </c>
      <c r="G130" s="45">
        <v>95542693</v>
      </c>
      <c r="H130" s="11" t="str">
        <f t="shared" si="13"/>
        <v>N/A</v>
      </c>
      <c r="I130" s="12">
        <v>53.15</v>
      </c>
      <c r="J130" s="12">
        <v>12.86</v>
      </c>
      <c r="K130" s="43" t="s">
        <v>739</v>
      </c>
      <c r="L130" s="9" t="str">
        <f t="shared" si="14"/>
        <v>Yes</v>
      </c>
    </row>
    <row r="131" spans="1:12" x14ac:dyDescent="0.25">
      <c r="A131" s="44" t="s">
        <v>634</v>
      </c>
      <c r="B131" s="35" t="s">
        <v>213</v>
      </c>
      <c r="C131" s="36">
        <v>24438</v>
      </c>
      <c r="D131" s="11" t="str">
        <f t="shared" si="11"/>
        <v>N/A</v>
      </c>
      <c r="E131" s="36">
        <v>31098</v>
      </c>
      <c r="F131" s="11" t="str">
        <f t="shared" si="12"/>
        <v>N/A</v>
      </c>
      <c r="G131" s="36">
        <v>34094</v>
      </c>
      <c r="H131" s="11" t="str">
        <f t="shared" si="13"/>
        <v>N/A</v>
      </c>
      <c r="I131" s="12">
        <v>27.25</v>
      </c>
      <c r="J131" s="12">
        <v>9.6340000000000003</v>
      </c>
      <c r="K131" s="43" t="s">
        <v>739</v>
      </c>
      <c r="L131" s="9" t="str">
        <f t="shared" si="14"/>
        <v>Yes</v>
      </c>
    </row>
    <row r="132" spans="1:12" ht="25" x14ac:dyDescent="0.25">
      <c r="A132" s="44" t="s">
        <v>1456</v>
      </c>
      <c r="B132" s="35" t="s">
        <v>213</v>
      </c>
      <c r="C132" s="45">
        <v>2261.9170963000001</v>
      </c>
      <c r="D132" s="11" t="str">
        <f t="shared" si="11"/>
        <v>N/A</v>
      </c>
      <c r="E132" s="45">
        <v>2722.3170300000002</v>
      </c>
      <c r="F132" s="11" t="str">
        <f t="shared" si="12"/>
        <v>N/A</v>
      </c>
      <c r="G132" s="45">
        <v>2802.3315833000001</v>
      </c>
      <c r="H132" s="11" t="str">
        <f t="shared" si="13"/>
        <v>N/A</v>
      </c>
      <c r="I132" s="12">
        <v>20.350000000000001</v>
      </c>
      <c r="J132" s="12">
        <v>2.9390000000000001</v>
      </c>
      <c r="K132" s="43" t="s">
        <v>739</v>
      </c>
      <c r="L132" s="9" t="str">
        <f t="shared" si="14"/>
        <v>Yes</v>
      </c>
    </row>
    <row r="133" spans="1:12" x14ac:dyDescent="0.25">
      <c r="A133" s="44" t="s">
        <v>635</v>
      </c>
      <c r="B133" s="35" t="s">
        <v>213</v>
      </c>
      <c r="C133" s="45">
        <v>23820880</v>
      </c>
      <c r="D133" s="11" t="str">
        <f t="shared" si="11"/>
        <v>N/A</v>
      </c>
      <c r="E133" s="45">
        <v>25752235</v>
      </c>
      <c r="F133" s="11" t="str">
        <f t="shared" si="12"/>
        <v>N/A</v>
      </c>
      <c r="G133" s="45">
        <v>27039757</v>
      </c>
      <c r="H133" s="11" t="str">
        <f t="shared" si="13"/>
        <v>N/A</v>
      </c>
      <c r="I133" s="12">
        <v>8.1080000000000005</v>
      </c>
      <c r="J133" s="12">
        <v>5</v>
      </c>
      <c r="K133" s="43" t="s">
        <v>739</v>
      </c>
      <c r="L133" s="9" t="str">
        <f t="shared" si="14"/>
        <v>Yes</v>
      </c>
    </row>
    <row r="134" spans="1:12" x14ac:dyDescent="0.25">
      <c r="A134" s="44" t="s">
        <v>636</v>
      </c>
      <c r="B134" s="35" t="s">
        <v>213</v>
      </c>
      <c r="C134" s="36">
        <v>2143</v>
      </c>
      <c r="D134" s="11" t="str">
        <f t="shared" si="11"/>
        <v>N/A</v>
      </c>
      <c r="E134" s="36">
        <v>2342</v>
      </c>
      <c r="F134" s="11" t="str">
        <f t="shared" si="12"/>
        <v>N/A</v>
      </c>
      <c r="G134" s="36">
        <v>2382</v>
      </c>
      <c r="H134" s="11" t="str">
        <f t="shared" si="13"/>
        <v>N/A</v>
      </c>
      <c r="I134" s="12">
        <v>9.2859999999999996</v>
      </c>
      <c r="J134" s="12">
        <v>1.708</v>
      </c>
      <c r="K134" s="43" t="s">
        <v>739</v>
      </c>
      <c r="L134" s="9" t="str">
        <f t="shared" si="14"/>
        <v>Yes</v>
      </c>
    </row>
    <row r="135" spans="1:12" x14ac:dyDescent="0.25">
      <c r="A135" s="44" t="s">
        <v>1457</v>
      </c>
      <c r="B135" s="35" t="s">
        <v>213</v>
      </c>
      <c r="C135" s="45">
        <v>11115.669621999999</v>
      </c>
      <c r="D135" s="11" t="str">
        <f t="shared" si="11"/>
        <v>N/A</v>
      </c>
      <c r="E135" s="45">
        <v>10995.830486999999</v>
      </c>
      <c r="F135" s="11" t="str">
        <f t="shared" si="12"/>
        <v>N/A</v>
      </c>
      <c r="G135" s="45">
        <v>11351.703191000001</v>
      </c>
      <c r="H135" s="11" t="str">
        <f t="shared" si="13"/>
        <v>N/A</v>
      </c>
      <c r="I135" s="12">
        <v>-1.08</v>
      </c>
      <c r="J135" s="12">
        <v>3.2360000000000002</v>
      </c>
      <c r="K135" s="43" t="s">
        <v>739</v>
      </c>
      <c r="L135" s="9" t="str">
        <f t="shared" si="14"/>
        <v>Yes</v>
      </c>
    </row>
    <row r="136" spans="1:12" ht="25" x14ac:dyDescent="0.25">
      <c r="A136" s="44" t="s">
        <v>637</v>
      </c>
      <c r="B136" s="35" t="s">
        <v>213</v>
      </c>
      <c r="C136" s="45">
        <v>729803</v>
      </c>
      <c r="D136" s="11" t="str">
        <f t="shared" si="11"/>
        <v>N/A</v>
      </c>
      <c r="E136" s="45">
        <v>681330</v>
      </c>
      <c r="F136" s="11" t="str">
        <f t="shared" si="12"/>
        <v>N/A</v>
      </c>
      <c r="G136" s="45">
        <v>700213</v>
      </c>
      <c r="H136" s="11" t="str">
        <f t="shared" si="13"/>
        <v>N/A</v>
      </c>
      <c r="I136" s="12">
        <v>-6.64</v>
      </c>
      <c r="J136" s="12">
        <v>2.7709999999999999</v>
      </c>
      <c r="K136" s="43" t="s">
        <v>739</v>
      </c>
      <c r="L136" s="9" t="str">
        <f>IF(J136="Div by 0", "N/A", IF(OR(J136="N/A",K136="N/A"),"N/A", IF(J136&gt;VALUE(MID(K136,1,2)), "No", IF(J136&lt;-1*VALUE(MID(K136,1,2)), "No", "Yes"))))</f>
        <v>Yes</v>
      </c>
    </row>
    <row r="137" spans="1:12" x14ac:dyDescent="0.25">
      <c r="A137" s="44" t="s">
        <v>638</v>
      </c>
      <c r="B137" s="35" t="s">
        <v>213</v>
      </c>
      <c r="C137" s="36">
        <v>7374</v>
      </c>
      <c r="D137" s="11" t="str">
        <f t="shared" si="11"/>
        <v>N/A</v>
      </c>
      <c r="E137" s="36">
        <v>7705</v>
      </c>
      <c r="F137" s="11" t="str">
        <f t="shared" si="12"/>
        <v>N/A</v>
      </c>
      <c r="G137" s="36">
        <v>8259</v>
      </c>
      <c r="H137" s="11" t="str">
        <f t="shared" si="13"/>
        <v>N/A</v>
      </c>
      <c r="I137" s="12">
        <v>4.4889999999999999</v>
      </c>
      <c r="J137" s="12">
        <v>7.19</v>
      </c>
      <c r="K137" s="43" t="s">
        <v>739</v>
      </c>
      <c r="L137" s="9" t="str">
        <f t="shared" ref="L137:L141" si="15">IF(J137="Div by 0", "N/A", IF(OR(J137="N/A",K137="N/A"),"N/A", IF(J137&gt;VALUE(MID(K137,1,2)), "No", IF(J137&lt;-1*VALUE(MID(K137,1,2)), "No", "Yes"))))</f>
        <v>Yes</v>
      </c>
    </row>
    <row r="138" spans="1:12" ht="25" x14ac:dyDescent="0.25">
      <c r="A138" s="44" t="s">
        <v>1458</v>
      </c>
      <c r="B138" s="35" t="s">
        <v>213</v>
      </c>
      <c r="C138" s="45">
        <v>98.969758611000003</v>
      </c>
      <c r="D138" s="11" t="str">
        <f t="shared" si="11"/>
        <v>N/A</v>
      </c>
      <c r="E138" s="45">
        <v>88.426995457000004</v>
      </c>
      <c r="F138" s="11" t="str">
        <f t="shared" si="12"/>
        <v>N/A</v>
      </c>
      <c r="G138" s="45">
        <v>84.781813779000004</v>
      </c>
      <c r="H138" s="11" t="str">
        <f t="shared" si="13"/>
        <v>N/A</v>
      </c>
      <c r="I138" s="12">
        <v>-10.7</v>
      </c>
      <c r="J138" s="12">
        <v>-4.12</v>
      </c>
      <c r="K138" s="43" t="s">
        <v>739</v>
      </c>
      <c r="L138" s="9" t="str">
        <f t="shared" si="15"/>
        <v>Yes</v>
      </c>
    </row>
    <row r="139" spans="1:12" ht="25" x14ac:dyDescent="0.25">
      <c r="A139" s="44" t="s">
        <v>639</v>
      </c>
      <c r="B139" s="35" t="s">
        <v>213</v>
      </c>
      <c r="C139" s="45">
        <v>9142817</v>
      </c>
      <c r="D139" s="11" t="str">
        <f t="shared" si="11"/>
        <v>N/A</v>
      </c>
      <c r="E139" s="45">
        <v>9527327</v>
      </c>
      <c r="F139" s="11" t="str">
        <f t="shared" si="12"/>
        <v>N/A</v>
      </c>
      <c r="G139" s="45">
        <v>9098103</v>
      </c>
      <c r="H139" s="11" t="str">
        <f t="shared" si="13"/>
        <v>N/A</v>
      </c>
      <c r="I139" s="12">
        <v>4.2060000000000004</v>
      </c>
      <c r="J139" s="12">
        <v>-4.51</v>
      </c>
      <c r="K139" s="43" t="s">
        <v>739</v>
      </c>
      <c r="L139" s="9" t="str">
        <f t="shared" si="15"/>
        <v>Yes</v>
      </c>
    </row>
    <row r="140" spans="1:12" x14ac:dyDescent="0.25">
      <c r="A140" s="44" t="s">
        <v>640</v>
      </c>
      <c r="B140" s="35" t="s">
        <v>213</v>
      </c>
      <c r="C140" s="36">
        <v>102</v>
      </c>
      <c r="D140" s="11" t="str">
        <f t="shared" si="11"/>
        <v>N/A</v>
      </c>
      <c r="E140" s="36">
        <v>96</v>
      </c>
      <c r="F140" s="11" t="str">
        <f t="shared" si="12"/>
        <v>N/A</v>
      </c>
      <c r="G140" s="36">
        <v>96</v>
      </c>
      <c r="H140" s="11" t="str">
        <f t="shared" si="13"/>
        <v>N/A</v>
      </c>
      <c r="I140" s="12">
        <v>-5.88</v>
      </c>
      <c r="J140" s="12">
        <v>0</v>
      </c>
      <c r="K140" s="43" t="s">
        <v>739</v>
      </c>
      <c r="L140" s="9" t="str">
        <f t="shared" si="15"/>
        <v>Yes</v>
      </c>
    </row>
    <row r="141" spans="1:12" ht="25" x14ac:dyDescent="0.25">
      <c r="A141" s="44" t="s">
        <v>1459</v>
      </c>
      <c r="B141" s="35" t="s">
        <v>213</v>
      </c>
      <c r="C141" s="45">
        <v>89635.460783999995</v>
      </c>
      <c r="D141" s="11" t="str">
        <f t="shared" si="11"/>
        <v>N/A</v>
      </c>
      <c r="E141" s="45">
        <v>99242.989583000002</v>
      </c>
      <c r="F141" s="11" t="str">
        <f t="shared" si="12"/>
        <v>N/A</v>
      </c>
      <c r="G141" s="45">
        <v>94771.90625</v>
      </c>
      <c r="H141" s="11" t="str">
        <f t="shared" si="13"/>
        <v>N/A</v>
      </c>
      <c r="I141" s="12">
        <v>10.72</v>
      </c>
      <c r="J141" s="12">
        <v>-4.51</v>
      </c>
      <c r="K141" s="43" t="s">
        <v>739</v>
      </c>
      <c r="L141" s="9" t="str">
        <f t="shared" si="15"/>
        <v>Yes</v>
      </c>
    </row>
    <row r="142" spans="1:12" ht="25" x14ac:dyDescent="0.25">
      <c r="A142" s="44" t="s">
        <v>641</v>
      </c>
      <c r="B142" s="35" t="s">
        <v>213</v>
      </c>
      <c r="C142" s="45">
        <v>85687402</v>
      </c>
      <c r="D142" s="11" t="str">
        <f t="shared" si="11"/>
        <v>N/A</v>
      </c>
      <c r="E142" s="45">
        <v>127833159</v>
      </c>
      <c r="F142" s="11" t="str">
        <f t="shared" si="12"/>
        <v>N/A</v>
      </c>
      <c r="G142" s="45">
        <v>88763368</v>
      </c>
      <c r="H142" s="11" t="str">
        <f t="shared" si="13"/>
        <v>N/A</v>
      </c>
      <c r="I142" s="12">
        <v>49.19</v>
      </c>
      <c r="J142" s="12">
        <v>-30.6</v>
      </c>
      <c r="K142" s="43" t="s">
        <v>739</v>
      </c>
      <c r="L142" s="9" t="str">
        <f t="shared" ref="L142:L153" si="16">IF(J142="Div by 0", "N/A", IF(K142="N/A","N/A", IF(J142&gt;VALUE(MID(K142,1,2)), "No", IF(J142&lt;-1*VALUE(MID(K142,1,2)), "No", "Yes"))))</f>
        <v>No</v>
      </c>
    </row>
    <row r="143" spans="1:12" x14ac:dyDescent="0.25">
      <c r="A143" s="44" t="s">
        <v>642</v>
      </c>
      <c r="B143" s="35" t="s">
        <v>213</v>
      </c>
      <c r="C143" s="36">
        <v>175645</v>
      </c>
      <c r="D143" s="11" t="str">
        <f t="shared" si="11"/>
        <v>N/A</v>
      </c>
      <c r="E143" s="36">
        <v>187594</v>
      </c>
      <c r="F143" s="11" t="str">
        <f t="shared" si="12"/>
        <v>N/A</v>
      </c>
      <c r="G143" s="36">
        <v>190799</v>
      </c>
      <c r="H143" s="11" t="str">
        <f t="shared" si="13"/>
        <v>N/A</v>
      </c>
      <c r="I143" s="12">
        <v>6.8029999999999999</v>
      </c>
      <c r="J143" s="12">
        <v>1.708</v>
      </c>
      <c r="K143" s="43" t="s">
        <v>739</v>
      </c>
      <c r="L143" s="9" t="str">
        <f t="shared" si="16"/>
        <v>Yes</v>
      </c>
    </row>
    <row r="144" spans="1:12" ht="25" x14ac:dyDescent="0.25">
      <c r="A144" s="44" t="s">
        <v>1460</v>
      </c>
      <c r="B144" s="35" t="s">
        <v>213</v>
      </c>
      <c r="C144" s="45">
        <v>487.84424265000001</v>
      </c>
      <c r="D144" s="11" t="str">
        <f t="shared" si="11"/>
        <v>N/A</v>
      </c>
      <c r="E144" s="45">
        <v>681.43522181000003</v>
      </c>
      <c r="F144" s="11" t="str">
        <f t="shared" si="12"/>
        <v>N/A</v>
      </c>
      <c r="G144" s="45">
        <v>465.21925167000001</v>
      </c>
      <c r="H144" s="11" t="str">
        <f t="shared" si="13"/>
        <v>N/A</v>
      </c>
      <c r="I144" s="12">
        <v>39.68</v>
      </c>
      <c r="J144" s="12">
        <v>-31.7</v>
      </c>
      <c r="K144" s="43" t="s">
        <v>739</v>
      </c>
      <c r="L144" s="9" t="str">
        <f t="shared" si="16"/>
        <v>No</v>
      </c>
    </row>
    <row r="145" spans="1:12" ht="25" x14ac:dyDescent="0.25">
      <c r="A145" s="44" t="s">
        <v>643</v>
      </c>
      <c r="B145" s="35" t="s">
        <v>213</v>
      </c>
      <c r="C145" s="45">
        <v>0</v>
      </c>
      <c r="D145" s="11" t="str">
        <f t="shared" ref="D145:D153" si="17">IF($B145="N/A","N/A",IF(C145&gt;10,"No",IF(C145&lt;-10,"No","Yes")))</f>
        <v>N/A</v>
      </c>
      <c r="E145" s="45">
        <v>0</v>
      </c>
      <c r="F145" s="11" t="str">
        <f t="shared" ref="F145:F153" si="18">IF($B145="N/A","N/A",IF(E145&gt;10,"No",IF(E145&lt;-10,"No","Yes")))</f>
        <v>N/A</v>
      </c>
      <c r="G145" s="45">
        <v>0</v>
      </c>
      <c r="H145" s="11" t="str">
        <f t="shared" ref="H145:H153" si="19">IF($B145="N/A","N/A",IF(G145&gt;10,"No",IF(G145&lt;-10,"No","Yes")))</f>
        <v>N/A</v>
      </c>
      <c r="I145" s="12" t="s">
        <v>1746</v>
      </c>
      <c r="J145" s="12" t="s">
        <v>1746</v>
      </c>
      <c r="K145" s="43" t="s">
        <v>739</v>
      </c>
      <c r="L145" s="9" t="str">
        <f t="shared" si="16"/>
        <v>N/A</v>
      </c>
    </row>
    <row r="146" spans="1:12" x14ac:dyDescent="0.25">
      <c r="A146" s="44" t="s">
        <v>644</v>
      </c>
      <c r="B146" s="35" t="s">
        <v>213</v>
      </c>
      <c r="C146" s="36">
        <v>0</v>
      </c>
      <c r="D146" s="11" t="str">
        <f t="shared" si="17"/>
        <v>N/A</v>
      </c>
      <c r="E146" s="36">
        <v>0</v>
      </c>
      <c r="F146" s="11" t="str">
        <f t="shared" si="18"/>
        <v>N/A</v>
      </c>
      <c r="G146" s="36">
        <v>0</v>
      </c>
      <c r="H146" s="11" t="str">
        <f t="shared" si="19"/>
        <v>N/A</v>
      </c>
      <c r="I146" s="12" t="s">
        <v>1746</v>
      </c>
      <c r="J146" s="12" t="s">
        <v>1746</v>
      </c>
      <c r="K146" s="43" t="s">
        <v>739</v>
      </c>
      <c r="L146" s="9" t="str">
        <f t="shared" si="16"/>
        <v>N/A</v>
      </c>
    </row>
    <row r="147" spans="1:12" ht="25" x14ac:dyDescent="0.25">
      <c r="A147" s="44" t="s">
        <v>1461</v>
      </c>
      <c r="B147" s="35" t="s">
        <v>213</v>
      </c>
      <c r="C147" s="45" t="s">
        <v>1746</v>
      </c>
      <c r="D147" s="11" t="str">
        <f t="shared" si="17"/>
        <v>N/A</v>
      </c>
      <c r="E147" s="45" t="s">
        <v>1746</v>
      </c>
      <c r="F147" s="11" t="str">
        <f t="shared" si="18"/>
        <v>N/A</v>
      </c>
      <c r="G147" s="45" t="s">
        <v>1746</v>
      </c>
      <c r="H147" s="11" t="str">
        <f t="shared" si="19"/>
        <v>N/A</v>
      </c>
      <c r="I147" s="12" t="s">
        <v>1746</v>
      </c>
      <c r="J147" s="12" t="s">
        <v>1746</v>
      </c>
      <c r="K147" s="43" t="s">
        <v>739</v>
      </c>
      <c r="L147" s="9" t="str">
        <f t="shared" si="16"/>
        <v>N/A</v>
      </c>
    </row>
    <row r="148" spans="1:12" ht="25" x14ac:dyDescent="0.25">
      <c r="A148" s="44" t="s">
        <v>645</v>
      </c>
      <c r="B148" s="35" t="s">
        <v>213</v>
      </c>
      <c r="C148" s="45">
        <v>404774329</v>
      </c>
      <c r="D148" s="11" t="str">
        <f t="shared" si="17"/>
        <v>N/A</v>
      </c>
      <c r="E148" s="45">
        <v>420498886</v>
      </c>
      <c r="F148" s="11" t="str">
        <f t="shared" si="18"/>
        <v>N/A</v>
      </c>
      <c r="G148" s="45">
        <v>443127302</v>
      </c>
      <c r="H148" s="11" t="str">
        <f t="shared" si="19"/>
        <v>N/A</v>
      </c>
      <c r="I148" s="12">
        <v>3.8849999999999998</v>
      </c>
      <c r="J148" s="12">
        <v>5.3810000000000002</v>
      </c>
      <c r="K148" s="43" t="s">
        <v>739</v>
      </c>
      <c r="L148" s="9" t="str">
        <f t="shared" si="16"/>
        <v>Yes</v>
      </c>
    </row>
    <row r="149" spans="1:12" x14ac:dyDescent="0.25">
      <c r="A149" s="44" t="s">
        <v>646</v>
      </c>
      <c r="B149" s="35" t="s">
        <v>213</v>
      </c>
      <c r="C149" s="36">
        <v>106781</v>
      </c>
      <c r="D149" s="11" t="str">
        <f t="shared" si="17"/>
        <v>N/A</v>
      </c>
      <c r="E149" s="36">
        <v>92377</v>
      </c>
      <c r="F149" s="11" t="str">
        <f t="shared" si="18"/>
        <v>N/A</v>
      </c>
      <c r="G149" s="36">
        <v>95666</v>
      </c>
      <c r="H149" s="11" t="str">
        <f t="shared" si="19"/>
        <v>N/A</v>
      </c>
      <c r="I149" s="12">
        <v>-13.5</v>
      </c>
      <c r="J149" s="12">
        <v>3.56</v>
      </c>
      <c r="K149" s="43" t="s">
        <v>739</v>
      </c>
      <c r="L149" s="9" t="str">
        <f t="shared" si="16"/>
        <v>Yes</v>
      </c>
    </row>
    <row r="150" spans="1:12" ht="25" x14ac:dyDescent="0.25">
      <c r="A150" s="44" t="s">
        <v>1462</v>
      </c>
      <c r="B150" s="35" t="s">
        <v>213</v>
      </c>
      <c r="C150" s="45">
        <v>3790.6961818999998</v>
      </c>
      <c r="D150" s="11" t="str">
        <f t="shared" si="17"/>
        <v>N/A</v>
      </c>
      <c r="E150" s="45">
        <v>4551.9868149000004</v>
      </c>
      <c r="F150" s="11" t="str">
        <f t="shared" si="18"/>
        <v>N/A</v>
      </c>
      <c r="G150" s="45">
        <v>4632.0249827999996</v>
      </c>
      <c r="H150" s="11" t="str">
        <f t="shared" si="19"/>
        <v>N/A</v>
      </c>
      <c r="I150" s="12">
        <v>20.079999999999998</v>
      </c>
      <c r="J150" s="12">
        <v>1.758</v>
      </c>
      <c r="K150" s="43" t="s">
        <v>739</v>
      </c>
      <c r="L150" s="9" t="str">
        <f t="shared" si="16"/>
        <v>Yes</v>
      </c>
    </row>
    <row r="151" spans="1:12" ht="25" x14ac:dyDescent="0.25">
      <c r="A151" s="44" t="s">
        <v>647</v>
      </c>
      <c r="B151" s="35" t="s">
        <v>213</v>
      </c>
      <c r="C151" s="45">
        <v>3979074</v>
      </c>
      <c r="D151" s="11" t="str">
        <f t="shared" si="17"/>
        <v>N/A</v>
      </c>
      <c r="E151" s="45">
        <v>3208541</v>
      </c>
      <c r="F151" s="11" t="str">
        <f t="shared" si="18"/>
        <v>N/A</v>
      </c>
      <c r="G151" s="45">
        <v>2949151</v>
      </c>
      <c r="H151" s="11" t="str">
        <f t="shared" si="19"/>
        <v>N/A</v>
      </c>
      <c r="I151" s="12">
        <v>-19.399999999999999</v>
      </c>
      <c r="J151" s="12">
        <v>-8.08</v>
      </c>
      <c r="K151" s="43" t="s">
        <v>739</v>
      </c>
      <c r="L151" s="9" t="str">
        <f t="shared" si="16"/>
        <v>Yes</v>
      </c>
    </row>
    <row r="152" spans="1:12" x14ac:dyDescent="0.25">
      <c r="A152" s="44" t="s">
        <v>648</v>
      </c>
      <c r="B152" s="35" t="s">
        <v>213</v>
      </c>
      <c r="C152" s="36">
        <v>1058</v>
      </c>
      <c r="D152" s="11" t="str">
        <f t="shared" si="17"/>
        <v>N/A</v>
      </c>
      <c r="E152" s="36">
        <v>639</v>
      </c>
      <c r="F152" s="11" t="str">
        <f t="shared" si="18"/>
        <v>N/A</v>
      </c>
      <c r="G152" s="36">
        <v>382</v>
      </c>
      <c r="H152" s="11" t="str">
        <f t="shared" si="19"/>
        <v>N/A</v>
      </c>
      <c r="I152" s="12">
        <v>-39.6</v>
      </c>
      <c r="J152" s="12">
        <v>-40.200000000000003</v>
      </c>
      <c r="K152" s="43" t="s">
        <v>739</v>
      </c>
      <c r="L152" s="9" t="str">
        <f t="shared" si="16"/>
        <v>No</v>
      </c>
    </row>
    <row r="153" spans="1:12" ht="25" x14ac:dyDescent="0.25">
      <c r="A153" s="44" t="s">
        <v>1463</v>
      </c>
      <c r="B153" s="35" t="s">
        <v>213</v>
      </c>
      <c r="C153" s="45">
        <v>3760.9395085000001</v>
      </c>
      <c r="D153" s="11" t="str">
        <f t="shared" si="17"/>
        <v>N/A</v>
      </c>
      <c r="E153" s="45">
        <v>5021.1909232999997</v>
      </c>
      <c r="F153" s="11" t="str">
        <f t="shared" si="18"/>
        <v>N/A</v>
      </c>
      <c r="G153" s="45">
        <v>7720.2905758999996</v>
      </c>
      <c r="H153" s="11" t="str">
        <f t="shared" si="19"/>
        <v>N/A</v>
      </c>
      <c r="I153" s="12">
        <v>33.51</v>
      </c>
      <c r="J153" s="12">
        <v>53.75</v>
      </c>
      <c r="K153" s="43" t="s">
        <v>739</v>
      </c>
      <c r="L153" s="9" t="str">
        <f t="shared" si="16"/>
        <v>No</v>
      </c>
    </row>
    <row r="154" spans="1:12" x14ac:dyDescent="0.25">
      <c r="A154" s="44" t="s">
        <v>1529</v>
      </c>
      <c r="B154" s="35" t="s">
        <v>213</v>
      </c>
      <c r="C154" s="45">
        <v>638.22164156999997</v>
      </c>
      <c r="D154" s="11" t="str">
        <f t="shared" ref="D154:D173" si="20">IF($B154="N/A","N/A",IF(C154&gt;10,"No",IF(C154&lt;-10,"No","Yes")))</f>
        <v>N/A</v>
      </c>
      <c r="E154" s="45">
        <v>605.79018747999999</v>
      </c>
      <c r="F154" s="11" t="str">
        <f t="shared" ref="F154:F173" si="21">IF($B154="N/A","N/A",IF(E154&gt;10,"No",IF(E154&lt;-10,"No","Yes")))</f>
        <v>N/A</v>
      </c>
      <c r="G154" s="45">
        <v>566.24899598000002</v>
      </c>
      <c r="H154" s="11" t="str">
        <f t="shared" ref="H154:H173" si="22">IF($B154="N/A","N/A",IF(G154&gt;10,"No",IF(G154&lt;-10,"No","Yes")))</f>
        <v>N/A</v>
      </c>
      <c r="I154" s="12">
        <v>-5.08</v>
      </c>
      <c r="J154" s="12">
        <v>-6.53</v>
      </c>
      <c r="K154" s="43" t="s">
        <v>739</v>
      </c>
      <c r="L154" s="9" t="str">
        <f t="shared" ref="L154:L173" si="23">IF(J154="Div by 0", "N/A", IF(K154="N/A","N/A", IF(J154&gt;VALUE(MID(K154,1,2)), "No", IF(J154&lt;-1*VALUE(MID(K154,1,2)), "No", "Yes"))))</f>
        <v>Yes</v>
      </c>
    </row>
    <row r="155" spans="1:12" x14ac:dyDescent="0.25">
      <c r="A155" s="47" t="s">
        <v>1530</v>
      </c>
      <c r="B155" s="35" t="s">
        <v>213</v>
      </c>
      <c r="C155" s="45">
        <v>419.06869139000003</v>
      </c>
      <c r="D155" s="11" t="str">
        <f t="shared" si="20"/>
        <v>N/A</v>
      </c>
      <c r="E155" s="45">
        <v>435.47518554999999</v>
      </c>
      <c r="F155" s="11" t="str">
        <f t="shared" si="21"/>
        <v>N/A</v>
      </c>
      <c r="G155" s="45">
        <v>441.31037114999998</v>
      </c>
      <c r="H155" s="11" t="str">
        <f t="shared" si="22"/>
        <v>N/A</v>
      </c>
      <c r="I155" s="12">
        <v>3.915</v>
      </c>
      <c r="J155" s="12">
        <v>1.34</v>
      </c>
      <c r="K155" s="43" t="s">
        <v>739</v>
      </c>
      <c r="L155" s="9" t="str">
        <f t="shared" si="23"/>
        <v>Yes</v>
      </c>
    </row>
    <row r="156" spans="1:12" x14ac:dyDescent="0.25">
      <c r="A156" s="47" t="s">
        <v>1531</v>
      </c>
      <c r="B156" s="35" t="s">
        <v>213</v>
      </c>
      <c r="C156" s="45">
        <v>1527.0393094000001</v>
      </c>
      <c r="D156" s="11" t="str">
        <f t="shared" si="20"/>
        <v>N/A</v>
      </c>
      <c r="E156" s="45">
        <v>1506.9885695</v>
      </c>
      <c r="F156" s="11" t="str">
        <f t="shared" si="21"/>
        <v>N/A</v>
      </c>
      <c r="G156" s="45">
        <v>1364.1342887000001</v>
      </c>
      <c r="H156" s="11" t="str">
        <f t="shared" si="22"/>
        <v>N/A</v>
      </c>
      <c r="I156" s="12">
        <v>-1.31</v>
      </c>
      <c r="J156" s="12">
        <v>-9.48</v>
      </c>
      <c r="K156" s="43" t="s">
        <v>739</v>
      </c>
      <c r="L156" s="9" t="str">
        <f t="shared" si="23"/>
        <v>Yes</v>
      </c>
    </row>
    <row r="157" spans="1:12" x14ac:dyDescent="0.25">
      <c r="A157" s="47" t="s">
        <v>1532</v>
      </c>
      <c r="B157" s="35" t="s">
        <v>213</v>
      </c>
      <c r="C157" s="45">
        <v>397.95200876000001</v>
      </c>
      <c r="D157" s="11" t="str">
        <f t="shared" si="20"/>
        <v>N/A</v>
      </c>
      <c r="E157" s="45">
        <v>350.40941315999999</v>
      </c>
      <c r="F157" s="11" t="str">
        <f t="shared" si="21"/>
        <v>N/A</v>
      </c>
      <c r="G157" s="45">
        <v>320.39351340000002</v>
      </c>
      <c r="H157" s="11" t="str">
        <f t="shared" si="22"/>
        <v>N/A</v>
      </c>
      <c r="I157" s="12">
        <v>-11.9</v>
      </c>
      <c r="J157" s="12">
        <v>-8.57</v>
      </c>
      <c r="K157" s="43" t="s">
        <v>739</v>
      </c>
      <c r="L157" s="9" t="str">
        <f t="shared" si="23"/>
        <v>Yes</v>
      </c>
    </row>
    <row r="158" spans="1:12" x14ac:dyDescent="0.25">
      <c r="A158" s="47" t="s">
        <v>1533</v>
      </c>
      <c r="B158" s="35" t="s">
        <v>213</v>
      </c>
      <c r="C158" s="45">
        <v>859.40850963000003</v>
      </c>
      <c r="D158" s="11" t="str">
        <f t="shared" si="20"/>
        <v>N/A</v>
      </c>
      <c r="E158" s="45">
        <v>851.0433213</v>
      </c>
      <c r="F158" s="11" t="str">
        <f t="shared" si="21"/>
        <v>N/A</v>
      </c>
      <c r="G158" s="45">
        <v>862.56909912000003</v>
      </c>
      <c r="H158" s="11" t="str">
        <f t="shared" si="22"/>
        <v>N/A</v>
      </c>
      <c r="I158" s="12">
        <v>-0.97299999999999998</v>
      </c>
      <c r="J158" s="12">
        <v>1.3540000000000001</v>
      </c>
      <c r="K158" s="43" t="s">
        <v>739</v>
      </c>
      <c r="L158" s="9" t="str">
        <f t="shared" si="23"/>
        <v>Yes</v>
      </c>
    </row>
    <row r="159" spans="1:12" x14ac:dyDescent="0.25">
      <c r="A159" s="44" t="s">
        <v>1534</v>
      </c>
      <c r="B159" s="35" t="s">
        <v>213</v>
      </c>
      <c r="C159" s="45">
        <v>1264.8440605999999</v>
      </c>
      <c r="D159" s="11" t="str">
        <f t="shared" si="20"/>
        <v>N/A</v>
      </c>
      <c r="E159" s="45">
        <v>1304.5839587999999</v>
      </c>
      <c r="F159" s="11" t="str">
        <f t="shared" si="21"/>
        <v>N/A</v>
      </c>
      <c r="G159" s="45">
        <v>1314.2041583</v>
      </c>
      <c r="H159" s="11" t="str">
        <f t="shared" si="22"/>
        <v>N/A</v>
      </c>
      <c r="I159" s="12">
        <v>3.1419999999999999</v>
      </c>
      <c r="J159" s="12">
        <v>0.73740000000000006</v>
      </c>
      <c r="K159" s="43" t="s">
        <v>739</v>
      </c>
      <c r="L159" s="9" t="str">
        <f t="shared" si="23"/>
        <v>Yes</v>
      </c>
    </row>
    <row r="160" spans="1:12" x14ac:dyDescent="0.25">
      <c r="A160" s="47" t="s">
        <v>1535</v>
      </c>
      <c r="B160" s="35" t="s">
        <v>213</v>
      </c>
      <c r="C160" s="45">
        <v>9735.7952654000001</v>
      </c>
      <c r="D160" s="11" t="str">
        <f t="shared" si="20"/>
        <v>N/A</v>
      </c>
      <c r="E160" s="45">
        <v>10254.318787</v>
      </c>
      <c r="F160" s="11" t="str">
        <f t="shared" si="21"/>
        <v>N/A</v>
      </c>
      <c r="G160" s="45">
        <v>10305.263219</v>
      </c>
      <c r="H160" s="11" t="str">
        <f t="shared" si="22"/>
        <v>N/A</v>
      </c>
      <c r="I160" s="12">
        <v>5.3259999999999996</v>
      </c>
      <c r="J160" s="12">
        <v>0.49680000000000002</v>
      </c>
      <c r="K160" s="43" t="s">
        <v>739</v>
      </c>
      <c r="L160" s="9" t="str">
        <f t="shared" si="23"/>
        <v>Yes</v>
      </c>
    </row>
    <row r="161" spans="1:12" x14ac:dyDescent="0.25">
      <c r="A161" s="47" t="s">
        <v>1536</v>
      </c>
      <c r="B161" s="35" t="s">
        <v>213</v>
      </c>
      <c r="C161" s="45">
        <v>2426.7753130999999</v>
      </c>
      <c r="D161" s="11" t="str">
        <f t="shared" si="20"/>
        <v>N/A</v>
      </c>
      <c r="E161" s="45">
        <v>2527.7411739999998</v>
      </c>
      <c r="F161" s="11" t="str">
        <f t="shared" si="21"/>
        <v>N/A</v>
      </c>
      <c r="G161" s="45">
        <v>2458.3060500000001</v>
      </c>
      <c r="H161" s="11" t="str">
        <f t="shared" si="22"/>
        <v>N/A</v>
      </c>
      <c r="I161" s="12">
        <v>4.16</v>
      </c>
      <c r="J161" s="12">
        <v>-2.75</v>
      </c>
      <c r="K161" s="43" t="s">
        <v>739</v>
      </c>
      <c r="L161" s="9" t="str">
        <f t="shared" si="23"/>
        <v>Yes</v>
      </c>
    </row>
    <row r="162" spans="1:12" x14ac:dyDescent="0.25">
      <c r="A162" s="47" t="s">
        <v>1537</v>
      </c>
      <c r="B162" s="35" t="s">
        <v>213</v>
      </c>
      <c r="C162" s="45">
        <v>208.05950533000001</v>
      </c>
      <c r="D162" s="11" t="str">
        <f t="shared" si="20"/>
        <v>N/A</v>
      </c>
      <c r="E162" s="45">
        <v>218.30141766</v>
      </c>
      <c r="F162" s="11" t="str">
        <f t="shared" si="21"/>
        <v>N/A</v>
      </c>
      <c r="G162" s="45">
        <v>228.67266133999999</v>
      </c>
      <c r="H162" s="11" t="str">
        <f t="shared" si="22"/>
        <v>N/A</v>
      </c>
      <c r="I162" s="12">
        <v>4.923</v>
      </c>
      <c r="J162" s="12">
        <v>4.7510000000000003</v>
      </c>
      <c r="K162" s="43" t="s">
        <v>739</v>
      </c>
      <c r="L162" s="9" t="str">
        <f t="shared" si="23"/>
        <v>Yes</v>
      </c>
    </row>
    <row r="163" spans="1:12" x14ac:dyDescent="0.25">
      <c r="A163" s="47" t="s">
        <v>1538</v>
      </c>
      <c r="B163" s="35" t="s">
        <v>213</v>
      </c>
      <c r="C163" s="45">
        <v>1.6039824755000001</v>
      </c>
      <c r="D163" s="11" t="str">
        <f t="shared" si="20"/>
        <v>N/A</v>
      </c>
      <c r="E163" s="45">
        <v>2.8062187026999998</v>
      </c>
      <c r="F163" s="11" t="str">
        <f t="shared" si="21"/>
        <v>N/A</v>
      </c>
      <c r="G163" s="45">
        <v>2.9084922215</v>
      </c>
      <c r="H163" s="11" t="str">
        <f t="shared" si="22"/>
        <v>N/A</v>
      </c>
      <c r="I163" s="12">
        <v>74.95</v>
      </c>
      <c r="J163" s="12">
        <v>3.645</v>
      </c>
      <c r="K163" s="43" t="s">
        <v>739</v>
      </c>
      <c r="L163" s="9" t="str">
        <f t="shared" si="23"/>
        <v>Yes</v>
      </c>
    </row>
    <row r="164" spans="1:12" x14ac:dyDescent="0.25">
      <c r="A164" s="44" t="s">
        <v>1539</v>
      </c>
      <c r="B164" s="35" t="s">
        <v>213</v>
      </c>
      <c r="C164" s="45">
        <v>513.17297598000005</v>
      </c>
      <c r="D164" s="11" t="str">
        <f t="shared" si="20"/>
        <v>N/A</v>
      </c>
      <c r="E164" s="45">
        <v>477.08041300999997</v>
      </c>
      <c r="F164" s="11" t="str">
        <f t="shared" si="21"/>
        <v>N/A</v>
      </c>
      <c r="G164" s="45">
        <v>476.62444991000001</v>
      </c>
      <c r="H164" s="11" t="str">
        <f t="shared" si="22"/>
        <v>N/A</v>
      </c>
      <c r="I164" s="12">
        <v>-7.03</v>
      </c>
      <c r="J164" s="12">
        <v>-9.6000000000000002E-2</v>
      </c>
      <c r="K164" s="43" t="s">
        <v>739</v>
      </c>
      <c r="L164" s="9" t="str">
        <f t="shared" si="23"/>
        <v>Yes</v>
      </c>
    </row>
    <row r="165" spans="1:12" x14ac:dyDescent="0.25">
      <c r="A165" s="47" t="s">
        <v>1540</v>
      </c>
      <c r="B165" s="35" t="s">
        <v>213</v>
      </c>
      <c r="C165" s="45">
        <v>94.891209345999997</v>
      </c>
      <c r="D165" s="11" t="str">
        <f t="shared" si="20"/>
        <v>N/A</v>
      </c>
      <c r="E165" s="45">
        <v>105.37143432000001</v>
      </c>
      <c r="F165" s="11" t="str">
        <f t="shared" si="21"/>
        <v>N/A</v>
      </c>
      <c r="G165" s="45">
        <v>82.111974313000005</v>
      </c>
      <c r="H165" s="11" t="str">
        <f t="shared" si="22"/>
        <v>N/A</v>
      </c>
      <c r="I165" s="12">
        <v>11.04</v>
      </c>
      <c r="J165" s="12">
        <v>-22.1</v>
      </c>
      <c r="K165" s="43" t="s">
        <v>739</v>
      </c>
      <c r="L165" s="9" t="str">
        <f t="shared" si="23"/>
        <v>Yes</v>
      </c>
    </row>
    <row r="166" spans="1:12" x14ac:dyDescent="0.25">
      <c r="A166" s="47" t="s">
        <v>1541</v>
      </c>
      <c r="B166" s="35" t="s">
        <v>213</v>
      </c>
      <c r="C166" s="45">
        <v>1559.7102694</v>
      </c>
      <c r="D166" s="11" t="str">
        <f t="shared" si="20"/>
        <v>N/A</v>
      </c>
      <c r="E166" s="45">
        <v>1473.4432869</v>
      </c>
      <c r="F166" s="11" t="str">
        <f t="shared" si="21"/>
        <v>N/A</v>
      </c>
      <c r="G166" s="45">
        <v>1429.1153245</v>
      </c>
      <c r="H166" s="11" t="str">
        <f t="shared" si="22"/>
        <v>N/A</v>
      </c>
      <c r="I166" s="12">
        <v>-5.53</v>
      </c>
      <c r="J166" s="12">
        <v>-3.01</v>
      </c>
      <c r="K166" s="43" t="s">
        <v>739</v>
      </c>
      <c r="L166" s="9" t="str">
        <f t="shared" si="23"/>
        <v>Yes</v>
      </c>
    </row>
    <row r="167" spans="1:12" x14ac:dyDescent="0.25">
      <c r="A167" s="47" t="s">
        <v>1542</v>
      </c>
      <c r="B167" s="35" t="s">
        <v>213</v>
      </c>
      <c r="C167" s="45">
        <v>300.14528915</v>
      </c>
      <c r="D167" s="11" t="str">
        <f t="shared" si="20"/>
        <v>N/A</v>
      </c>
      <c r="E167" s="45">
        <v>267.41465829999999</v>
      </c>
      <c r="F167" s="11" t="str">
        <f t="shared" si="21"/>
        <v>N/A</v>
      </c>
      <c r="G167" s="45">
        <v>272.23882578000001</v>
      </c>
      <c r="H167" s="11" t="str">
        <f t="shared" si="22"/>
        <v>N/A</v>
      </c>
      <c r="I167" s="12">
        <v>-10.9</v>
      </c>
      <c r="J167" s="12">
        <v>1.804</v>
      </c>
      <c r="K167" s="43" t="s">
        <v>739</v>
      </c>
      <c r="L167" s="9" t="str">
        <f t="shared" si="23"/>
        <v>Yes</v>
      </c>
    </row>
    <row r="168" spans="1:12" x14ac:dyDescent="0.25">
      <c r="A168" s="47" t="s">
        <v>1543</v>
      </c>
      <c r="B168" s="35" t="s">
        <v>213</v>
      </c>
      <c r="C168" s="45">
        <v>323.20417587999998</v>
      </c>
      <c r="D168" s="11" t="str">
        <f t="shared" si="20"/>
        <v>N/A</v>
      </c>
      <c r="E168" s="45">
        <v>284.8368658</v>
      </c>
      <c r="F168" s="11" t="str">
        <f t="shared" si="21"/>
        <v>N/A</v>
      </c>
      <c r="G168" s="45">
        <v>277.92887986</v>
      </c>
      <c r="H168" s="11" t="str">
        <f t="shared" si="22"/>
        <v>N/A</v>
      </c>
      <c r="I168" s="12">
        <v>-11.9</v>
      </c>
      <c r="J168" s="12">
        <v>-2.4300000000000002</v>
      </c>
      <c r="K168" s="43" t="s">
        <v>739</v>
      </c>
      <c r="L168" s="9" t="str">
        <f t="shared" si="23"/>
        <v>Yes</v>
      </c>
    </row>
    <row r="169" spans="1:12" x14ac:dyDescent="0.25">
      <c r="A169" s="44" t="s">
        <v>1544</v>
      </c>
      <c r="B169" s="35" t="s">
        <v>213</v>
      </c>
      <c r="C169" s="45">
        <v>2935.4896712999998</v>
      </c>
      <c r="D169" s="11" t="str">
        <f t="shared" si="20"/>
        <v>N/A</v>
      </c>
      <c r="E169" s="45">
        <v>2995.0849069000001</v>
      </c>
      <c r="F169" s="11" t="str">
        <f t="shared" si="21"/>
        <v>N/A</v>
      </c>
      <c r="G169" s="45">
        <v>2753.0291031000002</v>
      </c>
      <c r="H169" s="11" t="str">
        <f t="shared" si="22"/>
        <v>N/A</v>
      </c>
      <c r="I169" s="12">
        <v>2.0299999999999998</v>
      </c>
      <c r="J169" s="12">
        <v>-8.08</v>
      </c>
      <c r="K169" s="43" t="s">
        <v>739</v>
      </c>
      <c r="L169" s="9" t="str">
        <f t="shared" si="23"/>
        <v>Yes</v>
      </c>
    </row>
    <row r="170" spans="1:12" x14ac:dyDescent="0.25">
      <c r="A170" s="47" t="s">
        <v>1545</v>
      </c>
      <c r="B170" s="35" t="s">
        <v>213</v>
      </c>
      <c r="C170" s="45">
        <v>7986.2755342</v>
      </c>
      <c r="D170" s="11" t="str">
        <f t="shared" si="20"/>
        <v>N/A</v>
      </c>
      <c r="E170" s="45">
        <v>8309.8220736999992</v>
      </c>
      <c r="F170" s="11" t="str">
        <f t="shared" si="21"/>
        <v>N/A</v>
      </c>
      <c r="G170" s="45">
        <v>5779.6523340000003</v>
      </c>
      <c r="H170" s="11" t="str">
        <f t="shared" si="22"/>
        <v>N/A</v>
      </c>
      <c r="I170" s="12">
        <v>4.0510000000000002</v>
      </c>
      <c r="J170" s="12">
        <v>-30.4</v>
      </c>
      <c r="K170" s="43" t="s">
        <v>739</v>
      </c>
      <c r="L170" s="9" t="str">
        <f t="shared" si="23"/>
        <v>No</v>
      </c>
    </row>
    <row r="171" spans="1:12" x14ac:dyDescent="0.25">
      <c r="A171" s="47" t="s">
        <v>1546</v>
      </c>
      <c r="B171" s="35" t="s">
        <v>213</v>
      </c>
      <c r="C171" s="45">
        <v>7770.7989022000002</v>
      </c>
      <c r="D171" s="11" t="str">
        <f t="shared" si="20"/>
        <v>N/A</v>
      </c>
      <c r="E171" s="45">
        <v>7934.4462323999996</v>
      </c>
      <c r="F171" s="11" t="str">
        <f t="shared" si="21"/>
        <v>N/A</v>
      </c>
      <c r="G171" s="45">
        <v>7091.3913524999998</v>
      </c>
      <c r="H171" s="11" t="str">
        <f t="shared" si="22"/>
        <v>N/A</v>
      </c>
      <c r="I171" s="12">
        <v>2.1059999999999999</v>
      </c>
      <c r="J171" s="12">
        <v>-10.6</v>
      </c>
      <c r="K171" s="43" t="s">
        <v>739</v>
      </c>
      <c r="L171" s="9" t="str">
        <f t="shared" si="23"/>
        <v>Yes</v>
      </c>
    </row>
    <row r="172" spans="1:12" x14ac:dyDescent="0.25">
      <c r="A172" s="47" t="s">
        <v>1547</v>
      </c>
      <c r="B172" s="35" t="s">
        <v>213</v>
      </c>
      <c r="C172" s="45">
        <v>1274.5245953000001</v>
      </c>
      <c r="D172" s="11" t="str">
        <f t="shared" si="20"/>
        <v>N/A</v>
      </c>
      <c r="E172" s="45">
        <v>1280.9626768000001</v>
      </c>
      <c r="F172" s="11" t="str">
        <f t="shared" si="21"/>
        <v>N/A</v>
      </c>
      <c r="G172" s="45">
        <v>1352.9717747</v>
      </c>
      <c r="H172" s="11" t="str">
        <f t="shared" si="22"/>
        <v>N/A</v>
      </c>
      <c r="I172" s="12">
        <v>0.50509999999999999</v>
      </c>
      <c r="J172" s="12">
        <v>5.6210000000000004</v>
      </c>
      <c r="K172" s="43" t="s">
        <v>739</v>
      </c>
      <c r="L172" s="9" t="str">
        <f t="shared" si="23"/>
        <v>Yes</v>
      </c>
    </row>
    <row r="173" spans="1:12" x14ac:dyDescent="0.25">
      <c r="A173" s="47" t="s">
        <v>1548</v>
      </c>
      <c r="B173" s="35" t="s">
        <v>213</v>
      </c>
      <c r="C173" s="45">
        <v>1538.5038285000001</v>
      </c>
      <c r="D173" s="11" t="str">
        <f t="shared" si="20"/>
        <v>N/A</v>
      </c>
      <c r="E173" s="45">
        <v>1607.9008578999999</v>
      </c>
      <c r="F173" s="11" t="str">
        <f t="shared" si="21"/>
        <v>N/A</v>
      </c>
      <c r="G173" s="45">
        <v>1654.9962734000001</v>
      </c>
      <c r="H173" s="11" t="str">
        <f t="shared" si="22"/>
        <v>N/A</v>
      </c>
      <c r="I173" s="12">
        <v>4.5110000000000001</v>
      </c>
      <c r="J173" s="12">
        <v>2.9289999999999998</v>
      </c>
      <c r="K173" s="43" t="s">
        <v>739</v>
      </c>
      <c r="L173" s="9" t="str">
        <f t="shared" si="23"/>
        <v>Yes</v>
      </c>
    </row>
    <row r="174" spans="1:12" x14ac:dyDescent="0.25">
      <c r="A174" s="44" t="s">
        <v>373</v>
      </c>
      <c r="B174" s="35" t="s">
        <v>213</v>
      </c>
      <c r="C174" s="8">
        <v>12.799976338</v>
      </c>
      <c r="D174" s="11" t="str">
        <f t="shared" ref="D174:D203" si="24">IF($B174="N/A","N/A",IF(C174&gt;10,"No",IF(C174&lt;-10,"No","Yes")))</f>
        <v>N/A</v>
      </c>
      <c r="E174" s="8">
        <v>12.130204529</v>
      </c>
      <c r="F174" s="11" t="str">
        <f t="shared" ref="F174:F203" si="25">IF($B174="N/A","N/A",IF(E174&gt;10,"No",IF(E174&lt;-10,"No","Yes")))</f>
        <v>N/A</v>
      </c>
      <c r="G174" s="8">
        <v>11.602624866999999</v>
      </c>
      <c r="H174" s="11" t="str">
        <f t="shared" ref="H174:H203" si="26">IF($B174="N/A","N/A",IF(G174&gt;10,"No",IF(G174&lt;-10,"No","Yes")))</f>
        <v>N/A</v>
      </c>
      <c r="I174" s="12">
        <v>-5.23</v>
      </c>
      <c r="J174" s="12">
        <v>-4.3499999999999996</v>
      </c>
      <c r="K174" s="43" t="s">
        <v>739</v>
      </c>
      <c r="L174" s="9" t="str">
        <f t="shared" ref="L174:L203" si="27">IF(J174="Div by 0", "N/A", IF(K174="N/A","N/A", IF(J174&gt;VALUE(MID(K174,1,2)), "No", IF(J174&lt;-1*VALUE(MID(K174,1,2)), "No", "Yes"))))</f>
        <v>Yes</v>
      </c>
    </row>
    <row r="175" spans="1:12" x14ac:dyDescent="0.25">
      <c r="A175" s="47" t="s">
        <v>483</v>
      </c>
      <c r="B175" s="35" t="s">
        <v>213</v>
      </c>
      <c r="C175" s="8">
        <v>25.390341920000001</v>
      </c>
      <c r="D175" s="11" t="str">
        <f t="shared" si="24"/>
        <v>N/A</v>
      </c>
      <c r="E175" s="8">
        <v>25.704193866000001</v>
      </c>
      <c r="F175" s="11" t="str">
        <f t="shared" si="25"/>
        <v>N/A</v>
      </c>
      <c r="G175" s="8">
        <v>26.389294294999999</v>
      </c>
      <c r="H175" s="11" t="str">
        <f t="shared" si="26"/>
        <v>N/A</v>
      </c>
      <c r="I175" s="12">
        <v>1.236</v>
      </c>
      <c r="J175" s="12">
        <v>2.665</v>
      </c>
      <c r="K175" s="43" t="s">
        <v>739</v>
      </c>
      <c r="L175" s="9" t="str">
        <f t="shared" si="27"/>
        <v>Yes</v>
      </c>
    </row>
    <row r="176" spans="1:12" x14ac:dyDescent="0.25">
      <c r="A176" s="47" t="s">
        <v>484</v>
      </c>
      <c r="B176" s="35" t="s">
        <v>213</v>
      </c>
      <c r="C176" s="8">
        <v>16.097205092999999</v>
      </c>
      <c r="D176" s="11" t="str">
        <f t="shared" si="24"/>
        <v>N/A</v>
      </c>
      <c r="E176" s="8">
        <v>15.488054892999999</v>
      </c>
      <c r="F176" s="11" t="str">
        <f t="shared" si="25"/>
        <v>N/A</v>
      </c>
      <c r="G176" s="8">
        <v>15.139646609</v>
      </c>
      <c r="H176" s="11" t="str">
        <f t="shared" si="26"/>
        <v>N/A</v>
      </c>
      <c r="I176" s="12">
        <v>-3.78</v>
      </c>
      <c r="J176" s="12">
        <v>-2.25</v>
      </c>
      <c r="K176" s="43" t="s">
        <v>739</v>
      </c>
      <c r="L176" s="9" t="str">
        <f t="shared" si="27"/>
        <v>Yes</v>
      </c>
    </row>
    <row r="177" spans="1:12" x14ac:dyDescent="0.25">
      <c r="A177" s="47" t="s">
        <v>485</v>
      </c>
      <c r="B177" s="35" t="s">
        <v>213</v>
      </c>
      <c r="C177" s="8">
        <v>8.2041680876999994</v>
      </c>
      <c r="D177" s="11" t="str">
        <f t="shared" si="24"/>
        <v>N/A</v>
      </c>
      <c r="E177" s="8">
        <v>7.4487777579000003</v>
      </c>
      <c r="F177" s="11" t="str">
        <f t="shared" si="25"/>
        <v>N/A</v>
      </c>
      <c r="G177" s="8">
        <v>6.7181476016000001</v>
      </c>
      <c r="H177" s="11" t="str">
        <f t="shared" si="26"/>
        <v>N/A</v>
      </c>
      <c r="I177" s="12">
        <v>-9.2100000000000009</v>
      </c>
      <c r="J177" s="12">
        <v>-9.81</v>
      </c>
      <c r="K177" s="43" t="s">
        <v>739</v>
      </c>
      <c r="L177" s="9" t="str">
        <f t="shared" si="27"/>
        <v>Yes</v>
      </c>
    </row>
    <row r="178" spans="1:12" x14ac:dyDescent="0.25">
      <c r="A178" s="47" t="s">
        <v>486</v>
      </c>
      <c r="B178" s="35" t="s">
        <v>213</v>
      </c>
      <c r="C178" s="8">
        <v>33.087306599000001</v>
      </c>
      <c r="D178" s="11" t="str">
        <f t="shared" si="24"/>
        <v>N/A</v>
      </c>
      <c r="E178" s="8">
        <v>32.659834633999999</v>
      </c>
      <c r="F178" s="11" t="str">
        <f t="shared" si="25"/>
        <v>N/A</v>
      </c>
      <c r="G178" s="8">
        <v>32.145040125000001</v>
      </c>
      <c r="H178" s="11" t="str">
        <f t="shared" si="26"/>
        <v>N/A</v>
      </c>
      <c r="I178" s="12">
        <v>-1.29</v>
      </c>
      <c r="J178" s="12">
        <v>-1.58</v>
      </c>
      <c r="K178" s="43" t="s">
        <v>739</v>
      </c>
      <c r="L178" s="9" t="str">
        <f t="shared" si="27"/>
        <v>Yes</v>
      </c>
    </row>
    <row r="179" spans="1:12" x14ac:dyDescent="0.25">
      <c r="A179" s="44" t="s">
        <v>1549</v>
      </c>
      <c r="B179" s="35" t="s">
        <v>213</v>
      </c>
      <c r="C179" s="8">
        <v>3.9241326060000001</v>
      </c>
      <c r="D179" s="11" t="str">
        <f t="shared" si="24"/>
        <v>N/A</v>
      </c>
      <c r="E179" s="8">
        <v>3.9120708546</v>
      </c>
      <c r="F179" s="11" t="str">
        <f t="shared" si="25"/>
        <v>N/A</v>
      </c>
      <c r="G179" s="8">
        <v>3.9656917293</v>
      </c>
      <c r="H179" s="11" t="str">
        <f t="shared" si="26"/>
        <v>N/A</v>
      </c>
      <c r="I179" s="12">
        <v>-0.307</v>
      </c>
      <c r="J179" s="12">
        <v>1.371</v>
      </c>
      <c r="K179" s="43" t="s">
        <v>739</v>
      </c>
      <c r="L179" s="9" t="str">
        <f t="shared" si="27"/>
        <v>Yes</v>
      </c>
    </row>
    <row r="180" spans="1:12" x14ac:dyDescent="0.25">
      <c r="A180" s="47" t="s">
        <v>1550</v>
      </c>
      <c r="B180" s="35" t="s">
        <v>213</v>
      </c>
      <c r="C180" s="8">
        <v>33.445330171000002</v>
      </c>
      <c r="D180" s="11" t="str">
        <f t="shared" si="24"/>
        <v>N/A</v>
      </c>
      <c r="E180" s="8">
        <v>34.375838326</v>
      </c>
      <c r="F180" s="11" t="str">
        <f t="shared" si="25"/>
        <v>N/A</v>
      </c>
      <c r="G180" s="8">
        <v>34.140153130999998</v>
      </c>
      <c r="H180" s="11" t="str">
        <f t="shared" si="26"/>
        <v>N/A</v>
      </c>
      <c r="I180" s="12">
        <v>2.782</v>
      </c>
      <c r="J180" s="12">
        <v>-0.68600000000000005</v>
      </c>
      <c r="K180" s="43" t="s">
        <v>739</v>
      </c>
      <c r="L180" s="9" t="str">
        <f t="shared" si="27"/>
        <v>Yes</v>
      </c>
    </row>
    <row r="181" spans="1:12" x14ac:dyDescent="0.25">
      <c r="A181" s="47" t="s">
        <v>1551</v>
      </c>
      <c r="B181" s="35" t="s">
        <v>213</v>
      </c>
      <c r="C181" s="8">
        <v>5.6532161405999997</v>
      </c>
      <c r="D181" s="11" t="str">
        <f t="shared" si="24"/>
        <v>N/A</v>
      </c>
      <c r="E181" s="8">
        <v>5.5964185599</v>
      </c>
      <c r="F181" s="11" t="str">
        <f t="shared" si="25"/>
        <v>N/A</v>
      </c>
      <c r="G181" s="8">
        <v>5.5891214071000004</v>
      </c>
      <c r="H181" s="11" t="str">
        <f t="shared" si="26"/>
        <v>N/A</v>
      </c>
      <c r="I181" s="12">
        <v>-1</v>
      </c>
      <c r="J181" s="12">
        <v>-0.13</v>
      </c>
      <c r="K181" s="43" t="s">
        <v>739</v>
      </c>
      <c r="L181" s="9" t="str">
        <f t="shared" si="27"/>
        <v>Yes</v>
      </c>
    </row>
    <row r="182" spans="1:12" x14ac:dyDescent="0.25">
      <c r="A182" s="47" t="s">
        <v>1552</v>
      </c>
      <c r="B182" s="35" t="s">
        <v>213</v>
      </c>
      <c r="C182" s="8">
        <v>0.80225131490000001</v>
      </c>
      <c r="D182" s="11" t="str">
        <f t="shared" si="24"/>
        <v>N/A</v>
      </c>
      <c r="E182" s="8">
        <v>0.82222942219999995</v>
      </c>
      <c r="F182" s="11" t="str">
        <f t="shared" si="25"/>
        <v>N/A</v>
      </c>
      <c r="G182" s="8">
        <v>0.89187859650000001</v>
      </c>
      <c r="H182" s="11" t="str">
        <f t="shared" si="26"/>
        <v>N/A</v>
      </c>
      <c r="I182" s="12">
        <v>2.4900000000000002</v>
      </c>
      <c r="J182" s="12">
        <v>8.4710000000000001</v>
      </c>
      <c r="K182" s="43" t="s">
        <v>739</v>
      </c>
      <c r="L182" s="9" t="str">
        <f t="shared" si="27"/>
        <v>Yes</v>
      </c>
    </row>
    <row r="183" spans="1:12" x14ac:dyDescent="0.25">
      <c r="A183" s="47" t="s">
        <v>1553</v>
      </c>
      <c r="B183" s="35" t="s">
        <v>213</v>
      </c>
      <c r="C183" s="8">
        <v>2.1708241199999999E-2</v>
      </c>
      <c r="D183" s="11" t="str">
        <f t="shared" si="24"/>
        <v>N/A</v>
      </c>
      <c r="E183" s="8">
        <v>2.5231939799999999E-2</v>
      </c>
      <c r="F183" s="11" t="str">
        <f t="shared" si="25"/>
        <v>N/A</v>
      </c>
      <c r="G183" s="8">
        <v>2.5632430899999999E-2</v>
      </c>
      <c r="H183" s="11" t="str">
        <f t="shared" si="26"/>
        <v>N/A</v>
      </c>
      <c r="I183" s="12">
        <v>16.23</v>
      </c>
      <c r="J183" s="12">
        <v>1.587</v>
      </c>
      <c r="K183" s="43" t="s">
        <v>739</v>
      </c>
      <c r="L183" s="9" t="str">
        <f t="shared" si="27"/>
        <v>Yes</v>
      </c>
    </row>
    <row r="184" spans="1:12" x14ac:dyDescent="0.25">
      <c r="A184" s="44" t="s">
        <v>97</v>
      </c>
      <c r="B184" s="35" t="s">
        <v>213</v>
      </c>
      <c r="C184" s="8">
        <v>68.402855613</v>
      </c>
      <c r="D184" s="11" t="str">
        <f t="shared" si="24"/>
        <v>N/A</v>
      </c>
      <c r="E184" s="8">
        <v>66.867086681000004</v>
      </c>
      <c r="F184" s="11" t="str">
        <f t="shared" si="25"/>
        <v>N/A</v>
      </c>
      <c r="G184" s="8">
        <v>67.472779755000005</v>
      </c>
      <c r="H184" s="11" t="str">
        <f t="shared" si="26"/>
        <v>N/A</v>
      </c>
      <c r="I184" s="12">
        <v>-2.25</v>
      </c>
      <c r="J184" s="12">
        <v>0.90580000000000005</v>
      </c>
      <c r="K184" s="43" t="s">
        <v>739</v>
      </c>
      <c r="L184" s="9" t="str">
        <f t="shared" si="27"/>
        <v>Yes</v>
      </c>
    </row>
    <row r="185" spans="1:12" x14ac:dyDescent="0.25">
      <c r="A185" s="47" t="s">
        <v>487</v>
      </c>
      <c r="B185" s="35" t="s">
        <v>213</v>
      </c>
      <c r="C185" s="8">
        <v>30.504864176000002</v>
      </c>
      <c r="D185" s="11" t="str">
        <f t="shared" si="24"/>
        <v>N/A</v>
      </c>
      <c r="E185" s="8">
        <v>32.529285522999999</v>
      </c>
      <c r="F185" s="11" t="str">
        <f t="shared" si="25"/>
        <v>N/A</v>
      </c>
      <c r="G185" s="8">
        <v>32.822147876999999</v>
      </c>
      <c r="H185" s="11" t="str">
        <f t="shared" si="26"/>
        <v>N/A</v>
      </c>
      <c r="I185" s="12">
        <v>6.6360000000000001</v>
      </c>
      <c r="J185" s="12">
        <v>0.90029999999999999</v>
      </c>
      <c r="K185" s="43" t="s">
        <v>739</v>
      </c>
      <c r="L185" s="9" t="str">
        <f t="shared" si="27"/>
        <v>Yes</v>
      </c>
    </row>
    <row r="186" spans="1:12" x14ac:dyDescent="0.25">
      <c r="A186" s="47" t="s">
        <v>488</v>
      </c>
      <c r="B186" s="35" t="s">
        <v>213</v>
      </c>
      <c r="C186" s="8">
        <v>70.779412531000006</v>
      </c>
      <c r="D186" s="11" t="str">
        <f t="shared" si="24"/>
        <v>N/A</v>
      </c>
      <c r="E186" s="8">
        <v>71.247228148999994</v>
      </c>
      <c r="F186" s="11" t="str">
        <f t="shared" si="25"/>
        <v>N/A</v>
      </c>
      <c r="G186" s="8">
        <v>71.816627310000001</v>
      </c>
      <c r="H186" s="11" t="str">
        <f t="shared" si="26"/>
        <v>N/A</v>
      </c>
      <c r="I186" s="12">
        <v>0.66090000000000004</v>
      </c>
      <c r="J186" s="12">
        <v>0.79920000000000002</v>
      </c>
      <c r="K186" s="43" t="s">
        <v>739</v>
      </c>
      <c r="L186" s="9" t="str">
        <f t="shared" si="27"/>
        <v>Yes</v>
      </c>
    </row>
    <row r="187" spans="1:12" x14ac:dyDescent="0.25">
      <c r="A187" s="47" t="s">
        <v>489</v>
      </c>
      <c r="B187" s="35" t="s">
        <v>213</v>
      </c>
      <c r="C187" s="8">
        <v>71.392943064999997</v>
      </c>
      <c r="D187" s="11" t="str">
        <f t="shared" si="24"/>
        <v>N/A</v>
      </c>
      <c r="E187" s="8">
        <v>68.586712464000001</v>
      </c>
      <c r="F187" s="11" t="str">
        <f t="shared" si="25"/>
        <v>N/A</v>
      </c>
      <c r="G187" s="8">
        <v>69.193579755000002</v>
      </c>
      <c r="H187" s="11" t="str">
        <f t="shared" si="26"/>
        <v>N/A</v>
      </c>
      <c r="I187" s="12">
        <v>-3.93</v>
      </c>
      <c r="J187" s="12">
        <v>0.88480000000000003</v>
      </c>
      <c r="K187" s="43" t="s">
        <v>739</v>
      </c>
      <c r="L187" s="9" t="str">
        <f t="shared" si="27"/>
        <v>Yes</v>
      </c>
    </row>
    <row r="188" spans="1:12" x14ac:dyDescent="0.25">
      <c r="A188" s="47" t="s">
        <v>490</v>
      </c>
      <c r="B188" s="35" t="s">
        <v>213</v>
      </c>
      <c r="C188" s="8">
        <v>71.625355225999996</v>
      </c>
      <c r="D188" s="11" t="str">
        <f t="shared" si="24"/>
        <v>N/A</v>
      </c>
      <c r="E188" s="8">
        <v>71.788750437000004</v>
      </c>
      <c r="F188" s="11" t="str">
        <f t="shared" si="25"/>
        <v>N/A</v>
      </c>
      <c r="G188" s="8">
        <v>72.553581639000001</v>
      </c>
      <c r="H188" s="11" t="str">
        <f t="shared" si="26"/>
        <v>N/A</v>
      </c>
      <c r="I188" s="12">
        <v>0.2281</v>
      </c>
      <c r="J188" s="12">
        <v>1.0649999999999999</v>
      </c>
      <c r="K188" s="43" t="s">
        <v>739</v>
      </c>
      <c r="L188" s="9" t="str">
        <f t="shared" si="27"/>
        <v>Yes</v>
      </c>
    </row>
    <row r="189" spans="1:12" x14ac:dyDescent="0.25">
      <c r="A189" s="44" t="s">
        <v>118</v>
      </c>
      <c r="B189" s="35" t="s">
        <v>213</v>
      </c>
      <c r="C189" s="8">
        <v>89.800181823000003</v>
      </c>
      <c r="D189" s="11" t="str">
        <f t="shared" si="24"/>
        <v>N/A</v>
      </c>
      <c r="E189" s="8">
        <v>89.856190650000002</v>
      </c>
      <c r="F189" s="11" t="str">
        <f t="shared" si="25"/>
        <v>N/A</v>
      </c>
      <c r="G189" s="8">
        <v>90.549350575999995</v>
      </c>
      <c r="H189" s="11" t="str">
        <f t="shared" si="26"/>
        <v>N/A</v>
      </c>
      <c r="I189" s="12">
        <v>6.2399999999999997E-2</v>
      </c>
      <c r="J189" s="12">
        <v>0.77139999999999997</v>
      </c>
      <c r="K189" s="43" t="s">
        <v>739</v>
      </c>
      <c r="L189" s="9" t="str">
        <f t="shared" si="27"/>
        <v>Yes</v>
      </c>
    </row>
    <row r="190" spans="1:12" x14ac:dyDescent="0.25">
      <c r="A190" s="47" t="s">
        <v>491</v>
      </c>
      <c r="B190" s="35" t="s">
        <v>213</v>
      </c>
      <c r="C190" s="8">
        <v>89.202187232</v>
      </c>
      <c r="D190" s="11" t="str">
        <f t="shared" si="24"/>
        <v>N/A</v>
      </c>
      <c r="E190" s="8">
        <v>90.592864168999995</v>
      </c>
      <c r="F190" s="11" t="str">
        <f t="shared" si="25"/>
        <v>N/A</v>
      </c>
      <c r="G190" s="8">
        <v>92.343444775999998</v>
      </c>
      <c r="H190" s="11" t="str">
        <f t="shared" si="26"/>
        <v>N/A</v>
      </c>
      <c r="I190" s="12">
        <v>1.5589999999999999</v>
      </c>
      <c r="J190" s="12">
        <v>1.9319999999999999</v>
      </c>
      <c r="K190" s="43" t="s">
        <v>739</v>
      </c>
      <c r="L190" s="9" t="str">
        <f t="shared" si="27"/>
        <v>Yes</v>
      </c>
    </row>
    <row r="191" spans="1:12" x14ac:dyDescent="0.25">
      <c r="A191" s="47" t="s">
        <v>492</v>
      </c>
      <c r="B191" s="35" t="s">
        <v>213</v>
      </c>
      <c r="C191" s="8">
        <v>90.814500859999995</v>
      </c>
      <c r="D191" s="11" t="str">
        <f t="shared" si="24"/>
        <v>N/A</v>
      </c>
      <c r="E191" s="8">
        <v>91.470649764000001</v>
      </c>
      <c r="F191" s="11" t="str">
        <f t="shared" si="25"/>
        <v>N/A</v>
      </c>
      <c r="G191" s="8">
        <v>91.885025648999999</v>
      </c>
      <c r="H191" s="11" t="str">
        <f t="shared" si="26"/>
        <v>N/A</v>
      </c>
      <c r="I191" s="12">
        <v>0.72250000000000003</v>
      </c>
      <c r="J191" s="12">
        <v>0.45300000000000001</v>
      </c>
      <c r="K191" s="43" t="s">
        <v>739</v>
      </c>
      <c r="L191" s="9" t="str">
        <f t="shared" si="27"/>
        <v>Yes</v>
      </c>
    </row>
    <row r="192" spans="1:12" x14ac:dyDescent="0.25">
      <c r="A192" s="47" t="s">
        <v>493</v>
      </c>
      <c r="B192" s="35" t="s">
        <v>213</v>
      </c>
      <c r="C192" s="8">
        <v>89.937522764999997</v>
      </c>
      <c r="D192" s="11" t="str">
        <f t="shared" si="24"/>
        <v>N/A</v>
      </c>
      <c r="E192" s="8">
        <v>89.650648789000002</v>
      </c>
      <c r="F192" s="11" t="str">
        <f t="shared" si="25"/>
        <v>N/A</v>
      </c>
      <c r="G192" s="8">
        <v>90.271933738000001</v>
      </c>
      <c r="H192" s="11" t="str">
        <f t="shared" si="26"/>
        <v>N/A</v>
      </c>
      <c r="I192" s="12">
        <v>-0.31900000000000001</v>
      </c>
      <c r="J192" s="12">
        <v>0.69299999999999995</v>
      </c>
      <c r="K192" s="43" t="s">
        <v>739</v>
      </c>
      <c r="L192" s="9" t="str">
        <f t="shared" si="27"/>
        <v>Yes</v>
      </c>
    </row>
    <row r="193" spans="1:12" x14ac:dyDescent="0.25">
      <c r="A193" s="47" t="s">
        <v>494</v>
      </c>
      <c r="B193" s="35" t="s">
        <v>213</v>
      </c>
      <c r="C193" s="8">
        <v>86.864540575000007</v>
      </c>
      <c r="D193" s="11" t="str">
        <f t="shared" si="24"/>
        <v>N/A</v>
      </c>
      <c r="E193" s="8">
        <v>87.232638484999995</v>
      </c>
      <c r="F193" s="11" t="str">
        <f t="shared" si="25"/>
        <v>N/A</v>
      </c>
      <c r="G193" s="8">
        <v>88.130212748999995</v>
      </c>
      <c r="H193" s="11" t="str">
        <f t="shared" si="26"/>
        <v>N/A</v>
      </c>
      <c r="I193" s="12">
        <v>0.42380000000000001</v>
      </c>
      <c r="J193" s="12">
        <v>1.0289999999999999</v>
      </c>
      <c r="K193" s="43" t="s">
        <v>739</v>
      </c>
      <c r="L193" s="9" t="str">
        <f t="shared" si="27"/>
        <v>Yes</v>
      </c>
    </row>
    <row r="194" spans="1:12" x14ac:dyDescent="0.25">
      <c r="A194" s="44" t="s">
        <v>1554</v>
      </c>
      <c r="B194" s="35" t="s">
        <v>213</v>
      </c>
      <c r="C194" s="36">
        <v>3.7605229552999999</v>
      </c>
      <c r="D194" s="11" t="str">
        <f t="shared" si="24"/>
        <v>N/A</v>
      </c>
      <c r="E194" s="36">
        <v>3.6698406723999999</v>
      </c>
      <c r="F194" s="11" t="str">
        <f t="shared" si="25"/>
        <v>N/A</v>
      </c>
      <c r="G194" s="36">
        <v>3.5959663733</v>
      </c>
      <c r="H194" s="11" t="str">
        <f t="shared" si="26"/>
        <v>N/A</v>
      </c>
      <c r="I194" s="12">
        <v>-2.41</v>
      </c>
      <c r="J194" s="12">
        <v>-2.0099999999999998</v>
      </c>
      <c r="K194" s="43" t="s">
        <v>739</v>
      </c>
      <c r="L194" s="9" t="str">
        <f t="shared" si="27"/>
        <v>Yes</v>
      </c>
    </row>
    <row r="195" spans="1:12" x14ac:dyDescent="0.25">
      <c r="A195" s="47" t="s">
        <v>1555</v>
      </c>
      <c r="B195" s="35" t="s">
        <v>213</v>
      </c>
      <c r="C195" s="36">
        <v>0.2900017298</v>
      </c>
      <c r="D195" s="11" t="str">
        <f t="shared" si="24"/>
        <v>N/A</v>
      </c>
      <c r="E195" s="36">
        <v>0.27030787960000002</v>
      </c>
      <c r="F195" s="11" t="str">
        <f t="shared" si="25"/>
        <v>N/A</v>
      </c>
      <c r="G195" s="36">
        <v>0.1981621714</v>
      </c>
      <c r="H195" s="11" t="str">
        <f t="shared" si="26"/>
        <v>N/A</v>
      </c>
      <c r="I195" s="12">
        <v>-6.79</v>
      </c>
      <c r="J195" s="12">
        <v>-26.7</v>
      </c>
      <c r="K195" s="43" t="s">
        <v>739</v>
      </c>
      <c r="L195" s="9" t="str">
        <f t="shared" si="27"/>
        <v>Yes</v>
      </c>
    </row>
    <row r="196" spans="1:12" x14ac:dyDescent="0.25">
      <c r="A196" s="47" t="s">
        <v>1556</v>
      </c>
      <c r="B196" s="35" t="s">
        <v>213</v>
      </c>
      <c r="C196" s="36">
        <v>6.9383295565000003</v>
      </c>
      <c r="D196" s="11" t="str">
        <f t="shared" si="24"/>
        <v>N/A</v>
      </c>
      <c r="E196" s="36">
        <v>6.7727591982000002</v>
      </c>
      <c r="F196" s="11" t="str">
        <f t="shared" si="25"/>
        <v>N/A</v>
      </c>
      <c r="G196" s="36">
        <v>6.4839455708999996</v>
      </c>
      <c r="H196" s="11" t="str">
        <f t="shared" si="26"/>
        <v>N/A</v>
      </c>
      <c r="I196" s="12">
        <v>-2.39</v>
      </c>
      <c r="J196" s="12">
        <v>-4.26</v>
      </c>
      <c r="K196" s="43" t="s">
        <v>739</v>
      </c>
      <c r="L196" s="9" t="str">
        <f t="shared" si="27"/>
        <v>Yes</v>
      </c>
    </row>
    <row r="197" spans="1:12" x14ac:dyDescent="0.25">
      <c r="A197" s="47" t="s">
        <v>1557</v>
      </c>
      <c r="B197" s="35" t="s">
        <v>213</v>
      </c>
      <c r="C197" s="36">
        <v>3.6763000877000001</v>
      </c>
      <c r="D197" s="11" t="str">
        <f t="shared" si="24"/>
        <v>N/A</v>
      </c>
      <c r="E197" s="36">
        <v>3.5694123373000002</v>
      </c>
      <c r="F197" s="11" t="str">
        <f t="shared" si="25"/>
        <v>N/A</v>
      </c>
      <c r="G197" s="36">
        <v>3.565390641</v>
      </c>
      <c r="H197" s="11" t="str">
        <f t="shared" si="26"/>
        <v>N/A</v>
      </c>
      <c r="I197" s="12">
        <v>-2.91</v>
      </c>
      <c r="J197" s="12">
        <v>-0.113</v>
      </c>
      <c r="K197" s="43" t="s">
        <v>739</v>
      </c>
      <c r="L197" s="9" t="str">
        <f t="shared" si="27"/>
        <v>Yes</v>
      </c>
    </row>
    <row r="198" spans="1:12" x14ac:dyDescent="0.25">
      <c r="A198" s="47" t="s">
        <v>1558</v>
      </c>
      <c r="B198" s="35" t="s">
        <v>213</v>
      </c>
      <c r="C198" s="36">
        <v>2.8185613742000002</v>
      </c>
      <c r="D198" s="11" t="str">
        <f t="shared" si="24"/>
        <v>N/A</v>
      </c>
      <c r="E198" s="36">
        <v>2.7758958815999999</v>
      </c>
      <c r="F198" s="11" t="str">
        <f t="shared" si="25"/>
        <v>N/A</v>
      </c>
      <c r="G198" s="36">
        <v>2.8069067043000002</v>
      </c>
      <c r="H198" s="11" t="str">
        <f t="shared" si="26"/>
        <v>N/A</v>
      </c>
      <c r="I198" s="12">
        <v>-1.51</v>
      </c>
      <c r="J198" s="12">
        <v>1.117</v>
      </c>
      <c r="K198" s="43" t="s">
        <v>739</v>
      </c>
      <c r="L198" s="9" t="str">
        <f t="shared" si="27"/>
        <v>Yes</v>
      </c>
    </row>
    <row r="199" spans="1:12" x14ac:dyDescent="0.25">
      <c r="A199" s="44" t="s">
        <v>1559</v>
      </c>
      <c r="B199" s="35" t="s">
        <v>213</v>
      </c>
      <c r="C199" s="36">
        <v>198.44462075999999</v>
      </c>
      <c r="D199" s="11" t="str">
        <f t="shared" si="24"/>
        <v>N/A</v>
      </c>
      <c r="E199" s="36">
        <v>195.44738787</v>
      </c>
      <c r="F199" s="11" t="str">
        <f t="shared" si="25"/>
        <v>N/A</v>
      </c>
      <c r="G199" s="36">
        <v>186.29395689</v>
      </c>
      <c r="H199" s="11" t="str">
        <f t="shared" si="26"/>
        <v>N/A</v>
      </c>
      <c r="I199" s="12">
        <v>-1.51</v>
      </c>
      <c r="J199" s="12">
        <v>-4.68</v>
      </c>
      <c r="K199" s="43" t="s">
        <v>739</v>
      </c>
      <c r="L199" s="9" t="str">
        <f t="shared" si="27"/>
        <v>Yes</v>
      </c>
    </row>
    <row r="200" spans="1:12" x14ac:dyDescent="0.25">
      <c r="A200" s="47" t="s">
        <v>1560</v>
      </c>
      <c r="B200" s="35" t="s">
        <v>213</v>
      </c>
      <c r="C200" s="36">
        <v>228.11149047999999</v>
      </c>
      <c r="D200" s="11" t="str">
        <f t="shared" si="24"/>
        <v>N/A</v>
      </c>
      <c r="E200" s="36">
        <v>223.72205242000001</v>
      </c>
      <c r="F200" s="11" t="str">
        <f t="shared" si="25"/>
        <v>N/A</v>
      </c>
      <c r="G200" s="36">
        <v>216.07813218999999</v>
      </c>
      <c r="H200" s="11" t="str">
        <f t="shared" si="26"/>
        <v>N/A</v>
      </c>
      <c r="I200" s="12">
        <v>-1.92</v>
      </c>
      <c r="J200" s="12">
        <v>-3.42</v>
      </c>
      <c r="K200" s="43" t="s">
        <v>739</v>
      </c>
      <c r="L200" s="9" t="str">
        <f t="shared" si="27"/>
        <v>Yes</v>
      </c>
    </row>
    <row r="201" spans="1:12" x14ac:dyDescent="0.25">
      <c r="A201" s="47" t="s">
        <v>1561</v>
      </c>
      <c r="B201" s="35" t="s">
        <v>213</v>
      </c>
      <c r="C201" s="36">
        <v>196.77231526</v>
      </c>
      <c r="D201" s="11" t="str">
        <f t="shared" si="24"/>
        <v>N/A</v>
      </c>
      <c r="E201" s="36">
        <v>197.08208732</v>
      </c>
      <c r="F201" s="11" t="str">
        <f t="shared" si="25"/>
        <v>N/A</v>
      </c>
      <c r="G201" s="36">
        <v>186.57065850999999</v>
      </c>
      <c r="H201" s="11" t="str">
        <f t="shared" si="26"/>
        <v>N/A</v>
      </c>
      <c r="I201" s="12">
        <v>0.15740000000000001</v>
      </c>
      <c r="J201" s="12">
        <v>-5.33</v>
      </c>
      <c r="K201" s="43" t="s">
        <v>739</v>
      </c>
      <c r="L201" s="9" t="str">
        <f t="shared" si="27"/>
        <v>Yes</v>
      </c>
    </row>
    <row r="202" spans="1:12" x14ac:dyDescent="0.25">
      <c r="A202" s="47" t="s">
        <v>1562</v>
      </c>
      <c r="B202" s="35" t="s">
        <v>213</v>
      </c>
      <c r="C202" s="36">
        <v>71.465587045000007</v>
      </c>
      <c r="D202" s="11" t="str">
        <f t="shared" si="24"/>
        <v>N/A</v>
      </c>
      <c r="E202" s="36">
        <v>73.202535134000001</v>
      </c>
      <c r="F202" s="11" t="str">
        <f t="shared" si="25"/>
        <v>N/A</v>
      </c>
      <c r="G202" s="36">
        <v>70.129810159000002</v>
      </c>
      <c r="H202" s="11" t="str">
        <f t="shared" si="26"/>
        <v>N/A</v>
      </c>
      <c r="I202" s="12">
        <v>2.4300000000000002</v>
      </c>
      <c r="J202" s="12">
        <v>-4.2</v>
      </c>
      <c r="K202" s="43" t="s">
        <v>739</v>
      </c>
      <c r="L202" s="9" t="str">
        <f t="shared" si="27"/>
        <v>Yes</v>
      </c>
    </row>
    <row r="203" spans="1:12" x14ac:dyDescent="0.25">
      <c r="A203" s="47" t="s">
        <v>1563</v>
      </c>
      <c r="B203" s="35" t="s">
        <v>213</v>
      </c>
      <c r="C203" s="36">
        <v>30.454545455000002</v>
      </c>
      <c r="D203" s="11" t="str">
        <f t="shared" si="24"/>
        <v>N/A</v>
      </c>
      <c r="E203" s="36">
        <v>35</v>
      </c>
      <c r="F203" s="11" t="str">
        <f t="shared" si="25"/>
        <v>N/A</v>
      </c>
      <c r="G203" s="36">
        <v>35.538461538</v>
      </c>
      <c r="H203" s="11" t="str">
        <f t="shared" si="26"/>
        <v>N/A</v>
      </c>
      <c r="I203" s="12">
        <v>14.93</v>
      </c>
      <c r="J203" s="12">
        <v>1.538</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0</v>
      </c>
      <c r="J204" s="12">
        <v>-75</v>
      </c>
      <c r="K204" s="14" t="s">
        <v>213</v>
      </c>
      <c r="L204" s="9" t="str">
        <f t="shared" ref="L204:L214" si="31">IF(J204="Div by 0", "N/A", IF(K204="N/A","N/A", IF(J204&gt;VALUE(MID(K204,1,2)), "No", IF(J204&lt;-1*VALUE(MID(K204,1,2)), "No", "Yes"))))</f>
        <v>N/A</v>
      </c>
    </row>
    <row r="205" spans="1:12" x14ac:dyDescent="0.25">
      <c r="A205" s="44" t="s">
        <v>128</v>
      </c>
      <c r="B205" s="35" t="s">
        <v>213</v>
      </c>
      <c r="C205" s="36">
        <v>37</v>
      </c>
      <c r="D205" s="11" t="str">
        <f t="shared" si="28"/>
        <v>N/A</v>
      </c>
      <c r="E205" s="36">
        <v>40</v>
      </c>
      <c r="F205" s="11" t="str">
        <f t="shared" si="29"/>
        <v>N/A</v>
      </c>
      <c r="G205" s="36">
        <v>16</v>
      </c>
      <c r="H205" s="11" t="str">
        <f t="shared" si="30"/>
        <v>N/A</v>
      </c>
      <c r="I205" s="12">
        <v>8.1080000000000005</v>
      </c>
      <c r="J205" s="12">
        <v>-60</v>
      </c>
      <c r="K205" s="14" t="s">
        <v>213</v>
      </c>
      <c r="L205" s="9" t="str">
        <f t="shared" si="31"/>
        <v>N/A</v>
      </c>
    </row>
    <row r="206" spans="1:12" ht="25" x14ac:dyDescent="0.25">
      <c r="A206" s="44" t="s">
        <v>1611</v>
      </c>
      <c r="B206" s="35" t="s">
        <v>213</v>
      </c>
      <c r="C206" s="36">
        <v>14</v>
      </c>
      <c r="D206" s="11" t="str">
        <f t="shared" si="28"/>
        <v>N/A</v>
      </c>
      <c r="E206" s="36">
        <v>22</v>
      </c>
      <c r="F206" s="11" t="str">
        <f t="shared" si="29"/>
        <v>N/A</v>
      </c>
      <c r="G206" s="36">
        <v>11</v>
      </c>
      <c r="H206" s="11" t="str">
        <f t="shared" si="30"/>
        <v>N/A</v>
      </c>
      <c r="I206" s="12">
        <v>57.14</v>
      </c>
      <c r="J206" s="12">
        <v>-50</v>
      </c>
      <c r="K206" s="14" t="s">
        <v>213</v>
      </c>
      <c r="L206" s="9" t="str">
        <f t="shared" si="31"/>
        <v>N/A</v>
      </c>
    </row>
    <row r="207" spans="1:12" ht="25" x14ac:dyDescent="0.25">
      <c r="A207" s="44" t="s">
        <v>1564</v>
      </c>
      <c r="B207" s="35" t="s">
        <v>213</v>
      </c>
      <c r="C207" s="36">
        <v>15</v>
      </c>
      <c r="D207" s="11" t="str">
        <f t="shared" si="28"/>
        <v>N/A</v>
      </c>
      <c r="E207" s="36">
        <v>22</v>
      </c>
      <c r="F207" s="11" t="str">
        <f t="shared" si="29"/>
        <v>N/A</v>
      </c>
      <c r="G207" s="36">
        <v>15</v>
      </c>
      <c r="H207" s="11" t="str">
        <f t="shared" si="30"/>
        <v>N/A</v>
      </c>
      <c r="I207" s="12">
        <v>46.67</v>
      </c>
      <c r="J207" s="12">
        <v>-31.8</v>
      </c>
      <c r="K207" s="14" t="s">
        <v>213</v>
      </c>
      <c r="L207" s="9" t="str">
        <f t="shared" si="31"/>
        <v>N/A</v>
      </c>
    </row>
    <row r="208" spans="1:12" x14ac:dyDescent="0.25">
      <c r="A208" s="44" t="s">
        <v>1612</v>
      </c>
      <c r="B208" s="35" t="s">
        <v>213</v>
      </c>
      <c r="C208" s="36">
        <v>17</v>
      </c>
      <c r="D208" s="11" t="str">
        <f t="shared" si="28"/>
        <v>N/A</v>
      </c>
      <c r="E208" s="36">
        <v>19</v>
      </c>
      <c r="F208" s="11" t="str">
        <f t="shared" si="29"/>
        <v>N/A</v>
      </c>
      <c r="G208" s="36">
        <v>20</v>
      </c>
      <c r="H208" s="11" t="str">
        <f t="shared" si="30"/>
        <v>N/A</v>
      </c>
      <c r="I208" s="12">
        <v>11.76</v>
      </c>
      <c r="J208" s="12">
        <v>5.2629999999999999</v>
      </c>
      <c r="K208" s="14" t="s">
        <v>213</v>
      </c>
      <c r="L208" s="9" t="str">
        <f t="shared" si="31"/>
        <v>N/A</v>
      </c>
    </row>
    <row r="209" spans="1:12" x14ac:dyDescent="0.25">
      <c r="A209" s="44" t="s">
        <v>1613</v>
      </c>
      <c r="B209" s="35" t="s">
        <v>213</v>
      </c>
      <c r="C209" s="36">
        <v>132</v>
      </c>
      <c r="D209" s="11" t="str">
        <f t="shared" si="28"/>
        <v>N/A</v>
      </c>
      <c r="E209" s="36">
        <v>90</v>
      </c>
      <c r="F209" s="11" t="str">
        <f t="shared" si="29"/>
        <v>N/A</v>
      </c>
      <c r="G209" s="36">
        <v>24</v>
      </c>
      <c r="H209" s="11" t="str">
        <f t="shared" si="30"/>
        <v>N/A</v>
      </c>
      <c r="I209" s="12">
        <v>-31.8</v>
      </c>
      <c r="J209" s="12">
        <v>-73.3</v>
      </c>
      <c r="K209" s="14" t="s">
        <v>213</v>
      </c>
      <c r="L209" s="9" t="str">
        <f t="shared" si="31"/>
        <v>N/A</v>
      </c>
    </row>
    <row r="210" spans="1:12" x14ac:dyDescent="0.25">
      <c r="A210" s="44" t="s">
        <v>125</v>
      </c>
      <c r="B210" s="35" t="s">
        <v>213</v>
      </c>
      <c r="C210" s="45">
        <v>1932075</v>
      </c>
      <c r="D210" s="11" t="str">
        <f t="shared" si="28"/>
        <v>N/A</v>
      </c>
      <c r="E210" s="45">
        <v>2359069</v>
      </c>
      <c r="F210" s="11" t="str">
        <f t="shared" si="29"/>
        <v>N/A</v>
      </c>
      <c r="G210" s="45">
        <v>1050715</v>
      </c>
      <c r="H210" s="11" t="str">
        <f t="shared" si="30"/>
        <v>N/A</v>
      </c>
      <c r="I210" s="12">
        <v>22.1</v>
      </c>
      <c r="J210" s="12">
        <v>-55.5</v>
      </c>
      <c r="K210" s="14" t="s">
        <v>213</v>
      </c>
      <c r="L210" s="9" t="str">
        <f t="shared" si="31"/>
        <v>N/A</v>
      </c>
    </row>
    <row r="211" spans="1:12" x14ac:dyDescent="0.25">
      <c r="A211" s="44" t="s">
        <v>1614</v>
      </c>
      <c r="B211" s="35" t="s">
        <v>213</v>
      </c>
      <c r="C211" s="45">
        <v>1213674</v>
      </c>
      <c r="D211" s="11" t="str">
        <f t="shared" si="28"/>
        <v>N/A</v>
      </c>
      <c r="E211" s="45">
        <v>1354915</v>
      </c>
      <c r="F211" s="11" t="str">
        <f t="shared" si="29"/>
        <v>N/A</v>
      </c>
      <c r="G211" s="45">
        <v>869419</v>
      </c>
      <c r="H211" s="11" t="str">
        <f t="shared" si="30"/>
        <v>N/A</v>
      </c>
      <c r="I211" s="12">
        <v>11.64</v>
      </c>
      <c r="J211" s="12">
        <v>-35.799999999999997</v>
      </c>
      <c r="K211" s="14" t="s">
        <v>213</v>
      </c>
      <c r="L211" s="9" t="str">
        <f t="shared" si="31"/>
        <v>N/A</v>
      </c>
    </row>
    <row r="212" spans="1:12" x14ac:dyDescent="0.25">
      <c r="A212" s="44" t="s">
        <v>1565</v>
      </c>
      <c r="B212" s="35" t="s">
        <v>213</v>
      </c>
      <c r="C212" s="45">
        <v>303233</v>
      </c>
      <c r="D212" s="11" t="str">
        <f t="shared" si="28"/>
        <v>N/A</v>
      </c>
      <c r="E212" s="45">
        <v>280590</v>
      </c>
      <c r="F212" s="11" t="str">
        <f t="shared" si="29"/>
        <v>N/A</v>
      </c>
      <c r="G212" s="45">
        <v>225547</v>
      </c>
      <c r="H212" s="11" t="str">
        <f t="shared" si="30"/>
        <v>N/A</v>
      </c>
      <c r="I212" s="12">
        <v>-7.47</v>
      </c>
      <c r="J212" s="12">
        <v>-19.600000000000001</v>
      </c>
      <c r="K212" s="14" t="s">
        <v>213</v>
      </c>
      <c r="L212" s="9" t="str">
        <f t="shared" si="31"/>
        <v>N/A</v>
      </c>
    </row>
    <row r="213" spans="1:12" x14ac:dyDescent="0.25">
      <c r="A213" s="44" t="s">
        <v>1615</v>
      </c>
      <c r="B213" s="35" t="s">
        <v>213</v>
      </c>
      <c r="C213" s="45">
        <v>1929770</v>
      </c>
      <c r="D213" s="11" t="str">
        <f t="shared" si="28"/>
        <v>N/A</v>
      </c>
      <c r="E213" s="45">
        <v>2356224</v>
      </c>
      <c r="F213" s="11" t="str">
        <f t="shared" si="29"/>
        <v>N/A</v>
      </c>
      <c r="G213" s="45">
        <v>649179</v>
      </c>
      <c r="H213" s="11" t="str">
        <f t="shared" si="30"/>
        <v>N/A</v>
      </c>
      <c r="I213" s="12">
        <v>22.1</v>
      </c>
      <c r="J213" s="12">
        <v>-72.400000000000006</v>
      </c>
      <c r="K213" s="14" t="s">
        <v>213</v>
      </c>
      <c r="L213" s="9" t="str">
        <f t="shared" si="31"/>
        <v>N/A</v>
      </c>
    </row>
    <row r="214" spans="1:12" x14ac:dyDescent="0.25">
      <c r="A214" s="47" t="s">
        <v>1616</v>
      </c>
      <c r="B214" s="35" t="s">
        <v>213</v>
      </c>
      <c r="C214" s="45">
        <v>575506</v>
      </c>
      <c r="D214" s="11" t="str">
        <f t="shared" si="28"/>
        <v>N/A</v>
      </c>
      <c r="E214" s="45">
        <v>593775</v>
      </c>
      <c r="F214" s="11" t="str">
        <f t="shared" si="29"/>
        <v>N/A</v>
      </c>
      <c r="G214" s="45">
        <v>292670</v>
      </c>
      <c r="H214" s="11" t="str">
        <f t="shared" si="30"/>
        <v>N/A</v>
      </c>
      <c r="I214" s="12">
        <v>3.1739999999999999</v>
      </c>
      <c r="J214" s="12">
        <v>-50.7</v>
      </c>
      <c r="K214" s="14" t="s">
        <v>213</v>
      </c>
      <c r="L214" s="9" t="str">
        <f t="shared" si="31"/>
        <v>N/A</v>
      </c>
    </row>
    <row r="215" spans="1:12" ht="25" x14ac:dyDescent="0.25">
      <c r="A215" s="44" t="s">
        <v>1379</v>
      </c>
      <c r="B215" s="35" t="s">
        <v>213</v>
      </c>
      <c r="C215" s="45">
        <v>11820196</v>
      </c>
      <c r="D215" s="11" t="str">
        <f t="shared" ref="D215:D229" si="32">IF($B215="N/A","N/A",IF(C215&gt;10,"No",IF(C215&lt;-10,"No","Yes")))</f>
        <v>N/A</v>
      </c>
      <c r="E215" s="45">
        <v>11907611</v>
      </c>
      <c r="F215" s="11" t="str">
        <f t="shared" ref="F215:F229" si="33">IF($B215="N/A","N/A",IF(E215&gt;10,"No",IF(E215&lt;-10,"No","Yes")))</f>
        <v>N/A</v>
      </c>
      <c r="G215" s="45">
        <v>12364454</v>
      </c>
      <c r="H215" s="11" t="str">
        <f t="shared" ref="H215:H229" si="34">IF($B215="N/A","N/A",IF(G215&gt;10,"No",IF(G215&lt;-10,"No","Yes")))</f>
        <v>N/A</v>
      </c>
      <c r="I215" s="12">
        <v>0.73950000000000005</v>
      </c>
      <c r="J215" s="12">
        <v>3.8370000000000002</v>
      </c>
      <c r="K215" s="43" t="s">
        <v>739</v>
      </c>
      <c r="L215" s="9" t="str">
        <f t="shared" ref="L215:L229" si="35">IF(J215="Div by 0", "N/A", IF(K215="N/A","N/A", IF(J215&gt;VALUE(MID(K215,1,2)), "No", IF(J215&lt;-1*VALUE(MID(K215,1,2)), "No", "Yes"))))</f>
        <v>Yes</v>
      </c>
    </row>
    <row r="216" spans="1:12" x14ac:dyDescent="0.25">
      <c r="A216" s="44" t="s">
        <v>649</v>
      </c>
      <c r="B216" s="35" t="s">
        <v>213</v>
      </c>
      <c r="C216" s="36">
        <v>46712</v>
      </c>
      <c r="D216" s="11" t="str">
        <f t="shared" si="32"/>
        <v>N/A</v>
      </c>
      <c r="E216" s="36">
        <v>47644</v>
      </c>
      <c r="F216" s="11" t="str">
        <f t="shared" si="33"/>
        <v>N/A</v>
      </c>
      <c r="G216" s="36">
        <v>46974</v>
      </c>
      <c r="H216" s="11" t="str">
        <f t="shared" si="34"/>
        <v>N/A</v>
      </c>
      <c r="I216" s="12">
        <v>1.9950000000000001</v>
      </c>
      <c r="J216" s="12">
        <v>-1.41</v>
      </c>
      <c r="K216" s="43" t="s">
        <v>739</v>
      </c>
      <c r="L216" s="9" t="str">
        <f t="shared" si="35"/>
        <v>Yes</v>
      </c>
    </row>
    <row r="217" spans="1:12" x14ac:dyDescent="0.25">
      <c r="A217" s="44" t="s">
        <v>1380</v>
      </c>
      <c r="B217" s="35" t="s">
        <v>213</v>
      </c>
      <c r="C217" s="45">
        <v>253.04410002</v>
      </c>
      <c r="D217" s="11" t="str">
        <f t="shared" si="32"/>
        <v>N/A</v>
      </c>
      <c r="E217" s="45">
        <v>249.92886827000001</v>
      </c>
      <c r="F217" s="11" t="str">
        <f t="shared" si="33"/>
        <v>N/A</v>
      </c>
      <c r="G217" s="45">
        <v>263.21909993000003</v>
      </c>
      <c r="H217" s="11" t="str">
        <f t="shared" si="34"/>
        <v>N/A</v>
      </c>
      <c r="I217" s="12">
        <v>-1.23</v>
      </c>
      <c r="J217" s="12">
        <v>5.3179999999999996</v>
      </c>
      <c r="K217" s="43" t="s">
        <v>739</v>
      </c>
      <c r="L217" s="9" t="str">
        <f t="shared" si="35"/>
        <v>Yes</v>
      </c>
    </row>
    <row r="218" spans="1:12" ht="25" x14ac:dyDescent="0.25">
      <c r="A218" s="44" t="s">
        <v>1381</v>
      </c>
      <c r="B218" s="35" t="s">
        <v>213</v>
      </c>
      <c r="C218" s="45">
        <v>13273554</v>
      </c>
      <c r="D218" s="11" t="str">
        <f t="shared" si="32"/>
        <v>N/A</v>
      </c>
      <c r="E218" s="45">
        <v>13167548</v>
      </c>
      <c r="F218" s="11" t="str">
        <f t="shared" si="33"/>
        <v>N/A</v>
      </c>
      <c r="G218" s="45">
        <v>13157929</v>
      </c>
      <c r="H218" s="11" t="str">
        <f t="shared" si="34"/>
        <v>N/A</v>
      </c>
      <c r="I218" s="12">
        <v>-0.79900000000000004</v>
      </c>
      <c r="J218" s="12">
        <v>-7.2999999999999995E-2</v>
      </c>
      <c r="K218" s="43" t="s">
        <v>739</v>
      </c>
      <c r="L218" s="9" t="str">
        <f t="shared" si="35"/>
        <v>Yes</v>
      </c>
    </row>
    <row r="219" spans="1:12" x14ac:dyDescent="0.25">
      <c r="A219" s="44" t="s">
        <v>516</v>
      </c>
      <c r="B219" s="35" t="s">
        <v>213</v>
      </c>
      <c r="C219" s="36">
        <v>45769</v>
      </c>
      <c r="D219" s="11" t="str">
        <f t="shared" si="32"/>
        <v>N/A</v>
      </c>
      <c r="E219" s="36">
        <v>48222</v>
      </c>
      <c r="F219" s="11" t="str">
        <f t="shared" si="33"/>
        <v>N/A</v>
      </c>
      <c r="G219" s="36">
        <v>48194</v>
      </c>
      <c r="H219" s="11" t="str">
        <f t="shared" si="34"/>
        <v>N/A</v>
      </c>
      <c r="I219" s="12">
        <v>5.36</v>
      </c>
      <c r="J219" s="12">
        <v>-5.8000000000000003E-2</v>
      </c>
      <c r="K219" s="43" t="s">
        <v>739</v>
      </c>
      <c r="L219" s="9" t="str">
        <f t="shared" si="35"/>
        <v>Yes</v>
      </c>
    </row>
    <row r="220" spans="1:12" x14ac:dyDescent="0.25">
      <c r="A220" s="44" t="s">
        <v>1382</v>
      </c>
      <c r="B220" s="35" t="s">
        <v>213</v>
      </c>
      <c r="C220" s="45">
        <v>290.01188576999999</v>
      </c>
      <c r="D220" s="11" t="str">
        <f t="shared" si="32"/>
        <v>N/A</v>
      </c>
      <c r="E220" s="45">
        <v>273.06100950000001</v>
      </c>
      <c r="F220" s="11" t="str">
        <f t="shared" si="33"/>
        <v>N/A</v>
      </c>
      <c r="G220" s="45">
        <v>273.02006474000001</v>
      </c>
      <c r="H220" s="11" t="str">
        <f t="shared" si="34"/>
        <v>N/A</v>
      </c>
      <c r="I220" s="12">
        <v>-5.84</v>
      </c>
      <c r="J220" s="12">
        <v>-1.4999999999999999E-2</v>
      </c>
      <c r="K220" s="43" t="s">
        <v>739</v>
      </c>
      <c r="L220" s="9" t="str">
        <f t="shared" si="35"/>
        <v>Yes</v>
      </c>
    </row>
    <row r="221" spans="1:12" ht="25" x14ac:dyDescent="0.25">
      <c r="A221" s="44" t="s">
        <v>1383</v>
      </c>
      <c r="B221" s="35" t="s">
        <v>213</v>
      </c>
      <c r="C221" s="45">
        <v>10163590</v>
      </c>
      <c r="D221" s="11" t="str">
        <f t="shared" si="32"/>
        <v>N/A</v>
      </c>
      <c r="E221" s="45">
        <v>11035400</v>
      </c>
      <c r="F221" s="11" t="str">
        <f t="shared" si="33"/>
        <v>N/A</v>
      </c>
      <c r="G221" s="45">
        <v>12516491</v>
      </c>
      <c r="H221" s="11" t="str">
        <f t="shared" si="34"/>
        <v>N/A</v>
      </c>
      <c r="I221" s="12">
        <v>8.5779999999999994</v>
      </c>
      <c r="J221" s="12">
        <v>13.42</v>
      </c>
      <c r="K221" s="43" t="s">
        <v>739</v>
      </c>
      <c r="L221" s="9" t="str">
        <f t="shared" si="35"/>
        <v>Yes</v>
      </c>
    </row>
    <row r="222" spans="1:12" x14ac:dyDescent="0.25">
      <c r="A222" s="44" t="s">
        <v>517</v>
      </c>
      <c r="B222" s="35" t="s">
        <v>213</v>
      </c>
      <c r="C222" s="36">
        <v>29061</v>
      </c>
      <c r="D222" s="11" t="str">
        <f t="shared" si="32"/>
        <v>N/A</v>
      </c>
      <c r="E222" s="36">
        <v>32282</v>
      </c>
      <c r="F222" s="11" t="str">
        <f t="shared" si="33"/>
        <v>N/A</v>
      </c>
      <c r="G222" s="36">
        <v>34942</v>
      </c>
      <c r="H222" s="11" t="str">
        <f t="shared" si="34"/>
        <v>N/A</v>
      </c>
      <c r="I222" s="12">
        <v>11.08</v>
      </c>
      <c r="J222" s="12">
        <v>8.24</v>
      </c>
      <c r="K222" s="43" t="s">
        <v>739</v>
      </c>
      <c r="L222" s="9" t="str">
        <f t="shared" si="35"/>
        <v>Yes</v>
      </c>
    </row>
    <row r="223" spans="1:12" ht="25" x14ac:dyDescent="0.25">
      <c r="A223" s="44" t="s">
        <v>1384</v>
      </c>
      <c r="B223" s="35" t="s">
        <v>213</v>
      </c>
      <c r="C223" s="45">
        <v>349.73297546999999</v>
      </c>
      <c r="D223" s="11" t="str">
        <f t="shared" si="32"/>
        <v>N/A</v>
      </c>
      <c r="E223" s="45">
        <v>341.84375194</v>
      </c>
      <c r="F223" s="11" t="str">
        <f t="shared" si="33"/>
        <v>N/A</v>
      </c>
      <c r="G223" s="45">
        <v>358.20762979</v>
      </c>
      <c r="H223" s="11" t="str">
        <f t="shared" si="34"/>
        <v>N/A</v>
      </c>
      <c r="I223" s="12">
        <v>-2.2599999999999998</v>
      </c>
      <c r="J223" s="12">
        <v>4.7869999999999999</v>
      </c>
      <c r="K223" s="43" t="s">
        <v>739</v>
      </c>
      <c r="L223" s="9" t="str">
        <f t="shared" si="35"/>
        <v>Yes</v>
      </c>
    </row>
    <row r="224" spans="1:12" ht="25" x14ac:dyDescent="0.25">
      <c r="A224" s="44" t="s">
        <v>1385</v>
      </c>
      <c r="B224" s="35" t="s">
        <v>213</v>
      </c>
      <c r="C224" s="45">
        <v>0</v>
      </c>
      <c r="D224" s="11" t="str">
        <f t="shared" si="32"/>
        <v>N/A</v>
      </c>
      <c r="E224" s="45">
        <v>0</v>
      </c>
      <c r="F224" s="11" t="str">
        <f t="shared" si="33"/>
        <v>N/A</v>
      </c>
      <c r="G224" s="45">
        <v>0</v>
      </c>
      <c r="H224" s="11" t="str">
        <f t="shared" si="34"/>
        <v>N/A</v>
      </c>
      <c r="I224" s="12" t="s">
        <v>1746</v>
      </c>
      <c r="J224" s="12" t="s">
        <v>1746</v>
      </c>
      <c r="K224" s="43" t="s">
        <v>739</v>
      </c>
      <c r="L224" s="9" t="str">
        <f t="shared" si="35"/>
        <v>N/A</v>
      </c>
    </row>
    <row r="225" spans="1:12" x14ac:dyDescent="0.25">
      <c r="A225" s="44" t="s">
        <v>518</v>
      </c>
      <c r="B225" s="35" t="s">
        <v>213</v>
      </c>
      <c r="C225" s="36">
        <v>0</v>
      </c>
      <c r="D225" s="11" t="str">
        <f t="shared" si="32"/>
        <v>N/A</v>
      </c>
      <c r="E225" s="36">
        <v>0</v>
      </c>
      <c r="F225" s="11" t="str">
        <f t="shared" si="33"/>
        <v>N/A</v>
      </c>
      <c r="G225" s="36">
        <v>0</v>
      </c>
      <c r="H225" s="11" t="str">
        <f t="shared" si="34"/>
        <v>N/A</v>
      </c>
      <c r="I225" s="12" t="s">
        <v>1746</v>
      </c>
      <c r="J225" s="12" t="s">
        <v>1746</v>
      </c>
      <c r="K225" s="43" t="s">
        <v>739</v>
      </c>
      <c r="L225" s="9" t="str">
        <f t="shared" si="35"/>
        <v>N/A</v>
      </c>
    </row>
    <row r="226" spans="1:12" x14ac:dyDescent="0.25">
      <c r="A226" s="44" t="s">
        <v>1386</v>
      </c>
      <c r="B226" s="35" t="s">
        <v>213</v>
      </c>
      <c r="C226" s="45" t="s">
        <v>1746</v>
      </c>
      <c r="D226" s="11" t="str">
        <f t="shared" si="32"/>
        <v>N/A</v>
      </c>
      <c r="E226" s="45" t="s">
        <v>1746</v>
      </c>
      <c r="F226" s="11" t="str">
        <f t="shared" si="33"/>
        <v>N/A</v>
      </c>
      <c r="G226" s="45" t="s">
        <v>1746</v>
      </c>
      <c r="H226" s="11" t="str">
        <f t="shared" si="34"/>
        <v>N/A</v>
      </c>
      <c r="I226" s="12" t="s">
        <v>1746</v>
      </c>
      <c r="J226" s="12" t="s">
        <v>1746</v>
      </c>
      <c r="K226" s="43" t="s">
        <v>739</v>
      </c>
      <c r="L226" s="9" t="str">
        <f t="shared" si="35"/>
        <v>N/A</v>
      </c>
    </row>
    <row r="227" spans="1:12" ht="25" x14ac:dyDescent="0.25">
      <c r="A227" s="44" t="s">
        <v>1387</v>
      </c>
      <c r="B227" s="35" t="s">
        <v>213</v>
      </c>
      <c r="C227" s="45">
        <v>191615295</v>
      </c>
      <c r="D227" s="11" t="str">
        <f t="shared" si="32"/>
        <v>N/A</v>
      </c>
      <c r="E227" s="45">
        <v>215423958</v>
      </c>
      <c r="F227" s="11" t="str">
        <f t="shared" si="33"/>
        <v>N/A</v>
      </c>
      <c r="G227" s="45">
        <v>227175863</v>
      </c>
      <c r="H227" s="11" t="str">
        <f t="shared" si="34"/>
        <v>N/A</v>
      </c>
      <c r="I227" s="12">
        <v>12.43</v>
      </c>
      <c r="J227" s="12">
        <v>5.4550000000000001</v>
      </c>
      <c r="K227" s="43" t="s">
        <v>739</v>
      </c>
      <c r="L227" s="9" t="str">
        <f t="shared" si="35"/>
        <v>Yes</v>
      </c>
    </row>
    <row r="228" spans="1:12" ht="25" x14ac:dyDescent="0.25">
      <c r="A228" s="44" t="s">
        <v>519</v>
      </c>
      <c r="B228" s="35" t="s">
        <v>213</v>
      </c>
      <c r="C228" s="36">
        <v>11230</v>
      </c>
      <c r="D228" s="11" t="str">
        <f t="shared" si="32"/>
        <v>N/A</v>
      </c>
      <c r="E228" s="36">
        <v>11508</v>
      </c>
      <c r="F228" s="11" t="str">
        <f t="shared" si="33"/>
        <v>N/A</v>
      </c>
      <c r="G228" s="36">
        <v>11430</v>
      </c>
      <c r="H228" s="11" t="str">
        <f t="shared" si="34"/>
        <v>N/A</v>
      </c>
      <c r="I228" s="12">
        <v>2.476</v>
      </c>
      <c r="J228" s="12">
        <v>-0.67800000000000005</v>
      </c>
      <c r="K228" s="43" t="s">
        <v>739</v>
      </c>
      <c r="L228" s="9" t="str">
        <f t="shared" si="35"/>
        <v>Yes</v>
      </c>
    </row>
    <row r="229" spans="1:12" ht="25" x14ac:dyDescent="0.25">
      <c r="A229" s="44" t="s">
        <v>1388</v>
      </c>
      <c r="B229" s="35" t="s">
        <v>213</v>
      </c>
      <c r="C229" s="45">
        <v>17062.804541000001</v>
      </c>
      <c r="D229" s="11" t="str">
        <f t="shared" si="32"/>
        <v>N/A</v>
      </c>
      <c r="E229" s="45">
        <v>18719.495829</v>
      </c>
      <c r="F229" s="11" t="str">
        <f t="shared" si="33"/>
        <v>N/A</v>
      </c>
      <c r="G229" s="45">
        <v>19875.403587000001</v>
      </c>
      <c r="H229" s="11" t="str">
        <f t="shared" si="34"/>
        <v>N/A</v>
      </c>
      <c r="I229" s="12">
        <v>9.7089999999999996</v>
      </c>
      <c r="J229" s="12">
        <v>6.1749999999999998</v>
      </c>
      <c r="K229" s="43" t="s">
        <v>739</v>
      </c>
      <c r="L229" s="9" t="str">
        <f t="shared" si="35"/>
        <v>Yes</v>
      </c>
    </row>
    <row r="230" spans="1:12" x14ac:dyDescent="0.25">
      <c r="A230" s="4" t="s">
        <v>1389</v>
      </c>
      <c r="B230" s="35" t="s">
        <v>213</v>
      </c>
      <c r="C230" s="14">
        <v>278392455</v>
      </c>
      <c r="D230" s="11" t="str">
        <f t="shared" ref="D230:D253" si="36">IF($B230="N/A","N/A",IF(C230&gt;10,"No",IF(C230&lt;-10,"No","Yes")))</f>
        <v>N/A</v>
      </c>
      <c r="E230" s="14">
        <v>313363708</v>
      </c>
      <c r="F230" s="11" t="str">
        <f t="shared" ref="F230:F253" si="37">IF($B230="N/A","N/A",IF(E230&gt;10,"No",IF(E230&lt;-10,"No","Yes")))</f>
        <v>N/A</v>
      </c>
      <c r="G230" s="14">
        <v>333093491</v>
      </c>
      <c r="H230" s="11" t="str">
        <f t="shared" ref="H230:H253" si="38">IF($B230="N/A","N/A",IF(G230&gt;10,"No",IF(G230&lt;-10,"No","Yes")))</f>
        <v>N/A</v>
      </c>
      <c r="I230" s="12">
        <v>12.56</v>
      </c>
      <c r="J230" s="12">
        <v>6.2960000000000003</v>
      </c>
      <c r="K230" s="43" t="s">
        <v>739</v>
      </c>
      <c r="L230" s="9" t="str">
        <f t="shared" ref="L230:L253" si="39">IF(J230="Div by 0", "N/A", IF(K230="N/A","N/A", IF(J230&gt;VALUE(MID(K230,1,2)), "No", IF(J230&lt;-1*VALUE(MID(K230,1,2)), "No", "Yes"))))</f>
        <v>Yes</v>
      </c>
    </row>
    <row r="231" spans="1:12" x14ac:dyDescent="0.25">
      <c r="A231" s="4" t="s">
        <v>1566</v>
      </c>
      <c r="B231" s="35" t="s">
        <v>213</v>
      </c>
      <c r="C231" s="1">
        <v>22599</v>
      </c>
      <c r="D231" s="1" t="str">
        <f t="shared" si="36"/>
        <v>N/A</v>
      </c>
      <c r="E231" s="1">
        <v>22975</v>
      </c>
      <c r="F231" s="1" t="str">
        <f t="shared" si="37"/>
        <v>N/A</v>
      </c>
      <c r="G231" s="1">
        <v>23608</v>
      </c>
      <c r="H231" s="11" t="str">
        <f t="shared" si="38"/>
        <v>N/A</v>
      </c>
      <c r="I231" s="12">
        <v>1.6639999999999999</v>
      </c>
      <c r="J231" s="12">
        <v>2.7549999999999999</v>
      </c>
      <c r="K231" s="43" t="s">
        <v>739</v>
      </c>
      <c r="L231" s="9" t="str">
        <f t="shared" si="39"/>
        <v>Yes</v>
      </c>
    </row>
    <row r="232" spans="1:12" x14ac:dyDescent="0.25">
      <c r="A232" s="4" t="s">
        <v>1567</v>
      </c>
      <c r="B232" s="35" t="s">
        <v>213</v>
      </c>
      <c r="C232" s="14">
        <v>12318.795301</v>
      </c>
      <c r="D232" s="11" t="str">
        <f t="shared" si="36"/>
        <v>N/A</v>
      </c>
      <c r="E232" s="14">
        <v>13639.334407</v>
      </c>
      <c r="F232" s="11" t="str">
        <f t="shared" si="37"/>
        <v>N/A</v>
      </c>
      <c r="G232" s="14">
        <v>14109.348145</v>
      </c>
      <c r="H232" s="11" t="str">
        <f t="shared" si="38"/>
        <v>N/A</v>
      </c>
      <c r="I232" s="12">
        <v>10.72</v>
      </c>
      <c r="J232" s="12">
        <v>3.4460000000000002</v>
      </c>
      <c r="K232" s="43" t="s">
        <v>739</v>
      </c>
      <c r="L232" s="9" t="str">
        <f t="shared" si="39"/>
        <v>Yes</v>
      </c>
    </row>
    <row r="233" spans="1:12" x14ac:dyDescent="0.25">
      <c r="A233" s="48" t="s">
        <v>1568</v>
      </c>
      <c r="B233" s="35" t="s">
        <v>213</v>
      </c>
      <c r="C233" s="14">
        <v>8993.5769431999997</v>
      </c>
      <c r="D233" s="11" t="str">
        <f t="shared" si="36"/>
        <v>N/A</v>
      </c>
      <c r="E233" s="14">
        <v>10113.475465</v>
      </c>
      <c r="F233" s="11" t="str">
        <f t="shared" si="37"/>
        <v>N/A</v>
      </c>
      <c r="G233" s="14">
        <v>10537.617978</v>
      </c>
      <c r="H233" s="11" t="str">
        <f t="shared" si="38"/>
        <v>N/A</v>
      </c>
      <c r="I233" s="12">
        <v>12.45</v>
      </c>
      <c r="J233" s="12">
        <v>4.194</v>
      </c>
      <c r="K233" s="43" t="s">
        <v>739</v>
      </c>
      <c r="L233" s="9" t="str">
        <f t="shared" si="39"/>
        <v>Yes</v>
      </c>
    </row>
    <row r="234" spans="1:12" x14ac:dyDescent="0.25">
      <c r="A234" s="48" t="s">
        <v>1569</v>
      </c>
      <c r="B234" s="35" t="s">
        <v>213</v>
      </c>
      <c r="C234" s="14">
        <v>17612.201400999998</v>
      </c>
      <c r="D234" s="11" t="str">
        <f t="shared" si="36"/>
        <v>N/A</v>
      </c>
      <c r="E234" s="14">
        <v>18784.331946999999</v>
      </c>
      <c r="F234" s="11" t="str">
        <f t="shared" si="37"/>
        <v>N/A</v>
      </c>
      <c r="G234" s="14">
        <v>18974.658517</v>
      </c>
      <c r="H234" s="11" t="str">
        <f t="shared" si="38"/>
        <v>N/A</v>
      </c>
      <c r="I234" s="12">
        <v>6.6550000000000002</v>
      </c>
      <c r="J234" s="12">
        <v>1.0129999999999999</v>
      </c>
      <c r="K234" s="43" t="s">
        <v>739</v>
      </c>
      <c r="L234" s="9" t="str">
        <f t="shared" si="39"/>
        <v>Yes</v>
      </c>
    </row>
    <row r="235" spans="1:12" x14ac:dyDescent="0.25">
      <c r="A235" s="48" t="s">
        <v>1570</v>
      </c>
      <c r="B235" s="35" t="s">
        <v>213</v>
      </c>
      <c r="C235" s="14">
        <v>1381.3840654000001</v>
      </c>
      <c r="D235" s="11" t="str">
        <f t="shared" si="36"/>
        <v>N/A</v>
      </c>
      <c r="E235" s="14">
        <v>1615.7315068</v>
      </c>
      <c r="F235" s="11" t="str">
        <f t="shared" si="37"/>
        <v>N/A</v>
      </c>
      <c r="G235" s="14">
        <v>1639.4696355999999</v>
      </c>
      <c r="H235" s="11" t="str">
        <f t="shared" si="38"/>
        <v>N/A</v>
      </c>
      <c r="I235" s="12">
        <v>16.96</v>
      </c>
      <c r="J235" s="12">
        <v>1.4690000000000001</v>
      </c>
      <c r="K235" s="43" t="s">
        <v>739</v>
      </c>
      <c r="L235" s="9" t="str">
        <f t="shared" si="39"/>
        <v>Yes</v>
      </c>
    </row>
    <row r="236" spans="1:12" x14ac:dyDescent="0.25">
      <c r="A236" s="48" t="s">
        <v>1571</v>
      </c>
      <c r="B236" s="35" t="s">
        <v>213</v>
      </c>
      <c r="C236" s="14">
        <v>1773.7554858999999</v>
      </c>
      <c r="D236" s="11" t="str">
        <f t="shared" si="36"/>
        <v>N/A</v>
      </c>
      <c r="E236" s="14">
        <v>1881.3583618</v>
      </c>
      <c r="F236" s="11" t="str">
        <f t="shared" si="37"/>
        <v>N/A</v>
      </c>
      <c r="G236" s="14">
        <v>2117.2114286000001</v>
      </c>
      <c r="H236" s="11" t="str">
        <f t="shared" si="38"/>
        <v>N/A</v>
      </c>
      <c r="I236" s="12">
        <v>6.0659999999999998</v>
      </c>
      <c r="J236" s="12">
        <v>12.54</v>
      </c>
      <c r="K236" s="43" t="s">
        <v>739</v>
      </c>
      <c r="L236" s="9" t="str">
        <f t="shared" si="39"/>
        <v>Yes</v>
      </c>
    </row>
    <row r="237" spans="1:12" x14ac:dyDescent="0.25">
      <c r="A237" s="44" t="s">
        <v>1572</v>
      </c>
      <c r="B237" s="35" t="s">
        <v>213</v>
      </c>
      <c r="C237" s="11">
        <v>3.5179892400999999</v>
      </c>
      <c r="D237" s="11" t="str">
        <f t="shared" si="36"/>
        <v>N/A</v>
      </c>
      <c r="E237" s="11">
        <v>3.4963172631999999</v>
      </c>
      <c r="F237" s="11" t="str">
        <f t="shared" si="37"/>
        <v>N/A</v>
      </c>
      <c r="G237" s="11">
        <v>3.6036201057000001</v>
      </c>
      <c r="H237" s="11" t="str">
        <f t="shared" si="38"/>
        <v>N/A</v>
      </c>
      <c r="I237" s="12">
        <v>-0.61599999999999999</v>
      </c>
      <c r="J237" s="12">
        <v>3.069</v>
      </c>
      <c r="K237" s="43" t="s">
        <v>739</v>
      </c>
      <c r="L237" s="9" t="str">
        <f t="shared" si="39"/>
        <v>Yes</v>
      </c>
    </row>
    <row r="238" spans="1:12" x14ac:dyDescent="0.25">
      <c r="A238" s="47" t="s">
        <v>1573</v>
      </c>
      <c r="B238" s="35" t="s">
        <v>213</v>
      </c>
      <c r="C238" s="11">
        <v>25.144388079999999</v>
      </c>
      <c r="D238" s="11" t="str">
        <f t="shared" si="36"/>
        <v>N/A</v>
      </c>
      <c r="E238" s="11">
        <v>25.967987123</v>
      </c>
      <c r="F238" s="11" t="str">
        <f t="shared" si="37"/>
        <v>N/A</v>
      </c>
      <c r="G238" s="11">
        <v>25.578732290000001</v>
      </c>
      <c r="H238" s="11" t="str">
        <f t="shared" si="38"/>
        <v>N/A</v>
      </c>
      <c r="I238" s="12">
        <v>3.2749999999999999</v>
      </c>
      <c r="J238" s="12">
        <v>-1.5</v>
      </c>
      <c r="K238" s="43" t="s">
        <v>739</v>
      </c>
      <c r="L238" s="9" t="str">
        <f t="shared" si="39"/>
        <v>Yes</v>
      </c>
    </row>
    <row r="239" spans="1:12" x14ac:dyDescent="0.25">
      <c r="A239" s="47" t="s">
        <v>1574</v>
      </c>
      <c r="B239" s="35" t="s">
        <v>213</v>
      </c>
      <c r="C239" s="11">
        <v>8.5558199726000002</v>
      </c>
      <c r="D239" s="11" t="str">
        <f t="shared" si="36"/>
        <v>N/A</v>
      </c>
      <c r="E239" s="11">
        <v>8.6490105016999994</v>
      </c>
      <c r="F239" s="11" t="str">
        <f t="shared" si="37"/>
        <v>N/A</v>
      </c>
      <c r="G239" s="11">
        <v>9.0587085742000006</v>
      </c>
      <c r="H239" s="11" t="str">
        <f t="shared" si="38"/>
        <v>N/A</v>
      </c>
      <c r="I239" s="12">
        <v>1.089</v>
      </c>
      <c r="J239" s="12">
        <v>4.7370000000000001</v>
      </c>
      <c r="K239" s="43" t="s">
        <v>739</v>
      </c>
      <c r="L239" s="9" t="str">
        <f t="shared" si="39"/>
        <v>Yes</v>
      </c>
    </row>
    <row r="240" spans="1:12" x14ac:dyDescent="0.25">
      <c r="A240" s="47" t="s">
        <v>1575</v>
      </c>
      <c r="B240" s="35" t="s">
        <v>213</v>
      </c>
      <c r="C240" s="11">
        <v>0.2271266736</v>
      </c>
      <c r="D240" s="11" t="str">
        <f t="shared" si="36"/>
        <v>N/A</v>
      </c>
      <c r="E240" s="11">
        <v>0.16539748639999999</v>
      </c>
      <c r="F240" s="11" t="str">
        <f t="shared" si="37"/>
        <v>N/A</v>
      </c>
      <c r="G240" s="11">
        <v>0.1695438789</v>
      </c>
      <c r="H240" s="11" t="str">
        <f t="shared" si="38"/>
        <v>N/A</v>
      </c>
      <c r="I240" s="12">
        <v>-27.2</v>
      </c>
      <c r="J240" s="12">
        <v>2.5070000000000001</v>
      </c>
      <c r="K240" s="43" t="s">
        <v>739</v>
      </c>
      <c r="L240" s="9" t="str">
        <f t="shared" si="39"/>
        <v>Yes</v>
      </c>
    </row>
    <row r="241" spans="1:12" x14ac:dyDescent="0.25">
      <c r="A241" s="47" t="s">
        <v>1576</v>
      </c>
      <c r="B241" s="35" t="s">
        <v>213</v>
      </c>
      <c r="C241" s="11">
        <v>0.62953899589999995</v>
      </c>
      <c r="D241" s="11" t="str">
        <f t="shared" si="36"/>
        <v>N/A</v>
      </c>
      <c r="E241" s="11">
        <v>0.56868910370000003</v>
      </c>
      <c r="F241" s="11" t="str">
        <f t="shared" si="37"/>
        <v>N/A</v>
      </c>
      <c r="G241" s="11">
        <v>0.69010390990000003</v>
      </c>
      <c r="H241" s="11" t="str">
        <f t="shared" si="38"/>
        <v>N/A</v>
      </c>
      <c r="I241" s="12">
        <v>-9.67</v>
      </c>
      <c r="J241" s="12">
        <v>21.35</v>
      </c>
      <c r="K241" s="43" t="s">
        <v>739</v>
      </c>
      <c r="L241" s="9" t="str">
        <f t="shared" si="39"/>
        <v>Yes</v>
      </c>
    </row>
    <row r="242" spans="1:12" x14ac:dyDescent="0.25">
      <c r="A242" s="4" t="s">
        <v>1401</v>
      </c>
      <c r="B242" s="35" t="s">
        <v>213</v>
      </c>
      <c r="C242" s="14">
        <v>191615295</v>
      </c>
      <c r="D242" s="11" t="str">
        <f t="shared" si="36"/>
        <v>N/A</v>
      </c>
      <c r="E242" s="14">
        <v>215423958</v>
      </c>
      <c r="F242" s="11" t="str">
        <f t="shared" si="37"/>
        <v>N/A</v>
      </c>
      <c r="G242" s="14">
        <v>227175863</v>
      </c>
      <c r="H242" s="11" t="str">
        <f t="shared" si="38"/>
        <v>N/A</v>
      </c>
      <c r="I242" s="12">
        <v>12.43</v>
      </c>
      <c r="J242" s="12">
        <v>5.4550000000000001</v>
      </c>
      <c r="K242" s="43" t="s">
        <v>739</v>
      </c>
      <c r="L242" s="9" t="str">
        <f t="shared" si="39"/>
        <v>Yes</v>
      </c>
    </row>
    <row r="243" spans="1:12" x14ac:dyDescent="0.25">
      <c r="A243" s="4" t="s">
        <v>1577</v>
      </c>
      <c r="B243" s="35" t="s">
        <v>213</v>
      </c>
      <c r="C243" s="1">
        <v>11230</v>
      </c>
      <c r="D243" s="1" t="str">
        <f t="shared" si="36"/>
        <v>N/A</v>
      </c>
      <c r="E243" s="1">
        <v>11508</v>
      </c>
      <c r="F243" s="1" t="str">
        <f t="shared" si="37"/>
        <v>N/A</v>
      </c>
      <c r="G243" s="1">
        <v>11432</v>
      </c>
      <c r="H243" s="11" t="str">
        <f t="shared" si="38"/>
        <v>N/A</v>
      </c>
      <c r="I243" s="12">
        <v>2.476</v>
      </c>
      <c r="J243" s="12">
        <v>-0.66</v>
      </c>
      <c r="K243" s="43" t="s">
        <v>739</v>
      </c>
      <c r="L243" s="9" t="str">
        <f t="shared" si="39"/>
        <v>Yes</v>
      </c>
    </row>
    <row r="244" spans="1:12" ht="25" x14ac:dyDescent="0.25">
      <c r="A244" s="4" t="s">
        <v>1578</v>
      </c>
      <c r="B244" s="35" t="s">
        <v>213</v>
      </c>
      <c r="C244" s="14">
        <v>17062.804541000001</v>
      </c>
      <c r="D244" s="11" t="str">
        <f t="shared" si="36"/>
        <v>N/A</v>
      </c>
      <c r="E244" s="14">
        <v>18719.495829</v>
      </c>
      <c r="F244" s="11" t="str">
        <f t="shared" si="37"/>
        <v>N/A</v>
      </c>
      <c r="G244" s="14">
        <v>19871.926435000001</v>
      </c>
      <c r="H244" s="11" t="str">
        <f t="shared" si="38"/>
        <v>N/A</v>
      </c>
      <c r="I244" s="12">
        <v>9.7089999999999996</v>
      </c>
      <c r="J244" s="12">
        <v>6.1559999999999997</v>
      </c>
      <c r="K244" s="43" t="s">
        <v>739</v>
      </c>
      <c r="L244" s="9" t="str">
        <f t="shared" si="39"/>
        <v>Yes</v>
      </c>
    </row>
    <row r="245" spans="1:12" ht="25" x14ac:dyDescent="0.25">
      <c r="A245" s="48" t="s">
        <v>1579</v>
      </c>
      <c r="B245" s="35" t="s">
        <v>213</v>
      </c>
      <c r="C245" s="14">
        <v>7998.8318976999999</v>
      </c>
      <c r="D245" s="11" t="str">
        <f t="shared" si="36"/>
        <v>N/A</v>
      </c>
      <c r="E245" s="14">
        <v>9039.1040515999994</v>
      </c>
      <c r="F245" s="11" t="str">
        <f t="shared" si="37"/>
        <v>N/A</v>
      </c>
      <c r="G245" s="14">
        <v>9230.2673347</v>
      </c>
      <c r="H245" s="11" t="str">
        <f t="shared" si="38"/>
        <v>N/A</v>
      </c>
      <c r="I245" s="12">
        <v>13.01</v>
      </c>
      <c r="J245" s="12">
        <v>2.1150000000000002</v>
      </c>
      <c r="K245" s="43" t="s">
        <v>739</v>
      </c>
      <c r="L245" s="9" t="str">
        <f t="shared" si="39"/>
        <v>Yes</v>
      </c>
    </row>
    <row r="246" spans="1:12" ht="25" x14ac:dyDescent="0.25">
      <c r="A246" s="48" t="s">
        <v>1580</v>
      </c>
      <c r="B246" s="35" t="s">
        <v>213</v>
      </c>
      <c r="C246" s="14">
        <v>34794.384574999996</v>
      </c>
      <c r="D246" s="11" t="str">
        <f t="shared" si="36"/>
        <v>N/A</v>
      </c>
      <c r="E246" s="14">
        <v>37592.241671000003</v>
      </c>
      <c r="F246" s="11" t="str">
        <f t="shared" si="37"/>
        <v>N/A</v>
      </c>
      <c r="G246" s="14">
        <v>40080.278904999999</v>
      </c>
      <c r="H246" s="11" t="str">
        <f t="shared" si="38"/>
        <v>N/A</v>
      </c>
      <c r="I246" s="12">
        <v>8.0410000000000004</v>
      </c>
      <c r="J246" s="12">
        <v>6.6180000000000003</v>
      </c>
      <c r="K246" s="43" t="s">
        <v>739</v>
      </c>
      <c r="L246" s="9" t="str">
        <f t="shared" si="39"/>
        <v>Yes</v>
      </c>
    </row>
    <row r="247" spans="1:12" ht="25" x14ac:dyDescent="0.25">
      <c r="A247" s="48" t="s">
        <v>1581</v>
      </c>
      <c r="B247" s="35" t="s">
        <v>213</v>
      </c>
      <c r="C247" s="14">
        <v>107</v>
      </c>
      <c r="D247" s="11" t="str">
        <f t="shared" si="36"/>
        <v>N/A</v>
      </c>
      <c r="E247" s="14">
        <v>5940.5</v>
      </c>
      <c r="F247" s="11" t="str">
        <f t="shared" si="37"/>
        <v>N/A</v>
      </c>
      <c r="G247" s="14">
        <v>3564</v>
      </c>
      <c r="H247" s="11" t="str">
        <f t="shared" si="38"/>
        <v>N/A</v>
      </c>
      <c r="I247" s="12">
        <v>5452</v>
      </c>
      <c r="J247" s="12">
        <v>-40</v>
      </c>
      <c r="K247" s="43" t="s">
        <v>739</v>
      </c>
      <c r="L247" s="9" t="str">
        <f t="shared" si="39"/>
        <v>No</v>
      </c>
    </row>
    <row r="248" spans="1:12" ht="25" x14ac:dyDescent="0.25">
      <c r="A248" s="48" t="s">
        <v>1582</v>
      </c>
      <c r="B248" s="35" t="s">
        <v>213</v>
      </c>
      <c r="C248" s="14" t="s">
        <v>1746</v>
      </c>
      <c r="D248" s="11" t="str">
        <f t="shared" si="36"/>
        <v>N/A</v>
      </c>
      <c r="E248" s="14" t="s">
        <v>1746</v>
      </c>
      <c r="F248" s="11" t="str">
        <f t="shared" si="37"/>
        <v>N/A</v>
      </c>
      <c r="G248" s="14" t="s">
        <v>1746</v>
      </c>
      <c r="H248" s="11" t="str">
        <f t="shared" si="38"/>
        <v>N/A</v>
      </c>
      <c r="I248" s="12" t="s">
        <v>1746</v>
      </c>
      <c r="J248" s="12" t="s">
        <v>1746</v>
      </c>
      <c r="K248" s="43" t="s">
        <v>739</v>
      </c>
      <c r="L248" s="9" t="str">
        <f t="shared" si="39"/>
        <v>N/A</v>
      </c>
    </row>
    <row r="249" spans="1:12" ht="25" x14ac:dyDescent="0.25">
      <c r="A249" s="44" t="s">
        <v>1583</v>
      </c>
      <c r="B249" s="35" t="s">
        <v>213</v>
      </c>
      <c r="C249" s="11">
        <v>1.7481755460999999</v>
      </c>
      <c r="D249" s="11" t="str">
        <f t="shared" si="36"/>
        <v>N/A</v>
      </c>
      <c r="E249" s="11">
        <v>1.7512783053000001</v>
      </c>
      <c r="F249" s="11" t="str">
        <f t="shared" si="37"/>
        <v>N/A</v>
      </c>
      <c r="G249" s="11">
        <v>1.7450264761000001</v>
      </c>
      <c r="H249" s="11" t="str">
        <f t="shared" si="38"/>
        <v>N/A</v>
      </c>
      <c r="I249" s="12">
        <v>0.17749999999999999</v>
      </c>
      <c r="J249" s="12">
        <v>-0.35699999999999998</v>
      </c>
      <c r="K249" s="43" t="s">
        <v>739</v>
      </c>
      <c r="L249" s="9" t="str">
        <f t="shared" si="39"/>
        <v>Yes</v>
      </c>
    </row>
    <row r="250" spans="1:12" ht="25" x14ac:dyDescent="0.25">
      <c r="A250" s="47" t="s">
        <v>1584</v>
      </c>
      <c r="B250" s="35" t="s">
        <v>213</v>
      </c>
      <c r="C250" s="11">
        <v>16.316402047</v>
      </c>
      <c r="D250" s="11" t="str">
        <f t="shared" si="36"/>
        <v>N/A</v>
      </c>
      <c r="E250" s="11">
        <v>16.994545292000002</v>
      </c>
      <c r="F250" s="11" t="str">
        <f t="shared" si="37"/>
        <v>N/A</v>
      </c>
      <c r="G250" s="11">
        <v>16.806250982000002</v>
      </c>
      <c r="H250" s="11" t="str">
        <f t="shared" si="38"/>
        <v>N/A</v>
      </c>
      <c r="I250" s="12">
        <v>4.1559999999999997</v>
      </c>
      <c r="J250" s="12">
        <v>-1.1100000000000001</v>
      </c>
      <c r="K250" s="43" t="s">
        <v>739</v>
      </c>
      <c r="L250" s="9" t="str">
        <f t="shared" si="39"/>
        <v>Yes</v>
      </c>
    </row>
    <row r="251" spans="1:12" ht="25" x14ac:dyDescent="0.25">
      <c r="A251" s="47" t="s">
        <v>1585</v>
      </c>
      <c r="B251" s="35" t="s">
        <v>213</v>
      </c>
      <c r="C251" s="11">
        <v>3.2995188383</v>
      </c>
      <c r="D251" s="11" t="str">
        <f t="shared" si="36"/>
        <v>N/A</v>
      </c>
      <c r="E251" s="11">
        <v>3.26513535</v>
      </c>
      <c r="F251" s="11" t="str">
        <f t="shared" si="37"/>
        <v>N/A</v>
      </c>
      <c r="G251" s="11">
        <v>3.2114648643999999</v>
      </c>
      <c r="H251" s="11" t="str">
        <f t="shared" si="38"/>
        <v>N/A</v>
      </c>
      <c r="I251" s="12">
        <v>-1.04</v>
      </c>
      <c r="J251" s="12">
        <v>-1.64</v>
      </c>
      <c r="K251" s="43" t="s">
        <v>739</v>
      </c>
      <c r="L251" s="9" t="str">
        <f t="shared" si="39"/>
        <v>Yes</v>
      </c>
    </row>
    <row r="252" spans="1:12" ht="25" x14ac:dyDescent="0.25">
      <c r="A252" s="47" t="s">
        <v>1586</v>
      </c>
      <c r="B252" s="35" t="s">
        <v>213</v>
      </c>
      <c r="C252" s="11">
        <v>2.3199860000000001E-4</v>
      </c>
      <c r="D252" s="11" t="str">
        <f t="shared" si="36"/>
        <v>N/A</v>
      </c>
      <c r="E252" s="11">
        <v>9.0628759999999997E-4</v>
      </c>
      <c r="F252" s="11" t="str">
        <f t="shared" si="37"/>
        <v>N/A</v>
      </c>
      <c r="G252" s="11">
        <v>6.8641250000000002E-4</v>
      </c>
      <c r="H252" s="11" t="str">
        <f t="shared" si="38"/>
        <v>N/A</v>
      </c>
      <c r="I252" s="12">
        <v>290.60000000000002</v>
      </c>
      <c r="J252" s="12">
        <v>-24.3</v>
      </c>
      <c r="K252" s="43" t="s">
        <v>739</v>
      </c>
      <c r="L252" s="9" t="str">
        <f t="shared" si="39"/>
        <v>Yes</v>
      </c>
    </row>
    <row r="253" spans="1:12" ht="25" x14ac:dyDescent="0.25">
      <c r="A253" s="47" t="s">
        <v>1587</v>
      </c>
      <c r="B253" s="35" t="s">
        <v>213</v>
      </c>
      <c r="C253" s="11">
        <v>0</v>
      </c>
      <c r="D253" s="11" t="str">
        <f t="shared" si="36"/>
        <v>N/A</v>
      </c>
      <c r="E253" s="11">
        <v>0</v>
      </c>
      <c r="F253" s="11" t="str">
        <f t="shared" si="37"/>
        <v>N/A</v>
      </c>
      <c r="G253" s="11">
        <v>0</v>
      </c>
      <c r="H253" s="11" t="str">
        <f t="shared" si="38"/>
        <v>N/A</v>
      </c>
      <c r="I253" s="12" t="s">
        <v>1746</v>
      </c>
      <c r="J253" s="12" t="s">
        <v>1746</v>
      </c>
      <c r="K253" s="43" t="s">
        <v>739</v>
      </c>
      <c r="L253" s="9" t="str">
        <f t="shared" si="39"/>
        <v>N/A</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118704</v>
      </c>
      <c r="D7" s="32" t="str">
        <f>IF($B7="N/A","N/A",IF(C7&gt;15,"No",IF(C7&lt;-15,"No","Yes")))</f>
        <v>N/A</v>
      </c>
      <c r="E7" s="31">
        <v>115671</v>
      </c>
      <c r="F7" s="32" t="str">
        <f>IF($B7="N/A","N/A",IF(E7&gt;15,"No",IF(E7&lt;-15,"No","Yes")))</f>
        <v>N/A</v>
      </c>
      <c r="G7" s="31">
        <v>111440</v>
      </c>
      <c r="H7" s="32" t="str">
        <f>IF($B7="N/A","N/A",IF(G7&gt;15,"No",IF(G7&lt;-15,"No","Yes")))</f>
        <v>N/A</v>
      </c>
      <c r="I7" s="33">
        <v>-2.56</v>
      </c>
      <c r="J7" s="33">
        <v>-3.66</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96.177045423999999</v>
      </c>
      <c r="D11" s="9" t="str">
        <f>IF(OR($B11="N/A",$C11="N/A"),"N/A",IF(C11&gt;100,"No",IF(C11&lt;95,"No","Yes")))</f>
        <v>Yes</v>
      </c>
      <c r="E11" s="9">
        <v>95.894390123999997</v>
      </c>
      <c r="F11" s="9" t="str">
        <f>IF(OR($B11="N/A",$E11="N/A"),"N/A",IF(E11&gt;100,"No",IF(E11&lt;95,"No","Yes")))</f>
        <v>Yes</v>
      </c>
      <c r="G11" s="9">
        <v>96.264357501999996</v>
      </c>
      <c r="H11" s="9" t="str">
        <f>IF($B11="N/A","N/A",IF(G11&gt;100,"No",IF(G11&lt;95,"No","Yes")))</f>
        <v>Yes</v>
      </c>
      <c r="I11" s="10">
        <v>-0.29399999999999998</v>
      </c>
      <c r="J11" s="10">
        <v>0.38579999999999998</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0</v>
      </c>
      <c r="D13" s="9" t="str">
        <f t="shared" si="1"/>
        <v>No</v>
      </c>
      <c r="E13" s="9">
        <v>0</v>
      </c>
      <c r="F13" s="9" t="str">
        <f t="shared" si="2"/>
        <v>No</v>
      </c>
      <c r="G13" s="9">
        <v>29.317121320999998</v>
      </c>
      <c r="H13" s="9" t="str">
        <f t="shared" si="3"/>
        <v>No</v>
      </c>
      <c r="I13" s="10" t="s">
        <v>1746</v>
      </c>
      <c r="J13" s="10" t="s">
        <v>1746</v>
      </c>
      <c r="K13" s="9" t="str">
        <f t="shared" si="0"/>
        <v>N/A</v>
      </c>
    </row>
    <row r="14" spans="1:11" x14ac:dyDescent="0.25">
      <c r="A14" s="29" t="s">
        <v>305</v>
      </c>
      <c r="B14" s="35" t="s">
        <v>213</v>
      </c>
      <c r="C14" s="36">
        <v>118704</v>
      </c>
      <c r="D14" s="9" t="str">
        <f>IF($B14="N/A","N/A",IF(C14&gt;15,"No",IF(C14&lt;-15,"No","Yes")))</f>
        <v>N/A</v>
      </c>
      <c r="E14" s="36">
        <v>115671</v>
      </c>
      <c r="F14" s="9" t="str">
        <f>IF($B14="N/A","N/A",IF(E14&gt;15,"No",IF(E14&lt;-15,"No","Yes")))</f>
        <v>N/A</v>
      </c>
      <c r="G14" s="36">
        <v>111440</v>
      </c>
      <c r="H14" s="9" t="str">
        <f>IF($B14="N/A","N/A",IF(G14&gt;15,"No",IF(G14&lt;-15,"No","Yes")))</f>
        <v>N/A</v>
      </c>
      <c r="I14" s="10">
        <v>-2.56</v>
      </c>
      <c r="J14" s="10">
        <v>-3.66</v>
      </c>
      <c r="K14" s="9" t="str">
        <f t="shared" si="0"/>
        <v>Yes</v>
      </c>
    </row>
    <row r="15" spans="1:11" x14ac:dyDescent="0.25">
      <c r="A15" s="26" t="s">
        <v>435</v>
      </c>
      <c r="B15" s="35" t="s">
        <v>215</v>
      </c>
      <c r="C15" s="9">
        <v>25.333602911</v>
      </c>
      <c r="D15" s="9" t="str">
        <f>IF($B15="N/A","N/A",IF(C15&gt;20,"No",IF(C15&lt;5,"No","Yes")))</f>
        <v>No</v>
      </c>
      <c r="E15" s="9">
        <v>26.314287937</v>
      </c>
      <c r="F15" s="9" t="str">
        <f>IF($B15="N/A","N/A",IF(E15&gt;20,"No",IF(E15&lt;5,"No","Yes")))</f>
        <v>No</v>
      </c>
      <c r="G15" s="9">
        <v>27.736001435999999</v>
      </c>
      <c r="H15" s="9" t="str">
        <f>IF($B15="N/A","N/A",IF(G15&gt;20,"No",IF(G15&lt;5,"No","Yes")))</f>
        <v>No</v>
      </c>
      <c r="I15" s="10">
        <v>3.871</v>
      </c>
      <c r="J15" s="10">
        <v>5.4029999999999996</v>
      </c>
      <c r="K15" s="9" t="str">
        <f t="shared" si="0"/>
        <v>Yes</v>
      </c>
    </row>
    <row r="16" spans="1:11" x14ac:dyDescent="0.25">
      <c r="A16" s="26" t="s">
        <v>436</v>
      </c>
      <c r="B16" s="35" t="s">
        <v>213</v>
      </c>
      <c r="C16" s="9" t="s">
        <v>213</v>
      </c>
      <c r="D16" s="9" t="str">
        <f>IF($B16="N/A","N/A",IF(C16&gt;15,"No",IF(C16&lt;-15,"No","Yes")))</f>
        <v>N/A</v>
      </c>
      <c r="E16" s="9">
        <v>73.685712062999997</v>
      </c>
      <c r="F16" s="9" t="str">
        <f>IF($B16="N/A","N/A",IF(E16&gt;15,"No",IF(E16&lt;-15,"No","Yes")))</f>
        <v>N/A</v>
      </c>
      <c r="G16" s="9">
        <v>72.263998564000005</v>
      </c>
      <c r="H16" s="9" t="str">
        <f>IF($B16="N/A","N/A",IF(G16&gt;15,"No",IF(G16&lt;-15,"No","Yes")))</f>
        <v>N/A</v>
      </c>
      <c r="I16" s="10" t="s">
        <v>213</v>
      </c>
      <c r="J16" s="10">
        <v>-1.93</v>
      </c>
      <c r="K16" s="9" t="str">
        <f t="shared" si="0"/>
        <v>Yes</v>
      </c>
    </row>
    <row r="17" spans="1:11" x14ac:dyDescent="0.25">
      <c r="A17" s="26" t="s">
        <v>437</v>
      </c>
      <c r="B17" s="35" t="s">
        <v>213</v>
      </c>
      <c r="C17" s="9">
        <v>2.5272948000000001E-3</v>
      </c>
      <c r="D17" s="9" t="str">
        <f>IF($B17="N/A","N/A",IF(C17&gt;15,"No",IF(C17&lt;-15,"No","Yes")))</f>
        <v>N/A</v>
      </c>
      <c r="E17" s="9">
        <v>4.2361525400000002E-2</v>
      </c>
      <c r="F17" s="9" t="str">
        <f>IF($B17="N/A","N/A",IF(E17&gt;15,"No",IF(E17&lt;-15,"No","Yes")))</f>
        <v>N/A</v>
      </c>
      <c r="G17" s="9">
        <v>3.1407035200000002E-2</v>
      </c>
      <c r="H17" s="9" t="str">
        <f>IF($B17="N/A","N/A",IF(G17&gt;15,"No",IF(G17&lt;-15,"No","Yes")))</f>
        <v>N/A</v>
      </c>
      <c r="I17" s="10">
        <v>1576</v>
      </c>
      <c r="J17" s="10">
        <v>-25.9</v>
      </c>
      <c r="K17" s="9" t="str">
        <f t="shared" si="0"/>
        <v>Yes</v>
      </c>
    </row>
    <row r="18" spans="1:11" x14ac:dyDescent="0.25">
      <c r="A18" s="26" t="s">
        <v>819</v>
      </c>
      <c r="B18" s="35" t="s">
        <v>213</v>
      </c>
      <c r="C18" s="82">
        <v>1996.6666667</v>
      </c>
      <c r="D18" s="9" t="str">
        <f>IF($B18="N/A","N/A",IF(C18&gt;15,"No",IF(C18&lt;-15,"No","Yes")))</f>
        <v>N/A</v>
      </c>
      <c r="E18" s="82">
        <v>9719.5102040999991</v>
      </c>
      <c r="F18" s="9" t="str">
        <f>IF($B18="N/A","N/A",IF(E18&gt;15,"No",IF(E18&lt;-15,"No","Yes")))</f>
        <v>N/A</v>
      </c>
      <c r="G18" s="82">
        <v>5536.4571428999998</v>
      </c>
      <c r="H18" s="9" t="str">
        <f>IF($B18="N/A","N/A",IF(G18&gt;15,"No",IF(G18&lt;-15,"No","Yes")))</f>
        <v>N/A</v>
      </c>
      <c r="I18" s="10">
        <v>386.8</v>
      </c>
      <c r="J18" s="10">
        <v>-43</v>
      </c>
      <c r="K18" s="9" t="str">
        <f t="shared" si="0"/>
        <v>No</v>
      </c>
    </row>
    <row r="19" spans="1:11" x14ac:dyDescent="0.25">
      <c r="A19" s="3" t="s">
        <v>306</v>
      </c>
      <c r="B19" s="35" t="s">
        <v>213</v>
      </c>
      <c r="C19" s="36">
        <v>3814</v>
      </c>
      <c r="D19" s="35" t="s">
        <v>213</v>
      </c>
      <c r="E19" s="36">
        <v>4234</v>
      </c>
      <c r="F19" s="35" t="s">
        <v>213</v>
      </c>
      <c r="G19" s="36">
        <v>6722</v>
      </c>
      <c r="H19" s="9" t="str">
        <f>IF($B19="N/A","N/A",IF(G19&gt;15,"No",IF(G19&lt;-15,"No","Yes")))</f>
        <v>N/A</v>
      </c>
      <c r="I19" s="10">
        <v>11.01</v>
      </c>
      <c r="J19" s="10">
        <v>58.76</v>
      </c>
      <c r="K19" s="9" t="str">
        <f t="shared" si="0"/>
        <v>No</v>
      </c>
    </row>
    <row r="20" spans="1:11" x14ac:dyDescent="0.25">
      <c r="A20" s="3" t="s">
        <v>346</v>
      </c>
      <c r="B20" s="35" t="s">
        <v>213</v>
      </c>
      <c r="C20" s="8" t="s">
        <v>213</v>
      </c>
      <c r="D20" s="35" t="s">
        <v>213</v>
      </c>
      <c r="E20" s="8">
        <v>3.6603815995</v>
      </c>
      <c r="F20" s="35" t="s">
        <v>213</v>
      </c>
      <c r="G20" s="8">
        <v>6.0319454414999996</v>
      </c>
      <c r="H20" s="9" t="str">
        <f>IF($B20="N/A","N/A",IF(G20&gt;15,"No",IF(G20&lt;-15,"No","Yes")))</f>
        <v>N/A</v>
      </c>
      <c r="I20" s="10" t="s">
        <v>213</v>
      </c>
      <c r="J20" s="10">
        <v>64.790000000000006</v>
      </c>
      <c r="K20" s="9" t="str">
        <f t="shared" si="0"/>
        <v>No</v>
      </c>
    </row>
    <row r="21" spans="1:11" ht="25" x14ac:dyDescent="0.25">
      <c r="A21" s="3" t="s">
        <v>820</v>
      </c>
      <c r="B21" s="35" t="s">
        <v>213</v>
      </c>
      <c r="C21" s="37">
        <v>4457.3662820999998</v>
      </c>
      <c r="D21" s="9" t="str">
        <f>IF($B21="N/A","N/A",IF(C21&gt;60,"No",IF(C21&lt;15,"No","Yes")))</f>
        <v>N/A</v>
      </c>
      <c r="E21" s="37">
        <v>4075.0621162000002</v>
      </c>
      <c r="F21" s="9" t="str">
        <f>IF($B21="N/A","N/A",IF(E21&gt;60,"No",IF(E21&lt;15,"No","Yes")))</f>
        <v>N/A</v>
      </c>
      <c r="G21" s="37">
        <v>4284.5559357000002</v>
      </c>
      <c r="H21" s="9" t="str">
        <f>IF($B21="N/A","N/A",IF(G21&gt;60,"No",IF(G21&lt;15,"No","Yes")))</f>
        <v>N/A</v>
      </c>
      <c r="I21" s="10">
        <v>-8.58</v>
      </c>
      <c r="J21" s="10">
        <v>5.141</v>
      </c>
      <c r="K21" s="9" t="str">
        <f t="shared" si="0"/>
        <v>Yes</v>
      </c>
    </row>
    <row r="22" spans="1:11" x14ac:dyDescent="0.25">
      <c r="A22" s="3" t="s">
        <v>821</v>
      </c>
      <c r="B22" s="35" t="s">
        <v>217</v>
      </c>
      <c r="C22" s="36">
        <v>11</v>
      </c>
      <c r="D22" s="9" t="str">
        <f>IF($B22="N/A","N/A",IF(C22="N/A","N/A",IF(C22=0,"Yes","No")))</f>
        <v>No</v>
      </c>
      <c r="E22" s="36">
        <v>11</v>
      </c>
      <c r="F22" s="9" t="str">
        <f>IF($B22="N/A","N/A",IF(E22="N/A","N/A",IF(E22=0,"Yes","No")))</f>
        <v>No</v>
      </c>
      <c r="G22" s="36">
        <v>0</v>
      </c>
      <c r="H22" s="9" t="str">
        <f>IF($B22="N/A","N/A",IF(G22=0,"Yes","No"))</f>
        <v>Yes</v>
      </c>
      <c r="I22" s="10">
        <v>0</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88632</v>
      </c>
      <c r="D6" s="9" t="str">
        <f>IF($B6="N/A","N/A",IF(C6&gt;15,"No",IF(C6&lt;-15,"No","Yes")))</f>
        <v>N/A</v>
      </c>
      <c r="E6" s="36">
        <v>85233</v>
      </c>
      <c r="F6" s="9" t="str">
        <f>IF($B6="N/A","N/A",IF(E6&gt;15,"No",IF(E6&lt;-15,"No","Yes")))</f>
        <v>N/A</v>
      </c>
      <c r="G6" s="36">
        <v>80531</v>
      </c>
      <c r="H6" s="9" t="str">
        <f>IF($B6="N/A","N/A",IF(G6&gt;15,"No",IF(G6&lt;-15,"No","Yes")))</f>
        <v>N/A</v>
      </c>
      <c r="I6" s="10">
        <v>-3.83</v>
      </c>
      <c r="J6" s="10">
        <v>-5.52</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4591.0183116999997</v>
      </c>
      <c r="D9" s="9" t="str">
        <f>IF($B9="N/A","N/A",IF(C9&gt;7000,"No",IF(C9&lt;2000,"No","Yes")))</f>
        <v>Yes</v>
      </c>
      <c r="E9" s="82">
        <v>4633.6367135</v>
      </c>
      <c r="F9" s="9" t="str">
        <f>IF($B9="N/A","N/A",IF(E9&gt;7000,"No",IF(E9&lt;2000,"No","Yes")))</f>
        <v>Yes</v>
      </c>
      <c r="G9" s="82">
        <v>4634.5821237</v>
      </c>
      <c r="H9" s="9" t="str">
        <f>IF($B9="N/A","N/A",IF(G9&gt;7000,"No",IF(G9&lt;2000,"No","Yes")))</f>
        <v>Yes</v>
      </c>
      <c r="I9" s="10">
        <v>0.92830000000000001</v>
      </c>
      <c r="J9" s="10">
        <v>2.0400000000000001E-2</v>
      </c>
      <c r="K9" s="9" t="str">
        <f t="shared" si="0"/>
        <v>Yes</v>
      </c>
    </row>
    <row r="10" spans="1:11" x14ac:dyDescent="0.25">
      <c r="A10" s="96" t="s">
        <v>825</v>
      </c>
      <c r="B10" s="35" t="s">
        <v>213</v>
      </c>
      <c r="C10" s="82">
        <v>1227.8780503999999</v>
      </c>
      <c r="D10" s="9" t="str">
        <f>IF($B10="N/A","N/A",IF(C10&gt;15,"No",IF(C10&lt;-15,"No","Yes")))</f>
        <v>N/A</v>
      </c>
      <c r="E10" s="82">
        <v>1251.6283867</v>
      </c>
      <c r="F10" s="9" t="str">
        <f>IF($B10="N/A","N/A",IF(E10&gt;15,"No",IF(E10&lt;-15,"No","Yes")))</f>
        <v>N/A</v>
      </c>
      <c r="G10" s="82">
        <v>1244.7952588999999</v>
      </c>
      <c r="H10" s="9" t="str">
        <f>IF($B10="N/A","N/A",IF(G10&gt;15,"No",IF(G10&lt;-15,"No","Yes")))</f>
        <v>N/A</v>
      </c>
      <c r="I10" s="10">
        <v>1.9339999999999999</v>
      </c>
      <c r="J10" s="10">
        <v>-0.54600000000000004</v>
      </c>
      <c r="K10" s="9" t="str">
        <f t="shared" si="0"/>
        <v>Yes</v>
      </c>
    </row>
    <row r="11" spans="1:11" x14ac:dyDescent="0.25">
      <c r="A11" s="96" t="s">
        <v>309</v>
      </c>
      <c r="B11" s="35" t="s">
        <v>219</v>
      </c>
      <c r="C11" s="9">
        <v>1.0278454734</v>
      </c>
      <c r="D11" s="9" t="str">
        <f>IF($B11="N/A","N/A",IF(C11&gt;10,"No",IF(C11&lt;=0,"No","Yes")))</f>
        <v>Yes</v>
      </c>
      <c r="E11" s="9">
        <v>1.0524092781000001</v>
      </c>
      <c r="F11" s="9" t="str">
        <f>IF($B11="N/A","N/A",IF(E11&gt;10,"No",IF(E11&lt;=0,"No","Yes")))</f>
        <v>Yes</v>
      </c>
      <c r="G11" s="9">
        <v>1.2330655276</v>
      </c>
      <c r="H11" s="9" t="str">
        <f>IF($B11="N/A","N/A",IF(G11&gt;10,"No",IF(G11&lt;=0,"No","Yes")))</f>
        <v>Yes</v>
      </c>
      <c r="I11" s="10">
        <v>2.39</v>
      </c>
      <c r="J11" s="10">
        <v>17.170000000000002</v>
      </c>
      <c r="K11" s="9" t="str">
        <f t="shared" si="0"/>
        <v>Yes</v>
      </c>
    </row>
    <row r="12" spans="1:11" x14ac:dyDescent="0.25">
      <c r="A12" s="96" t="s">
        <v>826</v>
      </c>
      <c r="B12" s="35" t="s">
        <v>213</v>
      </c>
      <c r="C12" s="82">
        <v>6357.3556531000004</v>
      </c>
      <c r="D12" s="9" t="str">
        <f>IF($B12="N/A","N/A",IF(C12&gt;15,"No",IF(C12&lt;-15,"No","Yes")))</f>
        <v>N/A</v>
      </c>
      <c r="E12" s="82">
        <v>6142.9409142000004</v>
      </c>
      <c r="F12" s="9" t="str">
        <f>IF($B12="N/A","N/A",IF(E12&gt;15,"No",IF(E12&lt;-15,"No","Yes")))</f>
        <v>N/A</v>
      </c>
      <c r="G12" s="82">
        <v>6045.9778448999996</v>
      </c>
      <c r="H12" s="9" t="str">
        <f>IF($B12="N/A","N/A",IF(G12&gt;15,"No",IF(G12&lt;-15,"No","Yes")))</f>
        <v>N/A</v>
      </c>
      <c r="I12" s="10">
        <v>-3.37</v>
      </c>
      <c r="J12" s="10">
        <v>-1.58</v>
      </c>
      <c r="K12" s="9" t="str">
        <f t="shared" si="0"/>
        <v>Yes</v>
      </c>
    </row>
    <row r="13" spans="1:11" x14ac:dyDescent="0.25">
      <c r="A13" s="96" t="s">
        <v>310</v>
      </c>
      <c r="B13" s="35" t="s">
        <v>214</v>
      </c>
      <c r="C13" s="8">
        <v>100</v>
      </c>
      <c r="D13" s="9" t="str">
        <f>IF($B13="N/A","N/A",IF(C13&gt;100,"No",IF(C13&lt;95,"No","Yes")))</f>
        <v>Yes</v>
      </c>
      <c r="E13" s="8">
        <v>99.998826746000006</v>
      </c>
      <c r="F13" s="9" t="str">
        <f>IF($B13="N/A","N/A",IF(E13&gt;100,"No",IF(E13&lt;95,"No","Yes")))</f>
        <v>Yes</v>
      </c>
      <c r="G13" s="8">
        <v>99.996274726999999</v>
      </c>
      <c r="H13" s="9" t="str">
        <f>IF($B13="N/A","N/A",IF(G13&gt;100,"No",IF(G13&lt;95,"No","Yes")))</f>
        <v>Yes</v>
      </c>
      <c r="I13" s="10">
        <v>-1E-3</v>
      </c>
      <c r="J13" s="10">
        <v>-3.0000000000000001E-3</v>
      </c>
      <c r="K13" s="9" t="str">
        <f t="shared" si="0"/>
        <v>Yes</v>
      </c>
    </row>
    <row r="14" spans="1:11" x14ac:dyDescent="0.25">
      <c r="A14" s="96" t="s">
        <v>827</v>
      </c>
      <c r="B14" s="35" t="s">
        <v>220</v>
      </c>
      <c r="C14" s="8">
        <v>1.1263877605999999</v>
      </c>
      <c r="D14" s="9" t="str">
        <f>IF($B14="N/A","N/A",IF(C14&gt;1,"Yes","No"))</f>
        <v>Yes</v>
      </c>
      <c r="E14" s="8">
        <v>1.1475384832</v>
      </c>
      <c r="F14" s="9" t="str">
        <f>IF($B14="N/A","N/A",IF(E14&gt;1,"Yes","No"))</f>
        <v>Yes</v>
      </c>
      <c r="G14" s="8">
        <v>1.1494883766999999</v>
      </c>
      <c r="H14" s="9" t="str">
        <f>IF($B14="N/A","N/A",IF(G14&gt;1,"Yes","No"))</f>
        <v>Yes</v>
      </c>
      <c r="I14" s="10">
        <v>1.8779999999999999</v>
      </c>
      <c r="J14" s="10">
        <v>0.1699</v>
      </c>
      <c r="K14" s="9" t="str">
        <f t="shared" si="0"/>
        <v>Yes</v>
      </c>
    </row>
    <row r="15" spans="1:11" x14ac:dyDescent="0.25">
      <c r="A15" s="96" t="s">
        <v>311</v>
      </c>
      <c r="B15" s="35" t="s">
        <v>214</v>
      </c>
      <c r="C15" s="8">
        <v>98.982308872999994</v>
      </c>
      <c r="D15" s="9" t="str">
        <f>IF($B15="N/A","N/A",IF(C15&gt;100,"No",IF(C15&lt;95,"No","Yes")))</f>
        <v>Yes</v>
      </c>
      <c r="E15" s="8">
        <v>99.888540823</v>
      </c>
      <c r="F15" s="9" t="str">
        <f>IF($B15="N/A","N/A",IF(E15&gt;100,"No",IF(E15&lt;95,"No","Yes")))</f>
        <v>Yes</v>
      </c>
      <c r="G15" s="8">
        <v>99.764066012000001</v>
      </c>
      <c r="H15" s="9" t="str">
        <f>IF($B15="N/A","N/A",IF(G15&gt;100,"No",IF(G15&lt;95,"No","Yes")))</f>
        <v>Yes</v>
      </c>
      <c r="I15" s="10">
        <v>0.91549999999999998</v>
      </c>
      <c r="J15" s="10">
        <v>-0.125</v>
      </c>
      <c r="K15" s="9" t="str">
        <f t="shared" si="0"/>
        <v>Yes</v>
      </c>
    </row>
    <row r="16" spans="1:11" x14ac:dyDescent="0.25">
      <c r="A16" s="96" t="s">
        <v>828</v>
      </c>
      <c r="B16" s="35" t="s">
        <v>221</v>
      </c>
      <c r="C16" s="8">
        <v>9.1879060755000008</v>
      </c>
      <c r="D16" s="9" t="str">
        <f>IF($B16="N/A","N/A",IF(C16&gt;3,"Yes","No"))</f>
        <v>Yes</v>
      </c>
      <c r="E16" s="8">
        <v>9.3731471257999992</v>
      </c>
      <c r="F16" s="9" t="str">
        <f>IF($B16="N/A","N/A",IF(E16&gt;3,"Yes","No"))</f>
        <v>Yes</v>
      </c>
      <c r="G16" s="8">
        <v>9.3616708779</v>
      </c>
      <c r="H16" s="9" t="str">
        <f>IF($B16="N/A","N/A",IF(G16&gt;3,"Yes","No"))</f>
        <v>Yes</v>
      </c>
      <c r="I16" s="10">
        <v>2.016</v>
      </c>
      <c r="J16" s="10">
        <v>-0.122</v>
      </c>
      <c r="K16" s="9" t="str">
        <f t="shared" si="0"/>
        <v>Yes</v>
      </c>
    </row>
    <row r="17" spans="1:11" x14ac:dyDescent="0.25">
      <c r="A17" s="96" t="s">
        <v>829</v>
      </c>
      <c r="B17" s="35" t="s">
        <v>222</v>
      </c>
      <c r="C17" s="8">
        <v>3.6838613592999998</v>
      </c>
      <c r="D17" s="9" t="str">
        <f>IF($B17="N/A","N/A",IF(C17&gt;=8,"No",IF(C17&lt;2,"No","Yes")))</f>
        <v>Yes</v>
      </c>
      <c r="E17" s="8">
        <v>3.6565961141000001</v>
      </c>
      <c r="F17" s="9" t="str">
        <f>IF($B17="N/A","N/A",IF(E17&gt;=8,"No",IF(E17&lt;2,"No","Yes")))</f>
        <v>Yes</v>
      </c>
      <c r="G17" s="8">
        <v>3.6702595306000001</v>
      </c>
      <c r="H17" s="9" t="str">
        <f>IF($B17="N/A","N/A",IF(G17&gt;=8,"No",IF(G17&lt;2,"No","Yes")))</f>
        <v>Yes</v>
      </c>
      <c r="I17" s="10">
        <v>-0.74</v>
      </c>
      <c r="J17" s="10">
        <v>0.37369999999999998</v>
      </c>
      <c r="K17" s="9" t="str">
        <f t="shared" si="0"/>
        <v>Yes</v>
      </c>
    </row>
    <row r="18" spans="1:11" x14ac:dyDescent="0.25">
      <c r="A18" s="96" t="s">
        <v>830</v>
      </c>
      <c r="B18" s="35" t="s">
        <v>222</v>
      </c>
      <c r="C18" s="8">
        <v>3.7389965136000001</v>
      </c>
      <c r="D18" s="9" t="str">
        <f>IF($B18="N/A","N/A",IF(C18&gt;=8,"No",IF(C18&lt;2,"No","Yes")))</f>
        <v>Yes</v>
      </c>
      <c r="E18" s="8">
        <v>3.6996877493999998</v>
      </c>
      <c r="F18" s="9" t="str">
        <f>IF($B18="N/A","N/A",IF(E18&gt;=8,"No",IF(E18&lt;2,"No","Yes")))</f>
        <v>Yes</v>
      </c>
      <c r="G18" s="8">
        <v>3.7227757211000001</v>
      </c>
      <c r="H18" s="9" t="str">
        <f>IF($B18="N/A","N/A",IF(G18&gt;=8,"No",IF(G18&lt;2,"No","Yes")))</f>
        <v>Yes</v>
      </c>
      <c r="I18" s="10">
        <v>-1.05</v>
      </c>
      <c r="J18" s="10">
        <v>0.62409999999999999</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99.465204440999997</v>
      </c>
      <c r="D20" s="9" t="str">
        <f>IF($B20="N/A","N/A",IF(C20&gt;100,"No",IF(C20&lt;95,"No","Yes")))</f>
        <v>Yes</v>
      </c>
      <c r="E20" s="8">
        <v>99.368789083999999</v>
      </c>
      <c r="F20" s="9" t="str">
        <f>IF($B20="N/A","N/A",IF(E20&gt;100,"No",IF(E20&lt;95,"No","Yes")))</f>
        <v>Yes</v>
      </c>
      <c r="G20" s="8">
        <v>99.325725496999993</v>
      </c>
      <c r="H20" s="9" t="str">
        <f>IF($B20="N/A","N/A",IF(G20&gt;100,"No",IF(G20&lt;95,"No","Yes")))</f>
        <v>Yes</v>
      </c>
      <c r="I20" s="10">
        <v>-9.7000000000000003E-2</v>
      </c>
      <c r="J20" s="10">
        <v>-4.2999999999999997E-2</v>
      </c>
      <c r="K20" s="9" t="str">
        <f t="shared" si="0"/>
        <v>Yes</v>
      </c>
    </row>
    <row r="21" spans="1:11" x14ac:dyDescent="0.25">
      <c r="A21" s="96" t="s">
        <v>313</v>
      </c>
      <c r="B21" s="35" t="s">
        <v>214</v>
      </c>
      <c r="C21" s="8">
        <v>99.923278273999998</v>
      </c>
      <c r="D21" s="9" t="str">
        <f>IF($B21="N/A","N/A",IF(C21&gt;100,"No",IF(C21&lt;95,"No","Yes")))</f>
        <v>Yes</v>
      </c>
      <c r="E21" s="8">
        <v>99.904966385999998</v>
      </c>
      <c r="F21" s="9" t="str">
        <f>IF($B21="N/A","N/A",IF(E21&gt;100,"No",IF(E21&lt;95,"No","Yes")))</f>
        <v>Yes</v>
      </c>
      <c r="G21" s="8">
        <v>99.854714333999993</v>
      </c>
      <c r="H21" s="9" t="str">
        <f>IF($B21="N/A","N/A",IF(G21&gt;100,"No",IF(G21&lt;95,"No","Yes")))</f>
        <v>Yes</v>
      </c>
      <c r="I21" s="10">
        <v>-1.7999999999999999E-2</v>
      </c>
      <c r="J21" s="10">
        <v>-0.05</v>
      </c>
      <c r="K21" s="9" t="str">
        <f t="shared" si="0"/>
        <v>Yes</v>
      </c>
    </row>
    <row r="22" spans="1:11" x14ac:dyDescent="0.25">
      <c r="A22" s="96" t="s">
        <v>1708</v>
      </c>
      <c r="B22" s="35"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1.8626568282</v>
      </c>
      <c r="D24" s="9" t="str">
        <f>IF($B24="N/A","N/A",IF(C24&gt;=2,"Yes","No"))</f>
        <v>No</v>
      </c>
      <c r="E24" s="8">
        <v>1.8887402767000001</v>
      </c>
      <c r="F24" s="9" t="str">
        <f>IF($B24="N/A","N/A",IF(E24&gt;=2,"Yes","No"))</f>
        <v>No</v>
      </c>
      <c r="G24" s="8">
        <v>1.900994648</v>
      </c>
      <c r="H24" s="9" t="str">
        <f>IF($B24="N/A","N/A",IF(G24&gt;=2,"Yes","No"))</f>
        <v>No</v>
      </c>
      <c r="I24" s="10">
        <v>1.4</v>
      </c>
      <c r="J24" s="10">
        <v>0.64880000000000004</v>
      </c>
      <c r="K24" s="9" t="str">
        <f t="shared" si="0"/>
        <v>Yes</v>
      </c>
    </row>
    <row r="25" spans="1:11" x14ac:dyDescent="0.25">
      <c r="A25" s="96" t="s">
        <v>832</v>
      </c>
      <c r="B25" s="35" t="s">
        <v>226</v>
      </c>
      <c r="C25" s="8">
        <v>6.5021662605000001</v>
      </c>
      <c r="D25" s="9" t="str">
        <f>IF($B25="N/A","N/A",IF(C25&gt;30,"No",IF(C25&lt;5,"No","Yes")))</f>
        <v>Yes</v>
      </c>
      <c r="E25" s="8">
        <v>5.8158225101000003</v>
      </c>
      <c r="F25" s="9" t="str">
        <f>IF($B25="N/A","N/A",IF(E25&gt;30,"No",IF(E25&lt;5,"No","Yes")))</f>
        <v>Yes</v>
      </c>
      <c r="G25" s="8">
        <v>5.4302070010000003</v>
      </c>
      <c r="H25" s="9" t="str">
        <f>IF($B25="N/A","N/A",IF(G25&gt;30,"No",IF(G25&lt;5,"No","Yes")))</f>
        <v>Yes</v>
      </c>
      <c r="I25" s="10">
        <v>-10.6</v>
      </c>
      <c r="J25" s="10">
        <v>-6.63</v>
      </c>
      <c r="K25" s="9" t="str">
        <f t="shared" si="0"/>
        <v>Yes</v>
      </c>
    </row>
    <row r="26" spans="1:11" x14ac:dyDescent="0.25">
      <c r="A26" s="96" t="s">
        <v>833</v>
      </c>
      <c r="B26" s="35" t="s">
        <v>227</v>
      </c>
      <c r="C26" s="8">
        <v>15.9513494</v>
      </c>
      <c r="D26" s="9" t="str">
        <f>IF($B26="N/A","N/A",IF(C26&gt;75,"No",IF(C26&lt;15,"No","Yes")))</f>
        <v>Yes</v>
      </c>
      <c r="E26" s="8">
        <v>15.851841423</v>
      </c>
      <c r="F26" s="9" t="str">
        <f>IF($B26="N/A","N/A",IF(E26&gt;75,"No",IF(E26&lt;15,"No","Yes")))</f>
        <v>Yes</v>
      </c>
      <c r="G26" s="8">
        <v>15.7194124</v>
      </c>
      <c r="H26" s="9" t="str">
        <f>IF($B26="N/A","N/A",IF(G26&gt;75,"No",IF(G26&lt;15,"No","Yes")))</f>
        <v>Yes</v>
      </c>
      <c r="I26" s="10">
        <v>-0.624</v>
      </c>
      <c r="J26" s="10">
        <v>-0.83499999999999996</v>
      </c>
      <c r="K26" s="9" t="str">
        <f t="shared" si="0"/>
        <v>Yes</v>
      </c>
    </row>
    <row r="27" spans="1:11" x14ac:dyDescent="0.25">
      <c r="A27" s="96" t="s">
        <v>834</v>
      </c>
      <c r="B27" s="35" t="s">
        <v>228</v>
      </c>
      <c r="C27" s="8">
        <v>77.546484340000006</v>
      </c>
      <c r="D27" s="9" t="str">
        <f>IF($B27="N/A","N/A",IF(C27&gt;70,"No",IF(C27&lt;25,"No","Yes")))</f>
        <v>No</v>
      </c>
      <c r="E27" s="8">
        <v>78.332336067</v>
      </c>
      <c r="F27" s="9" t="str">
        <f>IF($B27="N/A","N/A",IF(E27&gt;70,"No",IF(E27&lt;25,"No","Yes")))</f>
        <v>No</v>
      </c>
      <c r="G27" s="8">
        <v>78.850380599000005</v>
      </c>
      <c r="H27" s="9" t="str">
        <f>IF($B27="N/A","N/A",IF(G27&gt;70,"No",IF(G27&lt;25,"No","Yes")))</f>
        <v>No</v>
      </c>
      <c r="I27" s="10">
        <v>1.0129999999999999</v>
      </c>
      <c r="J27" s="10">
        <v>0.6613</v>
      </c>
      <c r="K27" s="9" t="str">
        <f t="shared" si="0"/>
        <v>Yes</v>
      </c>
    </row>
    <row r="28" spans="1:11" x14ac:dyDescent="0.25">
      <c r="A28" s="96" t="s">
        <v>318</v>
      </c>
      <c r="B28" s="35" t="s">
        <v>229</v>
      </c>
      <c r="C28" s="8">
        <v>47.314739596999999</v>
      </c>
      <c r="D28" s="9" t="str">
        <f>IF($B28="N/A","N/A",IF(C28&gt;70,"No",IF(C28&lt;35,"No","Yes")))</f>
        <v>Yes</v>
      </c>
      <c r="E28" s="8">
        <v>48.995107529000002</v>
      </c>
      <c r="F28" s="9" t="str">
        <f>IF($B28="N/A","N/A",IF(E28&gt;70,"No",IF(E28&lt;35,"No","Yes")))</f>
        <v>Yes</v>
      </c>
      <c r="G28" s="8">
        <v>48.260918156000002</v>
      </c>
      <c r="H28" s="9" t="str">
        <f>IF($B28="N/A","N/A",IF(G28&gt;70,"No",IF(G28&lt;35,"No","Yes")))</f>
        <v>Yes</v>
      </c>
      <c r="I28" s="10">
        <v>3.5510000000000002</v>
      </c>
      <c r="J28" s="10">
        <v>-1.5</v>
      </c>
      <c r="K28" s="9" t="str">
        <f t="shared" si="0"/>
        <v>Yes</v>
      </c>
    </row>
    <row r="29" spans="1:11" x14ac:dyDescent="0.25">
      <c r="A29" s="96" t="s">
        <v>835</v>
      </c>
      <c r="B29" s="35" t="s">
        <v>220</v>
      </c>
      <c r="C29" s="8">
        <v>1.2487361694000001</v>
      </c>
      <c r="D29" s="9" t="str">
        <f>IF($B29="N/A","N/A",IF(C29&gt;1,"Yes","No"))</f>
        <v>Yes</v>
      </c>
      <c r="E29" s="8">
        <v>1.2505507662999999</v>
      </c>
      <c r="F29" s="9" t="str">
        <f>IF($B29="N/A","N/A",IF(E29&gt;1,"Yes","No"))</f>
        <v>Yes</v>
      </c>
      <c r="G29" s="8">
        <v>1.2830567348999999</v>
      </c>
      <c r="H29" s="9" t="str">
        <f>IF($B29="N/A","N/A",IF(G29&gt;1,"Yes","No"))</f>
        <v>Yes</v>
      </c>
      <c r="I29" s="10">
        <v>0.14530000000000001</v>
      </c>
      <c r="J29" s="10">
        <v>2.5990000000000002</v>
      </c>
      <c r="K29" s="9" t="str">
        <f t="shared" si="0"/>
        <v>Yes</v>
      </c>
    </row>
    <row r="30" spans="1:11" x14ac:dyDescent="0.25">
      <c r="A30" s="96" t="s">
        <v>319</v>
      </c>
      <c r="B30" s="35" t="s">
        <v>213</v>
      </c>
      <c r="C30" s="8">
        <v>99.990461655999994</v>
      </c>
      <c r="D30" s="9" t="str">
        <f>IF($B30="N/A","N/A",IF(C30&gt;15,"No",IF(C30&lt;-15,"No","Yes")))</f>
        <v>N/A</v>
      </c>
      <c r="E30" s="8">
        <v>99.911398466999998</v>
      </c>
      <c r="F30" s="9" t="str">
        <f>IF($B30="N/A","N/A",IF(E30&gt;15,"No",IF(E30&lt;-15,"No","Yes")))</f>
        <v>N/A</v>
      </c>
      <c r="G30" s="8">
        <v>99.855911488000004</v>
      </c>
      <c r="H30" s="9" t="str">
        <f>IF($B30="N/A","N/A",IF(G30&gt;15,"No",IF(G30&lt;-15,"No","Yes")))</f>
        <v>N/A</v>
      </c>
      <c r="I30" s="10">
        <v>-7.9000000000000001E-2</v>
      </c>
      <c r="J30" s="10">
        <v>-5.6000000000000001E-2</v>
      </c>
      <c r="K30" s="9" t="str">
        <f t="shared" si="0"/>
        <v>Yes</v>
      </c>
    </row>
    <row r="31" spans="1:11" x14ac:dyDescent="0.25">
      <c r="A31" s="96" t="s">
        <v>836</v>
      </c>
      <c r="B31" s="35" t="s">
        <v>213</v>
      </c>
      <c r="C31" s="8">
        <v>0</v>
      </c>
      <c r="D31" s="9" t="str">
        <f>IF($B31="N/A","N/A",IF(C31&gt;15,"No",IF(C31&lt;-15,"No","Yes")))</f>
        <v>N/A</v>
      </c>
      <c r="E31" s="8">
        <v>0</v>
      </c>
      <c r="F31" s="9" t="str">
        <f>IF($B31="N/A","N/A",IF(E31&gt;15,"No",IF(E31&lt;-15,"No","Yes")))</f>
        <v>N/A</v>
      </c>
      <c r="G31" s="8">
        <v>0</v>
      </c>
      <c r="H31" s="9" t="str">
        <f>IF($B31="N/A","N/A",IF(G31&gt;15,"No",IF(G31&lt;-15,"No","Yes")))</f>
        <v>N/A</v>
      </c>
      <c r="I31" s="10" t="s">
        <v>1746</v>
      </c>
      <c r="J31" s="10" t="s">
        <v>1746</v>
      </c>
      <c r="K31" s="9" t="str">
        <f t="shared" si="0"/>
        <v>N/A</v>
      </c>
    </row>
    <row r="32" spans="1:11" x14ac:dyDescent="0.25">
      <c r="A32" s="96" t="s">
        <v>320</v>
      </c>
      <c r="B32" s="35" t="s">
        <v>213</v>
      </c>
      <c r="C32" s="8">
        <v>100</v>
      </c>
      <c r="D32" s="9" t="str">
        <f>IF($B32="N/A","N/A",IF(C32&gt;15,"No",IF(C32&lt;-15,"No","Yes")))</f>
        <v>N/A</v>
      </c>
      <c r="E32" s="8">
        <v>100</v>
      </c>
      <c r="F32" s="9" t="str">
        <f>IF($B32="N/A","N/A",IF(E32&gt;15,"No",IF(E32&lt;-15,"No","Yes")))</f>
        <v>N/A</v>
      </c>
      <c r="G32" s="8">
        <v>89.242186090999994</v>
      </c>
      <c r="H32" s="9" t="str">
        <f>IF($B32="N/A","N/A",IF(G32&gt;15,"No",IF(G32&lt;-15,"No","Yes")))</f>
        <v>N/A</v>
      </c>
      <c r="I32" s="10">
        <v>0</v>
      </c>
      <c r="J32" s="10">
        <v>-10.8</v>
      </c>
      <c r="K32" s="9" t="str">
        <f t="shared" si="0"/>
        <v>Yes</v>
      </c>
    </row>
    <row r="33" spans="1:11" x14ac:dyDescent="0.25">
      <c r="A33" s="96" t="s">
        <v>321</v>
      </c>
      <c r="B33" s="35" t="s">
        <v>213</v>
      </c>
      <c r="C33" s="8" t="s">
        <v>1746</v>
      </c>
      <c r="D33" s="9" t="str">
        <f>IF($B33="N/A","N/A",IF(C33&gt;15,"No",IF(C33&lt;-15,"No","Yes")))</f>
        <v>N/A</v>
      </c>
      <c r="E33" s="8" t="s">
        <v>1746</v>
      </c>
      <c r="F33" s="9" t="str">
        <f>IF($B33="N/A","N/A",IF(E33&gt;15,"No",IF(E33&lt;-15,"No","Yes")))</f>
        <v>N/A</v>
      </c>
      <c r="G33" s="8" t="s">
        <v>1746</v>
      </c>
      <c r="H33" s="9" t="str">
        <f>IF($B33="N/A","N/A",IF(G33&gt;15,"No",IF(G33&lt;-15,"No","Yes")))</f>
        <v>N/A</v>
      </c>
      <c r="I33" s="10" t="s">
        <v>1746</v>
      </c>
      <c r="J33" s="10" t="s">
        <v>1746</v>
      </c>
      <c r="K33" s="9" t="str">
        <f t="shared" si="0"/>
        <v>N/A</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24.629930499</v>
      </c>
      <c r="D35" s="9" t="str">
        <f>IF($B35="N/A","N/A",IF(C35&gt;15,"No",IF(C35&lt;-15,"No","Yes")))</f>
        <v>N/A</v>
      </c>
      <c r="E35" s="8">
        <v>25.209719239999998</v>
      </c>
      <c r="F35" s="9" t="str">
        <f>IF($B35="N/A","N/A",IF(E35&gt;15,"No",IF(E35&lt;-15,"No","Yes")))</f>
        <v>N/A</v>
      </c>
      <c r="G35" s="8">
        <v>23.188585761999999</v>
      </c>
      <c r="H35" s="9" t="str">
        <f>IF($B35="N/A","N/A",IF(G35&gt;15,"No",IF(G35&lt;-15,"No","Yes")))</f>
        <v>N/A</v>
      </c>
      <c r="I35" s="10">
        <v>2.3540000000000001</v>
      </c>
      <c r="J35" s="10">
        <v>-8.02</v>
      </c>
      <c r="K35" s="9" t="str">
        <f t="shared" si="0"/>
        <v>Yes</v>
      </c>
    </row>
    <row r="36" spans="1:11" ht="25" x14ac:dyDescent="0.25">
      <c r="A36" s="96" t="s">
        <v>369</v>
      </c>
      <c r="B36" s="35" t="s">
        <v>213</v>
      </c>
      <c r="C36" s="8">
        <v>27.984249480999999</v>
      </c>
      <c r="D36" s="9" t="str">
        <f>IF($B36="N/A","N/A",IF(C36&gt;15,"No",IF(C36&lt;-15,"No","Yes")))</f>
        <v>N/A</v>
      </c>
      <c r="E36" s="8">
        <v>28.459634178999998</v>
      </c>
      <c r="F36" s="9" t="str">
        <f>IF($B36="N/A","N/A",IF(E36&gt;15,"No",IF(E36&lt;-15,"No","Yes")))</f>
        <v>N/A</v>
      </c>
      <c r="G36" s="8">
        <v>30.116352709000001</v>
      </c>
      <c r="H36" s="9" t="str">
        <f>IF($B36="N/A","N/A",IF(G36&gt;15,"No",IF(G36&lt;-15,"No","Yes")))</f>
        <v>N/A</v>
      </c>
      <c r="I36" s="10">
        <v>1.6990000000000001</v>
      </c>
      <c r="J36" s="10">
        <v>5.8209999999999997</v>
      </c>
      <c r="K36" s="9" t="str">
        <f t="shared" si="0"/>
        <v>Yes</v>
      </c>
    </row>
    <row r="37" spans="1:11" x14ac:dyDescent="0.25">
      <c r="A37" s="96" t="s">
        <v>374</v>
      </c>
      <c r="B37" s="35" t="s">
        <v>231</v>
      </c>
      <c r="C37" s="8">
        <v>88.999458434999994</v>
      </c>
      <c r="D37" s="9" t="str">
        <f>IF($B37="N/A","N/A",IF(C37&gt;90,"No",IF(C37&lt;75,"No","Yes")))</f>
        <v>Yes</v>
      </c>
      <c r="E37" s="8">
        <v>88.147783136000001</v>
      </c>
      <c r="F37" s="9" t="str">
        <f>IF($B37="N/A","N/A",IF(E37&gt;90,"No",IF(E37&lt;75,"No","Yes")))</f>
        <v>Yes</v>
      </c>
      <c r="G37" s="8">
        <v>87.787311717999998</v>
      </c>
      <c r="H37" s="9" t="str">
        <f>IF($B37="N/A","N/A",IF(G37&gt;90,"No",IF(G37&lt;75,"No","Yes")))</f>
        <v>Yes</v>
      </c>
      <c r="I37" s="10">
        <v>-0.95699999999999996</v>
      </c>
      <c r="J37" s="10">
        <v>-0.40899999999999997</v>
      </c>
      <c r="K37" s="9" t="str">
        <f>IF(J37="Div by 0", "N/A", IF(J37="N/A","N/A", IF(J37&gt;30, "No", IF(J37&lt;-30, "No", "Yes"))))</f>
        <v>Yes</v>
      </c>
    </row>
    <row r="38" spans="1:11" x14ac:dyDescent="0.25">
      <c r="A38" s="96" t="s">
        <v>375</v>
      </c>
      <c r="B38" s="35" t="s">
        <v>232</v>
      </c>
      <c r="C38" s="8">
        <v>6.0294250384000003</v>
      </c>
      <c r="D38" s="9" t="str">
        <f>IF($B38="N/A","N/A",IF(C38&gt;10,"No",IF(C38&lt;1,"No","Yes")))</f>
        <v>Yes</v>
      </c>
      <c r="E38" s="8">
        <v>6.8611922612000003</v>
      </c>
      <c r="F38" s="9" t="str">
        <f>IF($B38="N/A","N/A",IF(E38&gt;10,"No",IF(E38&lt;1,"No","Yes")))</f>
        <v>Yes</v>
      </c>
      <c r="G38" s="8">
        <v>6.9128658529000004</v>
      </c>
      <c r="H38" s="9" t="str">
        <f>IF($B38="N/A","N/A",IF(G38&gt;10,"No",IF(G38&lt;1,"No","Yes")))</f>
        <v>Yes</v>
      </c>
      <c r="I38" s="10">
        <v>13.8</v>
      </c>
      <c r="J38" s="10">
        <v>0.75309999999999999</v>
      </c>
      <c r="K38" s="9" t="str">
        <f>IF(J38="Div by 0", "N/A", IF(J38="N/A","N/A", IF(J38&gt;30, "No", IF(J38&lt;-30, "No", "Yes"))))</f>
        <v>Yes</v>
      </c>
    </row>
    <row r="39" spans="1:11" x14ac:dyDescent="0.25">
      <c r="A39" s="96" t="s">
        <v>376</v>
      </c>
      <c r="B39" s="35" t="s">
        <v>233</v>
      </c>
      <c r="C39" s="8">
        <v>3.5607906851000002</v>
      </c>
      <c r="D39" s="9" t="str">
        <f>IF($B39="N/A","N/A",IF(C39&gt;2,"No",IF(C39&lt;=0,"No","Yes")))</f>
        <v>No</v>
      </c>
      <c r="E39" s="8">
        <v>3.6253563761000001</v>
      </c>
      <c r="F39" s="9" t="str">
        <f>IF($B39="N/A","N/A",IF(E39&gt;2,"No",IF(E39&lt;=0,"No","Yes")))</f>
        <v>No</v>
      </c>
      <c r="G39" s="8">
        <v>3.9078118984999999</v>
      </c>
      <c r="H39" s="9" t="str">
        <f>IF($B39="N/A","N/A",IF(G39&gt;2,"No",IF(G39&lt;=0,"No","Yes")))</f>
        <v>No</v>
      </c>
      <c r="I39" s="10">
        <v>1.8129999999999999</v>
      </c>
      <c r="J39" s="10">
        <v>7.7910000000000004</v>
      </c>
      <c r="K39" s="9" t="str">
        <f>IF(J39="Div by 0", "N/A", IF(J39="N/A","N/A", IF(J39&gt;30, "No", IF(J39&lt;-30, "No", "Yes"))))</f>
        <v>Yes</v>
      </c>
    </row>
    <row r="40" spans="1:11" x14ac:dyDescent="0.25">
      <c r="A40" s="96" t="s">
        <v>377</v>
      </c>
      <c r="B40" s="35" t="s">
        <v>234</v>
      </c>
      <c r="C40" s="8">
        <v>0.621671631</v>
      </c>
      <c r="D40" s="9" t="str">
        <f>IF($B40="N/A","N/A",IF(C40&gt;3,"No",IF(C40&lt;=0,"No","Yes")))</f>
        <v>Yes</v>
      </c>
      <c r="E40" s="8">
        <v>0.56316215550000004</v>
      </c>
      <c r="F40" s="9" t="str">
        <f>IF($B40="N/A","N/A",IF(E40&gt;3,"No",IF(E40&lt;=0,"No","Yes")))</f>
        <v>Yes</v>
      </c>
      <c r="G40" s="8">
        <v>0.52402180529999998</v>
      </c>
      <c r="H40" s="9" t="str">
        <f>IF($B40="N/A","N/A",IF(G40&gt;3,"No",IF(G40&lt;=0,"No","Yes")))</f>
        <v>Yes</v>
      </c>
      <c r="I40" s="10">
        <v>-9.41</v>
      </c>
      <c r="J40" s="10">
        <v>-6.95</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30072</v>
      </c>
      <c r="D6" s="9" t="str">
        <f>IF($B6="N/A","N/A",IF(C6&gt;15,"No",IF(C6&lt;-15,"No","Yes")))</f>
        <v>N/A</v>
      </c>
      <c r="E6" s="36">
        <v>30438</v>
      </c>
      <c r="F6" s="9" t="str">
        <f>IF($B6="N/A","N/A",IF(E6&gt;15,"No",IF(E6&lt;-15,"No","Yes")))</f>
        <v>N/A</v>
      </c>
      <c r="G6" s="36">
        <v>30909</v>
      </c>
      <c r="H6" s="9" t="str">
        <f>IF($B6="N/A","N/A",IF(G6&gt;15,"No",IF(G6&lt;-15,"No","Yes")))</f>
        <v>N/A</v>
      </c>
      <c r="I6" s="10">
        <v>1.2170000000000001</v>
      </c>
      <c r="J6" s="10">
        <v>1.5469999999999999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1156.6462822999999</v>
      </c>
      <c r="D9" s="9" t="str">
        <f>IF($B9="N/A","N/A",IF(C9&gt;15,"No",IF(C9&lt;-15,"No","Yes")))</f>
        <v>N/A</v>
      </c>
      <c r="E9" s="82">
        <v>1185.0734279999999</v>
      </c>
      <c r="F9" s="9" t="str">
        <f>IF($B9="N/A","N/A",IF(E9&gt;15,"No",IF(E9&lt;-15,"No","Yes")))</f>
        <v>N/A</v>
      </c>
      <c r="G9" s="82">
        <v>1231.8982497</v>
      </c>
      <c r="H9" s="9" t="str">
        <f>IF($B9="N/A","N/A",IF(G9&gt;15,"No",IF(G9&lt;-15,"No","Yes")))</f>
        <v>N/A</v>
      </c>
      <c r="I9" s="10">
        <v>2.4580000000000002</v>
      </c>
      <c r="J9" s="10">
        <v>3.9510000000000001</v>
      </c>
      <c r="K9" s="9" t="str">
        <f t="shared" si="0"/>
        <v>Yes</v>
      </c>
    </row>
    <row r="10" spans="1:11" x14ac:dyDescent="0.25">
      <c r="A10" s="96" t="s">
        <v>309</v>
      </c>
      <c r="B10" s="35" t="s">
        <v>213</v>
      </c>
      <c r="C10" s="8">
        <v>0.2327746741</v>
      </c>
      <c r="D10" s="9" t="str">
        <f>IF($B10="N/A","N/A",IF(C10&gt;15,"No",IF(C10&lt;-15,"No","Yes")))</f>
        <v>N/A</v>
      </c>
      <c r="E10" s="8">
        <v>0.2168342204</v>
      </c>
      <c r="F10" s="9" t="str">
        <f>IF($B10="N/A","N/A",IF(E10&gt;15,"No",IF(E10&lt;-15,"No","Yes")))</f>
        <v>N/A</v>
      </c>
      <c r="G10" s="8">
        <v>0.1650004853</v>
      </c>
      <c r="H10" s="9" t="str">
        <f>IF($B10="N/A","N/A",IF(G10&gt;15,"No",IF(G10&lt;-15,"No","Yes")))</f>
        <v>N/A</v>
      </c>
      <c r="I10" s="10">
        <v>-6.85</v>
      </c>
      <c r="J10" s="10">
        <v>-23.9</v>
      </c>
      <c r="K10" s="9" t="str">
        <f t="shared" si="0"/>
        <v>Yes</v>
      </c>
    </row>
    <row r="11" spans="1:11" x14ac:dyDescent="0.25">
      <c r="A11" s="96" t="s">
        <v>826</v>
      </c>
      <c r="B11" s="35" t="s">
        <v>213</v>
      </c>
      <c r="C11" s="82">
        <v>791.27142857000001</v>
      </c>
      <c r="D11" s="9" t="str">
        <f>IF($B11="N/A","N/A",IF(C11&gt;15,"No",IF(C11&lt;-15,"No","Yes")))</f>
        <v>N/A</v>
      </c>
      <c r="E11" s="82">
        <v>1022.4545455</v>
      </c>
      <c r="F11" s="9" t="str">
        <f>IF($B11="N/A","N/A",IF(E11&gt;15,"No",IF(E11&lt;-15,"No","Yes")))</f>
        <v>N/A</v>
      </c>
      <c r="G11" s="82">
        <v>983.25490195999998</v>
      </c>
      <c r="H11" s="9" t="str">
        <f>IF($B11="N/A","N/A",IF(G11&gt;15,"No",IF(G11&lt;-15,"No","Yes")))</f>
        <v>N/A</v>
      </c>
      <c r="I11" s="10">
        <v>29.22</v>
      </c>
      <c r="J11" s="10">
        <v>-3.83</v>
      </c>
      <c r="K11" s="9" t="str">
        <f t="shared" si="0"/>
        <v>Yes</v>
      </c>
    </row>
    <row r="12" spans="1:11" x14ac:dyDescent="0.25">
      <c r="A12" s="96" t="s">
        <v>310</v>
      </c>
      <c r="B12" s="35" t="s">
        <v>214</v>
      </c>
      <c r="C12" s="8">
        <v>0.71495078479999996</v>
      </c>
      <c r="D12" s="9" t="str">
        <f>IF($B12="N/A","N/A",IF(C12&gt;100,"No",IF(C12&lt;95,"No","Yes")))</f>
        <v>No</v>
      </c>
      <c r="E12" s="8">
        <v>0.76549050529999996</v>
      </c>
      <c r="F12" s="9" t="str">
        <f>IF($B12="N/A","N/A",IF(E12&gt;100,"No",IF(E12&lt;95,"No","Yes")))</f>
        <v>No</v>
      </c>
      <c r="G12" s="8">
        <v>0.68911967389999995</v>
      </c>
      <c r="H12" s="9" t="str">
        <f>IF($B12="N/A","N/A",IF(G12&gt;100,"No",IF(G12&lt;95,"No","Yes")))</f>
        <v>No</v>
      </c>
      <c r="I12" s="10">
        <v>7.069</v>
      </c>
      <c r="J12" s="10">
        <v>-9.98</v>
      </c>
      <c r="K12" s="9" t="str">
        <f t="shared" si="0"/>
        <v>Yes</v>
      </c>
    </row>
    <row r="13" spans="1:11" x14ac:dyDescent="0.25">
      <c r="A13" s="96" t="s">
        <v>827</v>
      </c>
      <c r="B13" s="35" t="s">
        <v>220</v>
      </c>
      <c r="C13" s="8">
        <v>1.2046511628000001</v>
      </c>
      <c r="D13" s="9" t="str">
        <f>IF($B13="N/A","N/A",IF(C13&gt;1,"Yes","No"))</f>
        <v>Yes</v>
      </c>
      <c r="E13" s="8">
        <v>1.1244635193000001</v>
      </c>
      <c r="F13" s="9" t="str">
        <f>IF($B13="N/A","N/A",IF(E13&gt;1,"Yes","No"))</f>
        <v>Yes</v>
      </c>
      <c r="G13" s="8">
        <v>1.2629107981000001</v>
      </c>
      <c r="H13" s="9" t="str">
        <f>IF($B13="N/A","N/A",IF(G13&gt;1,"Yes","No"))</f>
        <v>Yes</v>
      </c>
      <c r="I13" s="10">
        <v>-6.66</v>
      </c>
      <c r="J13" s="10">
        <v>12.31</v>
      </c>
      <c r="K13" s="9" t="str">
        <f t="shared" si="0"/>
        <v>Yes</v>
      </c>
    </row>
    <row r="14" spans="1:11" x14ac:dyDescent="0.25">
      <c r="A14" s="96" t="s">
        <v>311</v>
      </c>
      <c r="B14" s="35" t="s">
        <v>214</v>
      </c>
      <c r="C14" s="8">
        <v>0.69832402230000001</v>
      </c>
      <c r="D14" s="9" t="str">
        <f>IF($B14="N/A","N/A",IF(C14&gt;100,"No",IF(C14&lt;95,"No","Yes")))</f>
        <v>No</v>
      </c>
      <c r="E14" s="8">
        <v>0.75891977129999999</v>
      </c>
      <c r="F14" s="9" t="str">
        <f>IF($B14="N/A","N/A",IF(E14&gt;100,"No",IF(E14&lt;95,"No","Yes")))</f>
        <v>No</v>
      </c>
      <c r="G14" s="8">
        <v>0.68588437020000004</v>
      </c>
      <c r="H14" s="9" t="str">
        <f>IF($B14="N/A","N/A",IF(G14&gt;100,"No",IF(G14&lt;95,"No","Yes")))</f>
        <v>No</v>
      </c>
      <c r="I14" s="10">
        <v>8.6769999999999996</v>
      </c>
      <c r="J14" s="10">
        <v>-9.6199999999999992</v>
      </c>
      <c r="K14" s="9" t="str">
        <f t="shared" si="0"/>
        <v>Yes</v>
      </c>
    </row>
    <row r="15" spans="1:11" x14ac:dyDescent="0.25">
      <c r="A15" s="96" t="s">
        <v>828</v>
      </c>
      <c r="B15" s="35" t="s">
        <v>221</v>
      </c>
      <c r="C15" s="8">
        <v>10.69047619</v>
      </c>
      <c r="D15" s="9" t="str">
        <f>IF($B15="N/A","N/A",IF(C15&gt;3,"Yes","No"))</f>
        <v>Yes</v>
      </c>
      <c r="E15" s="8">
        <v>10.502164501999999</v>
      </c>
      <c r="F15" s="9" t="str">
        <f>IF($B15="N/A","N/A",IF(E15&gt;3,"Yes","No"))</f>
        <v>Yes</v>
      </c>
      <c r="G15" s="8">
        <v>10.95754717</v>
      </c>
      <c r="H15" s="9" t="str">
        <f>IF($B15="N/A","N/A",IF(G15&gt;3,"Yes","No"))</f>
        <v>Yes</v>
      </c>
      <c r="I15" s="10">
        <v>-1.76</v>
      </c>
      <c r="J15" s="10">
        <v>4.3360000000000003</v>
      </c>
      <c r="K15" s="9" t="str">
        <f t="shared" si="0"/>
        <v>Yes</v>
      </c>
    </row>
    <row r="16" spans="1:11" x14ac:dyDescent="0.25">
      <c r="A16" s="96" t="s">
        <v>829</v>
      </c>
      <c r="B16" s="35" t="s">
        <v>222</v>
      </c>
      <c r="C16" s="8">
        <v>5.3487080575999997</v>
      </c>
      <c r="D16" s="9" t="str">
        <f>IF($B16="N/A","N/A",IF(C16&gt;=8,"No",IF(C16&lt;2,"No","Yes")))</f>
        <v>Yes</v>
      </c>
      <c r="E16" s="8">
        <v>5.3832380576999999</v>
      </c>
      <c r="F16" s="9" t="str">
        <f>IF($B16="N/A","N/A",IF(E16&gt;=8,"No",IF(E16&lt;2,"No","Yes")))</f>
        <v>Yes</v>
      </c>
      <c r="G16" s="8">
        <v>5.4335953929</v>
      </c>
      <c r="H16" s="9" t="str">
        <f>IF($B16="N/A","N/A",IF(G16&gt;=8,"No",IF(G16&lt;2,"No","Yes")))</f>
        <v>Yes</v>
      </c>
      <c r="I16" s="10">
        <v>0.64559999999999995</v>
      </c>
      <c r="J16" s="10">
        <v>0.93540000000000001</v>
      </c>
      <c r="K16" s="9" t="str">
        <f t="shared" si="0"/>
        <v>Yes</v>
      </c>
    </row>
    <row r="17" spans="1:11" x14ac:dyDescent="0.25">
      <c r="A17" s="96" t="s">
        <v>312</v>
      </c>
      <c r="B17" s="35" t="s">
        <v>223</v>
      </c>
      <c r="C17" s="8">
        <v>95.563979782000004</v>
      </c>
      <c r="D17" s="9" t="str">
        <f>IF(OR($B17="N/A",$C17="N/A"),"N/A",IF(C17&gt;100,"No",IF(C17&lt;98,"No","Yes")))</f>
        <v>No</v>
      </c>
      <c r="E17" s="8">
        <v>95.630461922999999</v>
      </c>
      <c r="F17" s="9" t="str">
        <f>IF(OR($B17="N/A",$E17="N/A"),"N/A",IF(E17&gt;100,"No",IF(E17&lt;98,"No","Yes")))</f>
        <v>No</v>
      </c>
      <c r="G17" s="8">
        <v>95.955870458000007</v>
      </c>
      <c r="H17" s="9" t="str">
        <f>IF($B17="N/A","N/A",IF(G17&gt;100,"No",IF(G17&lt;98,"No","Yes")))</f>
        <v>No</v>
      </c>
      <c r="I17" s="10">
        <v>6.9599999999999995E-2</v>
      </c>
      <c r="J17" s="10">
        <v>0.34029999999999999</v>
      </c>
      <c r="K17" s="9" t="str">
        <f t="shared" si="0"/>
        <v>Yes</v>
      </c>
    </row>
    <row r="18" spans="1:11" x14ac:dyDescent="0.25">
      <c r="A18" s="96" t="s">
        <v>31</v>
      </c>
      <c r="B18" s="35" t="s">
        <v>214</v>
      </c>
      <c r="C18" s="8">
        <v>95.351157223000001</v>
      </c>
      <c r="D18" s="9" t="str">
        <f>IF($B18="N/A","N/A",IF(C18&gt;100,"No",IF(C18&lt;95,"No","Yes")))</f>
        <v>Yes</v>
      </c>
      <c r="E18" s="8">
        <v>95.308495958999998</v>
      </c>
      <c r="F18" s="9" t="str">
        <f>IF($B18="N/A","N/A",IF(E18&gt;100,"No",IF(E18&lt;95,"No","Yes")))</f>
        <v>Yes</v>
      </c>
      <c r="G18" s="8">
        <v>95.642046006000001</v>
      </c>
      <c r="H18" s="9" t="str">
        <f>IF($B18="N/A","N/A",IF(G18&gt;100,"No",IF(G18&lt;95,"No","Yes")))</f>
        <v>Yes</v>
      </c>
      <c r="I18" s="10">
        <v>-4.4999999999999998E-2</v>
      </c>
      <c r="J18" s="10">
        <v>0.35</v>
      </c>
      <c r="K18" s="9" t="str">
        <f t="shared" si="0"/>
        <v>Yes</v>
      </c>
    </row>
    <row r="19" spans="1:11" x14ac:dyDescent="0.25">
      <c r="A19" s="96" t="s">
        <v>313</v>
      </c>
      <c r="B19" s="35" t="s">
        <v>214</v>
      </c>
      <c r="C19" s="8">
        <v>95.560654428999996</v>
      </c>
      <c r="D19" s="9" t="str">
        <f>IF($B19="N/A","N/A",IF(C19&gt;100,"No",IF(C19&lt;95,"No","Yes")))</f>
        <v>Yes</v>
      </c>
      <c r="E19" s="8">
        <v>95.623891189000005</v>
      </c>
      <c r="F19" s="9" t="str">
        <f>IF($B19="N/A","N/A",IF(E19&gt;100,"No",IF(E19&lt;95,"No","Yes")))</f>
        <v>Yes</v>
      </c>
      <c r="G19" s="8">
        <v>95.955870458000007</v>
      </c>
      <c r="H19" s="9" t="str">
        <f>IF($B19="N/A","N/A",IF(G19&gt;100,"No",IF(G19&lt;95,"No","Yes")))</f>
        <v>Yes</v>
      </c>
      <c r="I19" s="10">
        <v>6.6199999999999995E-2</v>
      </c>
      <c r="J19" s="10">
        <v>0.34720000000000001</v>
      </c>
      <c r="K19" s="9" t="str">
        <f t="shared" si="0"/>
        <v>Yes</v>
      </c>
    </row>
    <row r="20" spans="1:11" x14ac:dyDescent="0.25">
      <c r="A20" s="96" t="s">
        <v>314</v>
      </c>
      <c r="B20" s="35" t="s">
        <v>223</v>
      </c>
      <c r="C20" s="8">
        <v>99.976722533</v>
      </c>
      <c r="D20" s="9" t="str">
        <f>IF($B20="N/A","N/A",IF(C20&gt;100,"No",IF(C20&lt;98,"No","Yes")))</f>
        <v>Yes</v>
      </c>
      <c r="E20" s="8">
        <v>99.967146330000006</v>
      </c>
      <c r="F20" s="9" t="str">
        <f>IF($B20="N/A","N/A",IF(E20&gt;100,"No",IF(E20&lt;98,"No","Yes")))</f>
        <v>Yes</v>
      </c>
      <c r="G20" s="8">
        <v>99.974117570999994</v>
      </c>
      <c r="H20" s="9" t="str">
        <f>IF($B20="N/A","N/A",IF(G20&gt;100,"No",IF(G20&lt;98,"No","Yes")))</f>
        <v>Yes</v>
      </c>
      <c r="I20" s="10">
        <v>-0.01</v>
      </c>
      <c r="J20" s="10">
        <v>7.0000000000000001E-3</v>
      </c>
      <c r="K20" s="9" t="str">
        <f t="shared" si="0"/>
        <v>Yes</v>
      </c>
    </row>
    <row r="21" spans="1:11" x14ac:dyDescent="0.25">
      <c r="A21" s="96" t="s">
        <v>831</v>
      </c>
      <c r="B21" s="35" t="s">
        <v>225</v>
      </c>
      <c r="C21" s="8">
        <v>1.0084483619</v>
      </c>
      <c r="D21" s="9" t="str">
        <f>IF($B21="N/A","N/A",IF(C21&gt;=2,"Yes","No"))</f>
        <v>No</v>
      </c>
      <c r="E21" s="8">
        <v>1.0086762193000001</v>
      </c>
      <c r="F21" s="9" t="str">
        <f>IF($B21="N/A","N/A",IF(E21&gt;=2,"Yes","No"))</f>
        <v>No</v>
      </c>
      <c r="G21" s="8">
        <v>1.0085434127999999</v>
      </c>
      <c r="H21" s="9" t="str">
        <f>IF($B21="N/A","N/A",IF(G21&gt;=2,"Yes","No"))</f>
        <v>No</v>
      </c>
      <c r="I21" s="10">
        <v>2.2599999999999999E-2</v>
      </c>
      <c r="J21" s="10">
        <v>-1.2999999999999999E-2</v>
      </c>
      <c r="K21" s="9" t="str">
        <f t="shared" si="0"/>
        <v>Yes</v>
      </c>
    </row>
    <row r="22" spans="1:11" x14ac:dyDescent="0.25">
      <c r="A22" s="96" t="s">
        <v>832</v>
      </c>
      <c r="B22" s="35" t="s">
        <v>226</v>
      </c>
      <c r="C22" s="8">
        <v>7.5602860468999999</v>
      </c>
      <c r="D22" s="9" t="str">
        <f>IF($B22="N/A","N/A",IF(C22&gt;30,"No",IF(C22&lt;5,"No","Yes")))</f>
        <v>Yes</v>
      </c>
      <c r="E22" s="8">
        <v>6.7930853162</v>
      </c>
      <c r="F22" s="9" t="str">
        <f>IF($B22="N/A","N/A",IF(E22&gt;30,"No",IF(E22&lt;5,"No","Yes")))</f>
        <v>Yes</v>
      </c>
      <c r="G22" s="8">
        <v>6.9609397754</v>
      </c>
      <c r="H22" s="9" t="str">
        <f>IF($B22="N/A","N/A",IF(G22&gt;30,"No",IF(G22&lt;5,"No","Yes")))</f>
        <v>Yes</v>
      </c>
      <c r="I22" s="10">
        <v>-10.1</v>
      </c>
      <c r="J22" s="10">
        <v>2.4710000000000001</v>
      </c>
      <c r="K22" s="9" t="str">
        <f t="shared" si="0"/>
        <v>Yes</v>
      </c>
    </row>
    <row r="23" spans="1:11" x14ac:dyDescent="0.25">
      <c r="A23" s="96" t="s">
        <v>833</v>
      </c>
      <c r="B23" s="35" t="s">
        <v>227</v>
      </c>
      <c r="C23" s="8">
        <v>37.355729253</v>
      </c>
      <c r="D23" s="9" t="str">
        <f>IF($B23="N/A","N/A",IF(C23&gt;75,"No",IF(C23&lt;15,"No","Yes")))</f>
        <v>Yes</v>
      </c>
      <c r="E23" s="8">
        <v>37.416195608999999</v>
      </c>
      <c r="F23" s="9" t="str">
        <f>IF($B23="N/A","N/A",IF(E23&gt;75,"No",IF(E23&lt;15,"No","Yes")))</f>
        <v>Yes</v>
      </c>
      <c r="G23" s="8">
        <v>37.762531957</v>
      </c>
      <c r="H23" s="9" t="str">
        <f>IF($B23="N/A","N/A",IF(G23&gt;75,"No",IF(G23&lt;15,"No","Yes")))</f>
        <v>Yes</v>
      </c>
      <c r="I23" s="10">
        <v>0.16189999999999999</v>
      </c>
      <c r="J23" s="10">
        <v>0.92559999999999998</v>
      </c>
      <c r="K23" s="9" t="str">
        <f t="shared" si="0"/>
        <v>Yes</v>
      </c>
    </row>
    <row r="24" spans="1:11" x14ac:dyDescent="0.25">
      <c r="A24" s="96" t="s">
        <v>834</v>
      </c>
      <c r="B24" s="35" t="s">
        <v>228</v>
      </c>
      <c r="C24" s="8">
        <v>55.050723433000002</v>
      </c>
      <c r="D24" s="9" t="str">
        <f>IF($B24="N/A","N/A",IF(C24&gt;70,"No",IF(C24&lt;25,"No","Yes")))</f>
        <v>Yes</v>
      </c>
      <c r="E24" s="8">
        <v>55.738135927000002</v>
      </c>
      <c r="F24" s="9" t="str">
        <f>IF($B24="N/A","N/A",IF(E24&gt;70,"No",IF(E24&lt;25,"No","Yes")))</f>
        <v>Yes</v>
      </c>
      <c r="G24" s="8">
        <v>55.247402997000002</v>
      </c>
      <c r="H24" s="9" t="str">
        <f>IF($B24="N/A","N/A",IF(G24&gt;70,"No",IF(G24&lt;25,"No","Yes")))</f>
        <v>Yes</v>
      </c>
      <c r="I24" s="10">
        <v>1.2490000000000001</v>
      </c>
      <c r="J24" s="10">
        <v>-0.88</v>
      </c>
      <c r="K24" s="9" t="str">
        <f t="shared" si="0"/>
        <v>Yes</v>
      </c>
    </row>
    <row r="25" spans="1:11" x14ac:dyDescent="0.25">
      <c r="A25" s="96" t="s">
        <v>318</v>
      </c>
      <c r="B25" s="35" t="s">
        <v>229</v>
      </c>
      <c r="C25" s="8">
        <v>0.24275073159999999</v>
      </c>
      <c r="D25" s="9" t="str">
        <f>IF($B25="N/A","N/A",IF(C25&gt;70,"No",IF(C25&lt;35,"No","Yes")))</f>
        <v>No</v>
      </c>
      <c r="E25" s="8">
        <v>0.27597082589999999</v>
      </c>
      <c r="F25" s="9" t="str">
        <f>IF($B25="N/A","N/A",IF(E25&gt;70,"No",IF(E25&lt;35,"No","Yes")))</f>
        <v>No</v>
      </c>
      <c r="G25" s="8">
        <v>0.2426477725</v>
      </c>
      <c r="H25" s="9" t="str">
        <f>IF($B25="N/A","N/A",IF(G25&gt;70,"No",IF(G25&lt;35,"No","Yes")))</f>
        <v>No</v>
      </c>
      <c r="I25" s="10">
        <v>13.68</v>
      </c>
      <c r="J25" s="10">
        <v>-12.1</v>
      </c>
      <c r="K25" s="9" t="str">
        <f t="shared" si="0"/>
        <v>Yes</v>
      </c>
    </row>
    <row r="26" spans="1:11" x14ac:dyDescent="0.25">
      <c r="A26" s="96" t="s">
        <v>835</v>
      </c>
      <c r="B26" s="35" t="s">
        <v>220</v>
      </c>
      <c r="C26" s="8">
        <v>1.4931506849</v>
      </c>
      <c r="D26" s="9" t="str">
        <f>IF($B26="N/A","N/A",IF(C26&gt;1,"Yes","No"))</f>
        <v>Yes</v>
      </c>
      <c r="E26" s="8">
        <v>1.2142857143000001</v>
      </c>
      <c r="F26" s="9" t="str">
        <f>IF($B26="N/A","N/A",IF(E26&gt;1,"Yes","No"))</f>
        <v>Yes</v>
      </c>
      <c r="G26" s="8">
        <v>1.56</v>
      </c>
      <c r="H26" s="9" t="str">
        <f>IF($B26="N/A","N/A",IF(G26&gt;1,"Yes","No"))</f>
        <v>Yes</v>
      </c>
      <c r="I26" s="10">
        <v>-18.7</v>
      </c>
      <c r="J26" s="10">
        <v>28.47</v>
      </c>
      <c r="K26" s="9" t="str">
        <f t="shared" si="0"/>
        <v>Yes</v>
      </c>
    </row>
    <row r="27" spans="1:11" x14ac:dyDescent="0.25">
      <c r="A27" s="96" t="s">
        <v>319</v>
      </c>
      <c r="B27" s="35" t="s">
        <v>213</v>
      </c>
      <c r="C27" s="8">
        <v>100</v>
      </c>
      <c r="D27" s="9" t="str">
        <f>IF($B27="N/A","N/A",IF(C27&gt;15,"No",IF(C27&lt;-15,"No","Yes")))</f>
        <v>N/A</v>
      </c>
      <c r="E27" s="8">
        <v>100</v>
      </c>
      <c r="F27" s="9" t="str">
        <f>IF($B27="N/A","N/A",IF(E27&gt;15,"No",IF(E27&lt;-15,"No","Yes")))</f>
        <v>N/A</v>
      </c>
      <c r="G27" s="8">
        <v>100</v>
      </c>
      <c r="H27" s="9" t="str">
        <f>IF($B27="N/A","N/A",IF(G27&gt;15,"No",IF(G27&lt;-15,"No","Yes")))</f>
        <v>N/A</v>
      </c>
      <c r="I27" s="10">
        <v>0</v>
      </c>
      <c r="J27" s="10">
        <v>0</v>
      </c>
      <c r="K27" s="9" t="str">
        <f t="shared" si="0"/>
        <v>Yes</v>
      </c>
    </row>
    <row r="28" spans="1:11" x14ac:dyDescent="0.25">
      <c r="A28" s="96" t="s">
        <v>836</v>
      </c>
      <c r="B28" s="35" t="s">
        <v>213</v>
      </c>
      <c r="C28" s="8">
        <v>0</v>
      </c>
      <c r="D28" s="9" t="str">
        <f>IF($B28="N/A","N/A",IF(C28&gt;15,"No",IF(C28&lt;-15,"No","Yes")))</f>
        <v>N/A</v>
      </c>
      <c r="E28" s="8">
        <v>0</v>
      </c>
      <c r="F28" s="9" t="str">
        <f>IF($B28="N/A","N/A",IF(E28&gt;15,"No",IF(E28&lt;-15,"No","Yes")))</f>
        <v>N/A</v>
      </c>
      <c r="G28" s="8">
        <v>0</v>
      </c>
      <c r="H28" s="9" t="str">
        <f>IF($B28="N/A","N/A",IF(G28&gt;15,"No",IF(G28&lt;-15,"No","Yes")))</f>
        <v>N/A</v>
      </c>
      <c r="I28" s="10" t="s">
        <v>1746</v>
      </c>
      <c r="J28" s="10" t="s">
        <v>1746</v>
      </c>
      <c r="K28" s="9" t="str">
        <f t="shared" si="0"/>
        <v>N/A</v>
      </c>
    </row>
    <row r="29" spans="1:11" x14ac:dyDescent="0.25">
      <c r="A29" s="96" t="s">
        <v>320</v>
      </c>
      <c r="B29" s="35" t="s">
        <v>213</v>
      </c>
      <c r="C29" s="8">
        <v>100</v>
      </c>
      <c r="D29" s="9" t="str">
        <f>IF($B29="N/A","N/A",IF(C29&gt;15,"No",IF(C29&lt;-15,"No","Yes")))</f>
        <v>N/A</v>
      </c>
      <c r="E29" s="8">
        <v>100</v>
      </c>
      <c r="F29" s="9" t="str">
        <f>IF($B29="N/A","N/A",IF(E29&gt;15,"No",IF(E29&lt;-15,"No","Yes")))</f>
        <v>N/A</v>
      </c>
      <c r="G29" s="8">
        <v>86.666666667000001</v>
      </c>
      <c r="H29" s="9" t="str">
        <f>IF($B29="N/A","N/A",IF(G29&gt;15,"No",IF(G29&lt;-15,"No","Yes")))</f>
        <v>N/A</v>
      </c>
      <c r="I29" s="10">
        <v>0</v>
      </c>
      <c r="J29" s="10">
        <v>-13.3</v>
      </c>
      <c r="K29" s="9" t="str">
        <f t="shared" si="0"/>
        <v>Yes</v>
      </c>
    </row>
    <row r="30" spans="1:11" x14ac:dyDescent="0.25">
      <c r="A30" s="96" t="s">
        <v>321</v>
      </c>
      <c r="B30" s="35" t="s">
        <v>213</v>
      </c>
      <c r="C30" s="8" t="s">
        <v>1746</v>
      </c>
      <c r="D30" s="9" t="str">
        <f>IF($B30="N/A","N/A",IF(C30&gt;15,"No",IF(C30&lt;-15,"No","Yes")))</f>
        <v>N/A</v>
      </c>
      <c r="E30" s="8" t="s">
        <v>1746</v>
      </c>
      <c r="F30" s="9" t="str">
        <f>IF($B30="N/A","N/A",IF(E30&gt;15,"No",IF(E30&lt;-15,"No","Yes")))</f>
        <v>N/A</v>
      </c>
      <c r="G30" s="8" t="s">
        <v>1746</v>
      </c>
      <c r="H30" s="9" t="str">
        <f>IF($B30="N/A","N/A",IF(G30&gt;15,"No",IF(G30&lt;-15,"No","Yes")))</f>
        <v>N/A</v>
      </c>
      <c r="I30" s="10" t="s">
        <v>1746</v>
      </c>
      <c r="J30" s="10" t="s">
        <v>1746</v>
      </c>
      <c r="K30" s="9" t="str">
        <f t="shared" si="0"/>
        <v>N/A</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780198</v>
      </c>
      <c r="D7" s="32" t="str">
        <f>IF($B7="N/A","N/A",IF(C7&gt;15,"No",IF(C7&lt;-15,"No","Yes")))</f>
        <v>N/A</v>
      </c>
      <c r="E7" s="31">
        <v>782741</v>
      </c>
      <c r="F7" s="32" t="str">
        <f>IF($B7="N/A","N/A",IF(E7&gt;15,"No",IF(E7&lt;-15,"No","Yes")))</f>
        <v>N/A</v>
      </c>
      <c r="G7" s="31">
        <v>757568</v>
      </c>
      <c r="H7" s="32" t="str">
        <f>IF($B7="N/A","N/A",IF(G7&gt;15,"No",IF(G7&lt;-15,"No","Yes")))</f>
        <v>N/A</v>
      </c>
      <c r="I7" s="33">
        <v>0.32590000000000002</v>
      </c>
      <c r="J7" s="33">
        <v>-3.22</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94.247614067000001</v>
      </c>
      <c r="D11" s="9" t="str">
        <f>IF(OR($B11="N/A",$C11="N/A"),"N/A",IF(C11&gt;100,"No",IF(C11&lt;95,"No","Yes")))</f>
        <v>No</v>
      </c>
      <c r="E11" s="8">
        <v>94.353049092999996</v>
      </c>
      <c r="F11" s="9" t="str">
        <f>IF(OR($B11="N/A",$E11="N/A"),"N/A",IF(E11&gt;100,"No",IF(E11&lt;95,"No","Yes")))</f>
        <v>No</v>
      </c>
      <c r="G11" s="8">
        <v>94.696581692999999</v>
      </c>
      <c r="H11" s="9" t="str">
        <f>IF($B11="N/A","N/A",IF(G11&gt;100,"No",IF(G11&lt;95,"No","Yes")))</f>
        <v>No</v>
      </c>
      <c r="I11" s="10">
        <v>0.1119</v>
      </c>
      <c r="J11" s="10">
        <v>0.36409999999999998</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0</v>
      </c>
      <c r="D13" s="9" t="str">
        <f t="shared" si="1"/>
        <v>No</v>
      </c>
      <c r="E13" s="8">
        <v>0</v>
      </c>
      <c r="F13" s="9" t="str">
        <f t="shared" si="2"/>
        <v>No</v>
      </c>
      <c r="G13" s="8">
        <v>18.316639561999999</v>
      </c>
      <c r="H13" s="9" t="str">
        <f t="shared" si="3"/>
        <v>No</v>
      </c>
      <c r="I13" s="10" t="s">
        <v>1746</v>
      </c>
      <c r="J13" s="10" t="s">
        <v>1746</v>
      </c>
      <c r="K13" s="9" t="str">
        <f t="shared" si="0"/>
        <v>N/A</v>
      </c>
    </row>
    <row r="14" spans="1:11" x14ac:dyDescent="0.25">
      <c r="A14" s="93" t="s">
        <v>13</v>
      </c>
      <c r="B14" s="35" t="s">
        <v>213</v>
      </c>
      <c r="C14" s="36">
        <v>780198</v>
      </c>
      <c r="D14" s="9" t="str">
        <f>IF($B14="N/A","N/A",IF(C14&gt;15,"No",IF(C14&lt;-15,"No","Yes")))</f>
        <v>N/A</v>
      </c>
      <c r="E14" s="36">
        <v>782741</v>
      </c>
      <c r="F14" s="9" t="str">
        <f>IF($B14="N/A","N/A",IF(E14&gt;15,"No",IF(E14&lt;-15,"No","Yes")))</f>
        <v>N/A</v>
      </c>
      <c r="G14" s="36">
        <v>757568</v>
      </c>
      <c r="H14" s="9" t="str">
        <f>IF($B14="N/A","N/A",IF(G14&gt;15,"No",IF(G14&lt;-15,"No","Yes")))</f>
        <v>N/A</v>
      </c>
      <c r="I14" s="10">
        <v>0.32590000000000002</v>
      </c>
      <c r="J14" s="10">
        <v>-3.22</v>
      </c>
      <c r="K14" s="9" t="str">
        <f t="shared" si="0"/>
        <v>Yes</v>
      </c>
    </row>
    <row r="15" spans="1:11" x14ac:dyDescent="0.25">
      <c r="A15" s="93" t="s">
        <v>442</v>
      </c>
      <c r="B15" s="35" t="s">
        <v>215</v>
      </c>
      <c r="C15" s="8">
        <v>2.3565812781000002</v>
      </c>
      <c r="D15" s="9" t="str">
        <f>IF($B15="N/A","N/A",IF(C15&gt;20,"No",IF(C15&lt;5,"No","Yes")))</f>
        <v>No</v>
      </c>
      <c r="E15" s="8">
        <v>2.7859790148000001</v>
      </c>
      <c r="F15" s="9" t="str">
        <f>IF($B15="N/A","N/A",IF(E15&gt;20,"No",IF(E15&lt;5,"No","Yes")))</f>
        <v>No</v>
      </c>
      <c r="G15" s="8">
        <v>3.3350141505000002</v>
      </c>
      <c r="H15" s="9" t="str">
        <f>IF($B15="N/A","N/A",IF(G15&gt;20,"No",IF(G15&lt;5,"No","Yes")))</f>
        <v>No</v>
      </c>
      <c r="I15" s="10">
        <v>18.22</v>
      </c>
      <c r="J15" s="10">
        <v>19.71</v>
      </c>
      <c r="K15" s="9" t="str">
        <f t="shared" si="0"/>
        <v>Yes</v>
      </c>
    </row>
    <row r="16" spans="1:11" x14ac:dyDescent="0.25">
      <c r="A16" s="93" t="s">
        <v>443</v>
      </c>
      <c r="B16" s="30" t="s">
        <v>213</v>
      </c>
      <c r="C16" s="8" t="s">
        <v>213</v>
      </c>
      <c r="D16" s="9" t="str">
        <f>IF($B16="N/A","N/A",IF(C16&gt;15,"No",IF(C16&lt;-15,"No","Yes")))</f>
        <v>N/A</v>
      </c>
      <c r="E16" s="8">
        <v>97.214020985000005</v>
      </c>
      <c r="F16" s="9" t="str">
        <f>IF($B16="N/A","N/A",IF(E16&gt;15,"No",IF(E16&lt;-15,"No","Yes")))</f>
        <v>N/A</v>
      </c>
      <c r="G16" s="8">
        <v>96.664985849000004</v>
      </c>
      <c r="H16" s="9" t="str">
        <f>IF($B16="N/A","N/A",IF(G16&gt;15,"No",IF(G16&lt;-15,"No","Yes")))</f>
        <v>N/A</v>
      </c>
      <c r="I16" s="10" t="s">
        <v>213</v>
      </c>
      <c r="J16" s="10">
        <v>-0.56499999999999995</v>
      </c>
      <c r="K16" s="9" t="str">
        <f t="shared" si="0"/>
        <v>Yes</v>
      </c>
    </row>
    <row r="17" spans="1:11" x14ac:dyDescent="0.25">
      <c r="A17" s="93" t="s">
        <v>444</v>
      </c>
      <c r="B17" s="35" t="s">
        <v>235</v>
      </c>
      <c r="C17" s="8">
        <v>5.2825052102000001</v>
      </c>
      <c r="D17" s="9" t="str">
        <f>IF($B17="N/A","N/A",IF(C17&gt;1,"Yes","No"))</f>
        <v>Yes</v>
      </c>
      <c r="E17" s="8">
        <v>6.2412726559999996</v>
      </c>
      <c r="F17" s="9" t="str">
        <f>IF($B17="N/A","N/A",IF(E17&gt;1,"Yes","No"))</f>
        <v>Yes</v>
      </c>
      <c r="G17" s="8">
        <v>5.5106604291999997</v>
      </c>
      <c r="H17" s="9" t="str">
        <f>IF($B17="N/A","N/A",IF(G17&gt;1,"Yes","No"))</f>
        <v>Yes</v>
      </c>
      <c r="I17" s="10">
        <v>18.149999999999999</v>
      </c>
      <c r="J17" s="10">
        <v>-11.7</v>
      </c>
      <c r="K17" s="9" t="str">
        <f t="shared" si="0"/>
        <v>Yes</v>
      </c>
    </row>
    <row r="18" spans="1:11" x14ac:dyDescent="0.25">
      <c r="A18" s="93" t="s">
        <v>862</v>
      </c>
      <c r="B18" s="35" t="s">
        <v>213</v>
      </c>
      <c r="C18" s="94">
        <v>35.474304848000003</v>
      </c>
      <c r="D18" s="9" t="str">
        <f>IF($B18="N/A","N/A",IF(C18&gt;15,"No",IF(C18&lt;-15,"No","Yes")))</f>
        <v>N/A</v>
      </c>
      <c r="E18" s="94">
        <v>91.318895462</v>
      </c>
      <c r="F18" s="9" t="str">
        <f>IF($B18="N/A","N/A",IF(E18&gt;15,"No",IF(E18&lt;-15,"No","Yes")))</f>
        <v>N/A</v>
      </c>
      <c r="G18" s="94">
        <v>121.45531415000001</v>
      </c>
      <c r="H18" s="9" t="str">
        <f>IF($B18="N/A","N/A",IF(G18&gt;15,"No",IF(G18&lt;-15,"No","Yes")))</f>
        <v>N/A</v>
      </c>
      <c r="I18" s="10">
        <v>157.4</v>
      </c>
      <c r="J18" s="10">
        <v>33</v>
      </c>
      <c r="K18" s="9" t="str">
        <f t="shared" si="0"/>
        <v>No</v>
      </c>
    </row>
    <row r="19" spans="1:11" x14ac:dyDescent="0.25">
      <c r="A19" s="3" t="s">
        <v>131</v>
      </c>
      <c r="B19" s="35" t="s">
        <v>213</v>
      </c>
      <c r="C19" s="36">
        <v>1536</v>
      </c>
      <c r="D19" s="35" t="s">
        <v>213</v>
      </c>
      <c r="E19" s="36">
        <v>1607</v>
      </c>
      <c r="F19" s="35" t="s">
        <v>213</v>
      </c>
      <c r="G19" s="36">
        <v>2125</v>
      </c>
      <c r="H19" s="9" t="str">
        <f>IF($B19="N/A","N/A",IF(G19&gt;15,"No",IF(G19&lt;-15,"No","Yes")))</f>
        <v>N/A</v>
      </c>
      <c r="I19" s="10">
        <v>4.6219999999999999</v>
      </c>
      <c r="J19" s="10">
        <v>32.229999999999997</v>
      </c>
      <c r="K19" s="9" t="str">
        <f t="shared" si="0"/>
        <v>No</v>
      </c>
    </row>
    <row r="20" spans="1:11" x14ac:dyDescent="0.25">
      <c r="A20" s="3" t="s">
        <v>346</v>
      </c>
      <c r="B20" s="30" t="s">
        <v>213</v>
      </c>
      <c r="C20" s="8" t="s">
        <v>213</v>
      </c>
      <c r="D20" s="35" t="s">
        <v>213</v>
      </c>
      <c r="E20" s="8">
        <v>0.20530418110000001</v>
      </c>
      <c r="F20" s="35" t="s">
        <v>213</v>
      </c>
      <c r="G20" s="8">
        <v>0.28050287229999998</v>
      </c>
      <c r="H20" s="9" t="str">
        <f>IF($B20="N/A","N/A",IF(G20&gt;15,"No",IF(G20&lt;-15,"No","Yes")))</f>
        <v>N/A</v>
      </c>
      <c r="I20" s="10" t="s">
        <v>213</v>
      </c>
      <c r="J20" s="10">
        <v>36.630000000000003</v>
      </c>
      <c r="K20" s="9" t="str">
        <f t="shared" si="0"/>
        <v>No</v>
      </c>
    </row>
    <row r="21" spans="1:11" ht="25" x14ac:dyDescent="0.25">
      <c r="A21" s="3" t="s">
        <v>841</v>
      </c>
      <c r="B21" s="35" t="s">
        <v>213</v>
      </c>
      <c r="C21" s="94">
        <v>2168.4082030999998</v>
      </c>
      <c r="D21" s="9" t="str">
        <f>IF($B21="N/A","N/A",IF(C21&gt;60,"No",IF(C21&lt;15,"No","Yes")))</f>
        <v>N/A</v>
      </c>
      <c r="E21" s="94">
        <v>2508.2333540999998</v>
      </c>
      <c r="F21" s="9" t="str">
        <f>IF($B21="N/A","N/A",IF(E21&gt;60,"No",IF(E21&lt;15,"No","Yes")))</f>
        <v>N/A</v>
      </c>
      <c r="G21" s="94">
        <v>2270.0084705999998</v>
      </c>
      <c r="H21" s="9" t="str">
        <f>IF($B21="N/A","N/A",IF(G21&gt;60,"No",IF(G21&lt;15,"No","Yes")))</f>
        <v>N/A</v>
      </c>
      <c r="I21" s="10">
        <v>15.67</v>
      </c>
      <c r="J21" s="10">
        <v>-9.5</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761812</v>
      </c>
      <c r="D6" s="9" t="str">
        <f>IF($B6="N/A","N/A",IF(C6&gt;15,"No",IF(C6&lt;-15,"No","Yes")))</f>
        <v>N/A</v>
      </c>
      <c r="E6" s="36">
        <v>760934</v>
      </c>
      <c r="F6" s="9" t="str">
        <f>IF($B6="N/A","N/A",IF(E6&gt;15,"No",IF(E6&lt;-15,"No","Yes")))</f>
        <v>N/A</v>
      </c>
      <c r="G6" s="36">
        <v>732303</v>
      </c>
      <c r="H6" s="9" t="str">
        <f>IF($B6="N/A","N/A",IF(G6&gt;15,"No",IF(G6&lt;-15,"No","Yes")))</f>
        <v>N/A</v>
      </c>
      <c r="I6" s="10">
        <v>-0.115</v>
      </c>
      <c r="J6" s="10">
        <v>-3.76</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125.80545879</v>
      </c>
      <c r="D9" s="9" t="str">
        <f>IF($B9="N/A","N/A",IF(C9&gt;100,"No",IF(C9&lt;50,"No","Yes")))</f>
        <v>No</v>
      </c>
      <c r="E9" s="37">
        <v>131.32273971000001</v>
      </c>
      <c r="F9" s="9" t="str">
        <f>IF($B9="N/A","N/A",IF(E9&gt;100,"No",IF(E9&lt;50,"No","Yes")))</f>
        <v>No</v>
      </c>
      <c r="G9" s="37">
        <v>137.14550172</v>
      </c>
      <c r="H9" s="9" t="str">
        <f>IF($B9="N/A","N/A",IF(G9&gt;100,"No",IF(G9&lt;50,"No","Yes")))</f>
        <v>No</v>
      </c>
      <c r="I9" s="10">
        <v>4.3860000000000001</v>
      </c>
      <c r="J9" s="10">
        <v>4.4340000000000002</v>
      </c>
      <c r="K9" s="9" t="str">
        <f t="shared" si="0"/>
        <v>Yes</v>
      </c>
    </row>
    <row r="10" spans="1:11" ht="25" x14ac:dyDescent="0.25">
      <c r="A10" s="75" t="s">
        <v>844</v>
      </c>
      <c r="B10" s="35" t="s">
        <v>213</v>
      </c>
      <c r="C10" s="37">
        <v>259.58792908999999</v>
      </c>
      <c r="D10" s="9" t="str">
        <f>IF($B10="N/A","N/A",IF(C10&gt;15,"No",IF(C10&lt;-15,"No","Yes")))</f>
        <v>N/A</v>
      </c>
      <c r="E10" s="37">
        <v>274.68178841000002</v>
      </c>
      <c r="F10" s="9" t="str">
        <f>IF($B10="N/A","N/A",IF(E10&gt;15,"No",IF(E10&lt;-15,"No","Yes")))</f>
        <v>N/A</v>
      </c>
      <c r="G10" s="37">
        <v>281.40708110000003</v>
      </c>
      <c r="H10" s="9" t="str">
        <f>IF($B10="N/A","N/A",IF(G10&gt;15,"No",IF(G10&lt;-15,"No","Yes")))</f>
        <v>N/A</v>
      </c>
      <c r="I10" s="10">
        <v>5.8150000000000004</v>
      </c>
      <c r="J10" s="10">
        <v>2.448</v>
      </c>
      <c r="K10" s="9" t="str">
        <f t="shared" si="0"/>
        <v>Yes</v>
      </c>
    </row>
    <row r="11" spans="1:11" ht="25" x14ac:dyDescent="0.25">
      <c r="A11" s="75" t="s">
        <v>845</v>
      </c>
      <c r="B11" s="35" t="s">
        <v>213</v>
      </c>
      <c r="C11" s="37" t="s">
        <v>1746</v>
      </c>
      <c r="D11" s="9" t="str">
        <f>IF($B11="N/A","N/A",IF(C11&gt;15,"No",IF(C11&lt;-15,"No","Yes")))</f>
        <v>N/A</v>
      </c>
      <c r="E11" s="37" t="s">
        <v>1746</v>
      </c>
      <c r="F11" s="9" t="str">
        <f>IF($B11="N/A","N/A",IF(E11&gt;15,"No",IF(E11&lt;-15,"No","Yes")))</f>
        <v>N/A</v>
      </c>
      <c r="G11" s="37" t="s">
        <v>1746</v>
      </c>
      <c r="H11" s="9" t="str">
        <f>IF($B11="N/A","N/A",IF(G11&gt;15,"No",IF(G11&lt;-15,"No","Yes")))</f>
        <v>N/A</v>
      </c>
      <c r="I11" s="10" t="s">
        <v>1746</v>
      </c>
      <c r="J11" s="10" t="s">
        <v>1746</v>
      </c>
      <c r="K11" s="9" t="str">
        <f t="shared" si="0"/>
        <v>N/A</v>
      </c>
    </row>
    <row r="12" spans="1:11" ht="25" x14ac:dyDescent="0.25">
      <c r="A12" s="75" t="s">
        <v>846</v>
      </c>
      <c r="B12" s="35" t="s">
        <v>213</v>
      </c>
      <c r="C12" s="37">
        <v>367.83446902999998</v>
      </c>
      <c r="D12" s="9" t="str">
        <f>IF($B12="N/A","N/A",IF(C12&gt;15,"No",IF(C12&lt;-15,"No","Yes")))</f>
        <v>N/A</v>
      </c>
      <c r="E12" s="37">
        <v>366.87254775999997</v>
      </c>
      <c r="F12" s="9" t="str">
        <f>IF($B12="N/A","N/A",IF(E12&gt;15,"No",IF(E12&lt;-15,"No","Yes")))</f>
        <v>N/A</v>
      </c>
      <c r="G12" s="37">
        <v>370.02616088000002</v>
      </c>
      <c r="H12" s="9" t="str">
        <f>IF($B12="N/A","N/A",IF(G12&gt;15,"No",IF(G12&lt;-15,"No","Yes")))</f>
        <v>N/A</v>
      </c>
      <c r="I12" s="10">
        <v>-0.26200000000000001</v>
      </c>
      <c r="J12" s="10">
        <v>0.85960000000000003</v>
      </c>
      <c r="K12" s="9" t="str">
        <f t="shared" si="0"/>
        <v>Yes</v>
      </c>
    </row>
    <row r="13" spans="1:11" x14ac:dyDescent="0.25">
      <c r="A13" s="75" t="s">
        <v>655</v>
      </c>
      <c r="B13" s="35" t="s">
        <v>237</v>
      </c>
      <c r="C13" s="8">
        <v>85.456123032999997</v>
      </c>
      <c r="D13" s="9" t="str">
        <f>IF($B13="N/A","N/A",IF(C13&gt;99,"No",IF(C13&lt;75,"No","Yes")))</f>
        <v>Yes</v>
      </c>
      <c r="E13" s="8">
        <v>85.070190056000001</v>
      </c>
      <c r="F13" s="9" t="str">
        <f>IF($B13="N/A","N/A",IF(E13&gt;99,"No",IF(E13&lt;75,"No","Yes")))</f>
        <v>Yes</v>
      </c>
      <c r="G13" s="8">
        <v>83.190428006000005</v>
      </c>
      <c r="H13" s="9" t="str">
        <f>IF($B13="N/A","N/A",IF(G13&gt;99,"No",IF(G13&lt;75,"No","Yes")))</f>
        <v>Yes</v>
      </c>
      <c r="I13" s="10">
        <v>-0.45200000000000001</v>
      </c>
      <c r="J13" s="10">
        <v>-2.21</v>
      </c>
      <c r="K13" s="9" t="str">
        <f t="shared" ref="K13:K24" si="1">IF(J13="Div by 0", "N/A", IF(J13="N/A","N/A", IF(J13&gt;30, "No", IF(J13&lt;-30, "No", "Yes"))))</f>
        <v>Yes</v>
      </c>
    </row>
    <row r="14" spans="1:11" x14ac:dyDescent="0.25">
      <c r="A14" s="75" t="s">
        <v>495</v>
      </c>
      <c r="B14" s="35" t="s">
        <v>213</v>
      </c>
      <c r="C14" s="9">
        <v>93.755443423000003</v>
      </c>
      <c r="D14" s="9" t="str">
        <f>IF($B14="N/A","N/A",IF(C14&gt;15,"No",IF(C14&lt;-15,"No","Yes")))</f>
        <v>N/A</v>
      </c>
      <c r="E14" s="9">
        <v>93.833419843000001</v>
      </c>
      <c r="F14" s="9" t="str">
        <f>IF($B14="N/A","N/A",IF(E14&gt;15,"No",IF(E14&lt;-15,"No","Yes")))</f>
        <v>N/A</v>
      </c>
      <c r="G14" s="9">
        <v>94.183904952000006</v>
      </c>
      <c r="H14" s="9" t="str">
        <f>IF($B14="N/A","N/A",IF(G14&gt;15,"No",IF(G14&lt;-15,"No","Yes")))</f>
        <v>N/A</v>
      </c>
      <c r="I14" s="10">
        <v>8.3199999999999996E-2</v>
      </c>
      <c r="J14" s="10">
        <v>0.3735</v>
      </c>
      <c r="K14" s="9" t="str">
        <f t="shared" si="1"/>
        <v>Yes</v>
      </c>
    </row>
    <row r="15" spans="1:11" x14ac:dyDescent="0.25">
      <c r="A15" s="75" t="s">
        <v>847</v>
      </c>
      <c r="B15" s="35" t="s">
        <v>213</v>
      </c>
      <c r="C15" s="36">
        <v>6.7734393688000001</v>
      </c>
      <c r="D15" s="9" t="str">
        <f>IF($B15="N/A","N/A",IF(C15&gt;15,"No",IF(C15&lt;-15,"No","Yes")))</f>
        <v>N/A</v>
      </c>
      <c r="E15" s="10">
        <v>6.7710804893000001</v>
      </c>
      <c r="F15" s="9" t="str">
        <f>IF($B15="N/A","N/A",IF(E15&gt;15,"No",IF(E15&lt;-15,"No","Yes")))</f>
        <v>N/A</v>
      </c>
      <c r="G15" s="10">
        <v>6.8909779808999998</v>
      </c>
      <c r="H15" s="9" t="str">
        <f>IF($B15="N/A","N/A",IF(G15&gt;15,"No",IF(G15&lt;-15,"No","Yes")))</f>
        <v>N/A</v>
      </c>
      <c r="I15" s="10">
        <v>-3.5000000000000003E-2</v>
      </c>
      <c r="J15" s="10">
        <v>1.7709999999999999</v>
      </c>
      <c r="K15" s="9" t="str">
        <f t="shared" si="1"/>
        <v>Yes</v>
      </c>
    </row>
    <row r="16" spans="1:11" x14ac:dyDescent="0.25">
      <c r="A16" s="72" t="s">
        <v>656</v>
      </c>
      <c r="B16" s="51" t="s">
        <v>238</v>
      </c>
      <c r="C16" s="9">
        <v>5.9254776768999999</v>
      </c>
      <c r="D16" s="9" t="str">
        <f>IF($B16="N/A","N/A",IF(C16&gt;20,"No",IF(C16&lt;=0,"No","Yes")))</f>
        <v>Yes</v>
      </c>
      <c r="E16" s="9">
        <v>6.1011861738000004</v>
      </c>
      <c r="F16" s="9" t="str">
        <f>IF($B16="N/A","N/A",IF(E16&gt;20,"No",IF(E16&lt;=0,"No","Yes")))</f>
        <v>Yes</v>
      </c>
      <c r="G16" s="9">
        <v>5.9372964469999996</v>
      </c>
      <c r="H16" s="9" t="str">
        <f>IF($B16="N/A","N/A",IF(G16&gt;20,"No",IF(G16&lt;=0,"No","Yes")))</f>
        <v>Yes</v>
      </c>
      <c r="I16" s="10">
        <v>2.9649999999999999</v>
      </c>
      <c r="J16" s="10">
        <v>-2.69</v>
      </c>
      <c r="K16" s="9" t="str">
        <f t="shared" si="1"/>
        <v>Yes</v>
      </c>
    </row>
    <row r="17" spans="1:11" x14ac:dyDescent="0.25">
      <c r="A17" s="72" t="s">
        <v>371</v>
      </c>
      <c r="B17" s="35" t="s">
        <v>213</v>
      </c>
      <c r="C17" s="9">
        <v>98.879067809999995</v>
      </c>
      <c r="D17" s="9" t="str">
        <f>IF($B17="N/A","N/A",IF(C17&gt;15,"No",IF(C17&lt;-15,"No","Yes")))</f>
        <v>N/A</v>
      </c>
      <c r="E17" s="9">
        <v>99.528281566000004</v>
      </c>
      <c r="F17" s="9" t="str">
        <f>IF($B17="N/A","N/A",IF(E17&gt;15,"No",IF(E17&lt;-15,"No","Yes")))</f>
        <v>N/A</v>
      </c>
      <c r="G17" s="9">
        <v>99.779203753999994</v>
      </c>
      <c r="H17" s="9" t="str">
        <f>IF($B17="N/A","N/A",IF(G17&gt;15,"No",IF(G17&lt;-15,"No","Yes")))</f>
        <v>N/A</v>
      </c>
      <c r="I17" s="10">
        <v>0.65659999999999996</v>
      </c>
      <c r="J17" s="10">
        <v>0.25209999999999999</v>
      </c>
      <c r="K17" s="9" t="str">
        <f t="shared" si="1"/>
        <v>Yes</v>
      </c>
    </row>
    <row r="18" spans="1:11" x14ac:dyDescent="0.25">
      <c r="A18" s="72" t="s">
        <v>848</v>
      </c>
      <c r="B18" s="35" t="s">
        <v>213</v>
      </c>
      <c r="C18" s="10">
        <v>11.366685337</v>
      </c>
      <c r="D18" s="9" t="str">
        <f>IF($B18="N/A","N/A",IF(C18&gt;15,"No",IF(C18&lt;-15,"No","Yes")))</f>
        <v>N/A</v>
      </c>
      <c r="E18" s="10">
        <v>11.434068431</v>
      </c>
      <c r="F18" s="9" t="str">
        <f>IF($B18="N/A","N/A",IF(E18&gt;15,"No",IF(E18&lt;-15,"No","Yes")))</f>
        <v>N/A</v>
      </c>
      <c r="G18" s="10">
        <v>11.501325403999999</v>
      </c>
      <c r="H18" s="9" t="str">
        <f>IF($B18="N/A","N/A",IF(G18&gt;15,"No",IF(G18&lt;-15,"No","Yes")))</f>
        <v>N/A</v>
      </c>
      <c r="I18" s="10">
        <v>0.59279999999999999</v>
      </c>
      <c r="J18" s="10">
        <v>0.58819999999999995</v>
      </c>
      <c r="K18" s="9" t="str">
        <f t="shared" si="1"/>
        <v>Yes</v>
      </c>
    </row>
    <row r="19" spans="1:11" x14ac:dyDescent="0.25">
      <c r="A19" s="75" t="s">
        <v>657</v>
      </c>
      <c r="B19" s="51"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5" t="s">
        <v>129</v>
      </c>
      <c r="B20" s="35"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5" t="s">
        <v>849</v>
      </c>
      <c r="B21" s="35"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5" t="s">
        <v>1709</v>
      </c>
      <c r="B22" s="51" t="s">
        <v>224</v>
      </c>
      <c r="C22" s="9">
        <v>8.6183992900999993</v>
      </c>
      <c r="D22" s="9" t="str">
        <f>IF($B22="N/A","N/A",IF(C22&gt;5,"No",IF(C22&lt;=0,"No","Yes")))</f>
        <v>No</v>
      </c>
      <c r="E22" s="9">
        <v>8.8286237703000001</v>
      </c>
      <c r="F22" s="9" t="str">
        <f>IF($B22="N/A","N/A",IF(E22&gt;5,"No",IF(E22&lt;=0,"No","Yes")))</f>
        <v>No</v>
      </c>
      <c r="G22" s="9">
        <v>10.872275546999999</v>
      </c>
      <c r="H22" s="9" t="str">
        <f>IF($B22="N/A","N/A",IF(G22&gt;5,"No",IF(G22&lt;=0,"No","Yes")))</f>
        <v>No</v>
      </c>
      <c r="I22" s="10">
        <v>2.4390000000000001</v>
      </c>
      <c r="J22" s="10">
        <v>23.15</v>
      </c>
      <c r="K22" s="9" t="str">
        <f t="shared" si="1"/>
        <v>Yes</v>
      </c>
    </row>
    <row r="23" spans="1:11" x14ac:dyDescent="0.25">
      <c r="A23" s="75" t="s">
        <v>130</v>
      </c>
      <c r="B23" s="35" t="s">
        <v>213</v>
      </c>
      <c r="C23" s="9">
        <v>99.998476909999994</v>
      </c>
      <c r="D23" s="9" t="str">
        <f>IF($B23="N/A","N/A",IF(C23&gt;15,"No",IF(C23&lt;-15,"No","Yes")))</f>
        <v>N/A</v>
      </c>
      <c r="E23" s="9">
        <v>100</v>
      </c>
      <c r="F23" s="9" t="str">
        <f>IF($B23="N/A","N/A",IF(E23&gt;15,"No",IF(E23&lt;-15,"No","Yes")))</f>
        <v>N/A</v>
      </c>
      <c r="G23" s="9">
        <v>100</v>
      </c>
      <c r="H23" s="9" t="str">
        <f>IF($B23="N/A","N/A",IF(G23&gt;15,"No",IF(G23&lt;-15,"No","Yes")))</f>
        <v>N/A</v>
      </c>
      <c r="I23" s="10">
        <v>1.5E-3</v>
      </c>
      <c r="J23" s="10">
        <v>0</v>
      </c>
      <c r="K23" s="9" t="str">
        <f t="shared" si="1"/>
        <v>Yes</v>
      </c>
    </row>
    <row r="24" spans="1:11" x14ac:dyDescent="0.25">
      <c r="A24" s="75" t="s">
        <v>850</v>
      </c>
      <c r="B24" s="35" t="s">
        <v>213</v>
      </c>
      <c r="C24" s="10">
        <v>5.9278044323000003</v>
      </c>
      <c r="D24" s="9" t="str">
        <f>IF($B24="N/A","N/A",IF(C24&gt;15,"No",IF(C24&lt;-15,"No","Yes")))</f>
        <v>N/A</v>
      </c>
      <c r="E24" s="10">
        <v>6.1634563858</v>
      </c>
      <c r="F24" s="9" t="str">
        <f>IF($B24="N/A","N/A",IF(E24&gt;15,"No",IF(E24&lt;-15,"No","Yes")))</f>
        <v>N/A</v>
      </c>
      <c r="G24" s="10">
        <v>5.3320480293000001</v>
      </c>
      <c r="H24" s="9" t="str">
        <f>IF($B24="N/A","N/A",IF(G24&gt;15,"No",IF(G24&lt;-15,"No","Yes")))</f>
        <v>N/A</v>
      </c>
      <c r="I24" s="10">
        <v>3.9750000000000001</v>
      </c>
      <c r="J24" s="10">
        <v>-13.5</v>
      </c>
      <c r="K24" s="9" t="str">
        <f t="shared" si="1"/>
        <v>Yes</v>
      </c>
    </row>
    <row r="25" spans="1:11" x14ac:dyDescent="0.25">
      <c r="A25" s="75" t="s">
        <v>15</v>
      </c>
      <c r="B25" s="35" t="s">
        <v>240</v>
      </c>
      <c r="C25" s="9">
        <v>0.55696156009999997</v>
      </c>
      <c r="D25" s="9" t="str">
        <f>IF($B25="N/A","N/A",IF(C25&gt;20,"No",IF(C25&lt;1,"No","Yes")))</f>
        <v>No</v>
      </c>
      <c r="E25" s="9">
        <v>0.56995744699999995</v>
      </c>
      <c r="F25" s="9" t="str">
        <f>IF($B25="N/A","N/A",IF(E25&gt;20,"No",IF(E25&lt;1,"No","Yes")))</f>
        <v>No</v>
      </c>
      <c r="G25" s="9">
        <v>0.51986677650000002</v>
      </c>
      <c r="H25" s="9" t="str">
        <f>IF($B25="N/A","N/A",IF(G25&gt;20,"No",IF(G25&lt;1,"No","Yes")))</f>
        <v>No</v>
      </c>
      <c r="I25" s="10">
        <v>2.3330000000000002</v>
      </c>
      <c r="J25" s="10">
        <v>-8.7899999999999991</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15.827264468999999</v>
      </c>
      <c r="D28" s="9" t="str">
        <f>IF($B28="N/A","N/A",IF(C28&gt;30,"No",IF(C28&lt;5,"No","Yes")))</f>
        <v>Yes</v>
      </c>
      <c r="E28" s="9">
        <v>14.892750225</v>
      </c>
      <c r="F28" s="9" t="str">
        <f>IF($B28="N/A","N/A",IF(E28&gt;30,"No",IF(E28&lt;5,"No","Yes")))</f>
        <v>Yes</v>
      </c>
      <c r="G28" s="9">
        <v>14.664421694</v>
      </c>
      <c r="H28" s="9" t="str">
        <f>IF($B28="N/A","N/A",IF(G28&gt;30,"No",IF(G28&lt;5,"No","Yes")))</f>
        <v>Yes</v>
      </c>
      <c r="I28" s="10">
        <v>-5.9</v>
      </c>
      <c r="J28" s="10">
        <v>-1.53</v>
      </c>
      <c r="K28" s="9" t="str">
        <f t="shared" si="2"/>
        <v>Yes</v>
      </c>
    </row>
    <row r="29" spans="1:11" x14ac:dyDescent="0.25">
      <c r="A29" s="75" t="s">
        <v>852</v>
      </c>
      <c r="B29" s="35" t="s">
        <v>227</v>
      </c>
      <c r="C29" s="9">
        <v>51.902700404000001</v>
      </c>
      <c r="D29" s="9" t="str">
        <f>IF($B29="N/A","N/A",IF(C29&gt;75,"No",IF(C29&lt;15,"No","Yes")))</f>
        <v>Yes</v>
      </c>
      <c r="E29" s="9">
        <v>50.908225942999998</v>
      </c>
      <c r="F29" s="9" t="str">
        <f>IF($B29="N/A","N/A",IF(E29&gt;75,"No",IF(E29&lt;15,"No","Yes")))</f>
        <v>Yes</v>
      </c>
      <c r="G29" s="9">
        <v>49.264034150000001</v>
      </c>
      <c r="H29" s="9" t="str">
        <f>IF($B29="N/A","N/A",IF(G29&gt;75,"No",IF(G29&lt;15,"No","Yes")))</f>
        <v>Yes</v>
      </c>
      <c r="I29" s="10">
        <v>-1.92</v>
      </c>
      <c r="J29" s="10">
        <v>-3.23</v>
      </c>
      <c r="K29" s="9" t="str">
        <f t="shared" si="2"/>
        <v>Yes</v>
      </c>
    </row>
    <row r="30" spans="1:11" x14ac:dyDescent="0.25">
      <c r="A30" s="75" t="s">
        <v>853</v>
      </c>
      <c r="B30" s="35" t="s">
        <v>228</v>
      </c>
      <c r="C30" s="9">
        <v>32.270035127</v>
      </c>
      <c r="D30" s="9" t="str">
        <f>IF($B30="N/A","N/A",IF(C30&gt;70,"No",IF(C30&lt;25,"No","Yes")))</f>
        <v>Yes</v>
      </c>
      <c r="E30" s="9">
        <v>34.199023830999998</v>
      </c>
      <c r="F30" s="9" t="str">
        <f>IF($B30="N/A","N/A",IF(E30&gt;70,"No",IF(E30&lt;25,"No","Yes")))</f>
        <v>Yes</v>
      </c>
      <c r="G30" s="9">
        <v>36.071544156000002</v>
      </c>
      <c r="H30" s="9" t="str">
        <f>IF($B30="N/A","N/A",IF(G30&gt;70,"No",IF(G30&lt;25,"No","Yes")))</f>
        <v>Yes</v>
      </c>
      <c r="I30" s="10">
        <v>5.9779999999999998</v>
      </c>
      <c r="J30" s="10">
        <v>5.4749999999999996</v>
      </c>
      <c r="K30" s="9" t="str">
        <f t="shared" si="2"/>
        <v>Yes</v>
      </c>
    </row>
    <row r="31" spans="1:11" x14ac:dyDescent="0.25">
      <c r="A31" s="75" t="s">
        <v>160</v>
      </c>
      <c r="B31" s="35" t="s">
        <v>214</v>
      </c>
      <c r="C31" s="9">
        <v>99.996587083999998</v>
      </c>
      <c r="D31" s="9" t="str">
        <f>IF($B31="N/A","N/A",IF(C31&gt;100,"No",IF(C31&lt;95,"No","Yes")))</f>
        <v>Yes</v>
      </c>
      <c r="E31" s="9">
        <v>99.984229907</v>
      </c>
      <c r="F31" s="9" t="str">
        <f>IF($B31="N/A","N/A",IF(E31&gt;100,"No",IF(E31&lt;95,"No","Yes")))</f>
        <v>Yes</v>
      </c>
      <c r="G31" s="9">
        <v>99.967363235999997</v>
      </c>
      <c r="H31" s="9" t="str">
        <f>IF($B31="N/A","N/A",IF(G31&gt;100,"No",IF(G31&lt;95,"No","Yes")))</f>
        <v>Yes</v>
      </c>
      <c r="I31" s="10">
        <v>-1.2E-2</v>
      </c>
      <c r="J31" s="10">
        <v>-1.7000000000000001E-2</v>
      </c>
      <c r="K31" s="9" t="str">
        <f t="shared" si="2"/>
        <v>Yes</v>
      </c>
    </row>
    <row r="32" spans="1:11" x14ac:dyDescent="0.25">
      <c r="A32" s="29" t="s">
        <v>374</v>
      </c>
      <c r="B32" s="35" t="s">
        <v>241</v>
      </c>
      <c r="C32" s="9">
        <v>0.4312087497</v>
      </c>
      <c r="D32" s="9" t="str">
        <f>IF($B32="N/A","N/A",IF(C32&gt;5,"No",IF(C32&lt;1,"No","Yes")))</f>
        <v>No</v>
      </c>
      <c r="E32" s="9">
        <v>0.52146441079999994</v>
      </c>
      <c r="F32" s="9" t="str">
        <f>IF($B32="N/A","N/A",IF(E32&gt;5,"No",IF(E32&lt;1,"No","Yes")))</f>
        <v>No</v>
      </c>
      <c r="G32" s="9">
        <v>0.6161384017</v>
      </c>
      <c r="H32" s="9" t="str">
        <f>IF($B32="N/A","N/A",IF(G32&gt;5,"No",IF(G32&lt;1,"No","Yes")))</f>
        <v>No</v>
      </c>
      <c r="I32" s="10">
        <v>20.93</v>
      </c>
      <c r="J32" s="10">
        <v>18.16</v>
      </c>
      <c r="K32" s="9" t="str">
        <f t="shared" si="2"/>
        <v>Yes</v>
      </c>
    </row>
    <row r="33" spans="1:11" x14ac:dyDescent="0.25">
      <c r="A33" s="29" t="s">
        <v>376</v>
      </c>
      <c r="B33" s="35" t="s">
        <v>242</v>
      </c>
      <c r="C33" s="9">
        <v>99.493050779000001</v>
      </c>
      <c r="D33" s="9" t="str">
        <f>IF($B33="N/A","N/A",IF(C33&gt;98,"No",IF(C33&lt;8,"No","Yes")))</f>
        <v>No</v>
      </c>
      <c r="E33" s="9">
        <v>99.380103925</v>
      </c>
      <c r="F33" s="9" t="str">
        <f>IF($B33="N/A","N/A",IF(E33&gt;98,"No",IF(E33&lt;8,"No","Yes")))</f>
        <v>No</v>
      </c>
      <c r="G33" s="9">
        <v>99.289774860999998</v>
      </c>
      <c r="H33" s="9" t="str">
        <f>IF($B33="N/A","N/A",IF(G33&gt;98,"No",IF(G33&lt;8,"No","Yes")))</f>
        <v>No</v>
      </c>
      <c r="I33" s="10">
        <v>-0.114</v>
      </c>
      <c r="J33" s="10">
        <v>-9.0999999999999998E-2</v>
      </c>
      <c r="K33" s="9" t="str">
        <f t="shared" si="2"/>
        <v>Yes</v>
      </c>
    </row>
    <row r="34" spans="1:11" x14ac:dyDescent="0.25">
      <c r="A34" s="29" t="s">
        <v>377</v>
      </c>
      <c r="B34" s="51" t="s">
        <v>224</v>
      </c>
      <c r="C34" s="9">
        <v>2.2446482899999998E-2</v>
      </c>
      <c r="D34" s="9" t="str">
        <f>IF($B34="N/A","N/A",IF(C34&gt;5,"No",IF(C34&lt;=0,"No","Yes")))</f>
        <v>Yes</v>
      </c>
      <c r="E34" s="9">
        <v>2.7203410500000001E-2</v>
      </c>
      <c r="F34" s="9" t="str">
        <f>IF($B34="N/A","N/A",IF(E34&gt;5,"No",IF(E34&lt;=0,"No","Yes")))</f>
        <v>Yes</v>
      </c>
      <c r="G34" s="9">
        <v>1.8981214100000001E-2</v>
      </c>
      <c r="H34" s="9" t="str">
        <f>IF($B34="N/A","N/A",IF(G34&gt;5,"No",IF(G34&lt;=0,"No","Yes")))</f>
        <v>Yes</v>
      </c>
      <c r="I34" s="10">
        <v>21.19</v>
      </c>
      <c r="J34" s="10">
        <v>-30.2</v>
      </c>
      <c r="K34" s="9" t="str">
        <f t="shared" si="2"/>
        <v>No</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18386</v>
      </c>
      <c r="D6" s="9" t="str">
        <f>IF($B6="N/A","N/A",IF(C6&gt;15,"No",IF(C6&lt;-15,"No","Yes")))</f>
        <v>N/A</v>
      </c>
      <c r="E6" s="36">
        <v>21807</v>
      </c>
      <c r="F6" s="9" t="str">
        <f>IF($B6="N/A","N/A",IF(E6&gt;15,"No",IF(E6&lt;-15,"No","Yes")))</f>
        <v>N/A</v>
      </c>
      <c r="G6" s="36">
        <v>25265</v>
      </c>
      <c r="H6" s="9" t="str">
        <f>IF($B6="N/A","N/A",IF(G6&gt;15,"No",IF(G6&lt;-15,"No","Yes")))</f>
        <v>N/A</v>
      </c>
      <c r="I6" s="10">
        <v>18.61</v>
      </c>
      <c r="J6" s="10">
        <v>15.86</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1140.9583923</v>
      </c>
      <c r="D9" s="9" t="str">
        <f>IF($B9="N/A","N/A",IF(C9&gt;15,"No",IF(C9&lt;-15,"No","Yes")))</f>
        <v>N/A</v>
      </c>
      <c r="E9" s="37">
        <v>1123.0781859000001</v>
      </c>
      <c r="F9" s="9" t="str">
        <f>IF($B9="N/A","N/A",IF(E9&gt;15,"No",IF(E9&lt;-15,"No","Yes")))</f>
        <v>N/A</v>
      </c>
      <c r="G9" s="37">
        <v>1055.0754403000001</v>
      </c>
      <c r="H9" s="9" t="str">
        <f>IF($B9="N/A","N/A",IF(G9&gt;15,"No",IF(G9&lt;-15,"No","Yes")))</f>
        <v>N/A</v>
      </c>
      <c r="I9" s="10">
        <v>-1.57</v>
      </c>
      <c r="J9" s="10">
        <v>-6.06</v>
      </c>
      <c r="K9" s="9" t="str">
        <f t="shared" si="0"/>
        <v>Yes</v>
      </c>
    </row>
    <row r="10" spans="1:11" x14ac:dyDescent="0.25">
      <c r="A10" s="75" t="s">
        <v>655</v>
      </c>
      <c r="B10" s="35" t="s">
        <v>237</v>
      </c>
      <c r="C10" s="8">
        <v>95.648863266000006</v>
      </c>
      <c r="D10" s="9" t="str">
        <f>IF($B10="N/A","N/A",IF(C10&gt;99,"No",IF(C10&lt;75,"No","Yes")))</f>
        <v>Yes</v>
      </c>
      <c r="E10" s="8">
        <v>95.473930389000003</v>
      </c>
      <c r="F10" s="9" t="str">
        <f>IF($B10="N/A","N/A",IF(E10&gt;99,"No",IF(E10&lt;75,"No","Yes")))</f>
        <v>Yes</v>
      </c>
      <c r="G10" s="8">
        <v>95.618444487999994</v>
      </c>
      <c r="H10" s="9" t="str">
        <f>IF($B10="N/A","N/A",IF(G10&gt;99,"No",IF(G10&lt;75,"No","Yes")))</f>
        <v>Yes</v>
      </c>
      <c r="I10" s="10">
        <v>-0.183</v>
      </c>
      <c r="J10" s="10">
        <v>0.15140000000000001</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0</v>
      </c>
      <c r="D12" s="9" t="str">
        <f>IF($B12="N/A","N/A",IF(C12&gt;10,"No",IF(C12&lt;=0,"No","Yes")))</f>
        <v>No</v>
      </c>
      <c r="E12" s="9">
        <v>0</v>
      </c>
      <c r="F12" s="9" t="str">
        <f>IF($B12="N/A","N/A",IF(E12&gt;10,"No",IF(E12&lt;=0,"No","Yes")))</f>
        <v>No</v>
      </c>
      <c r="G12" s="9">
        <v>0</v>
      </c>
      <c r="H12" s="9" t="str">
        <f>IF($B12="N/A","N/A",IF(G12&gt;10,"No",IF(G12&lt;=0,"No","Yes")))</f>
        <v>No</v>
      </c>
      <c r="I12" s="10" t="s">
        <v>1746</v>
      </c>
      <c r="J12" s="10" t="s">
        <v>1746</v>
      </c>
      <c r="K12" s="9" t="str">
        <f t="shared" si="0"/>
        <v>N/A</v>
      </c>
    </row>
    <row r="13" spans="1:11" x14ac:dyDescent="0.25">
      <c r="A13" s="75" t="s">
        <v>658</v>
      </c>
      <c r="B13" s="51" t="s">
        <v>224</v>
      </c>
      <c r="C13" s="9">
        <v>3.5135429131000002</v>
      </c>
      <c r="D13" s="9" t="str">
        <f>IF($B13="N/A","N/A",IF(C13&gt;5,"No",IF(C13&lt;=0,"No","Yes")))</f>
        <v>Yes</v>
      </c>
      <c r="E13" s="9">
        <v>3.4988765074999999</v>
      </c>
      <c r="F13" s="9" t="str">
        <f>IF($B13="N/A","N/A",IF(E13&gt;5,"No",IF(E13&lt;=0,"No","Yes")))</f>
        <v>Yes</v>
      </c>
      <c r="G13" s="9">
        <v>3.6136948348</v>
      </c>
      <c r="H13" s="9" t="str">
        <f>IF($B13="N/A","N/A",IF(G13&gt;5,"No",IF(G13&lt;=0,"No","Yes")))</f>
        <v>Yes</v>
      </c>
      <c r="I13" s="10">
        <v>-0.41699999999999998</v>
      </c>
      <c r="J13" s="10">
        <v>3.282</v>
      </c>
      <c r="K13" s="9" t="str">
        <f t="shared" si="0"/>
        <v>Yes</v>
      </c>
    </row>
    <row r="14" spans="1:11" x14ac:dyDescent="0.25">
      <c r="A14" s="75" t="s">
        <v>159</v>
      </c>
      <c r="B14" s="35" t="s">
        <v>214</v>
      </c>
      <c r="C14" s="9">
        <v>99.162406179000001</v>
      </c>
      <c r="D14" s="9" t="str">
        <f>IF($B14="N/A","N/A",IF(C14&gt;100,"No",IF(C14&lt;95,"No","Yes")))</f>
        <v>Yes</v>
      </c>
      <c r="E14" s="9">
        <v>98.972806896999998</v>
      </c>
      <c r="F14" s="9" t="str">
        <f>IF($B14="N/A","N/A",IF(E14&gt;100,"No",IF(E14&lt;95,"No","Yes")))</f>
        <v>Yes</v>
      </c>
      <c r="G14" s="9">
        <v>99.232139322999998</v>
      </c>
      <c r="H14" s="9" t="str">
        <f>IF($B14="N/A","N/A",IF(G14&gt;100,"No",IF(G14&lt;95,"No","Yes")))</f>
        <v>Yes</v>
      </c>
      <c r="I14" s="10">
        <v>-0.191</v>
      </c>
      <c r="J14" s="10">
        <v>0.26200000000000001</v>
      </c>
      <c r="K14" s="9" t="str">
        <f t="shared" si="0"/>
        <v>Yes</v>
      </c>
    </row>
    <row r="15" spans="1:11" x14ac:dyDescent="0.25">
      <c r="A15" s="75" t="s">
        <v>32</v>
      </c>
      <c r="B15" s="35" t="s">
        <v>214</v>
      </c>
      <c r="C15" s="9">
        <v>99.94017187</v>
      </c>
      <c r="D15" s="9" t="str">
        <f>IF($B15="N/A","N/A",IF(C15&gt;100,"No",IF(C15&lt;95,"No","Yes")))</f>
        <v>Yes</v>
      </c>
      <c r="E15" s="9">
        <v>99.963314531999998</v>
      </c>
      <c r="F15" s="9" t="str">
        <f>IF($B15="N/A","N/A",IF(E15&gt;100,"No",IF(E15&lt;95,"No","Yes")))</f>
        <v>Yes</v>
      </c>
      <c r="G15" s="9">
        <v>99.948545418999998</v>
      </c>
      <c r="H15" s="9" t="str">
        <f>IF($B15="N/A","N/A",IF(G15&gt;100,"No",IF(G15&lt;95,"No","Yes")))</f>
        <v>Yes</v>
      </c>
      <c r="I15" s="10">
        <v>2.3199999999999998E-2</v>
      </c>
      <c r="J15" s="10">
        <v>-1.4999999999999999E-2</v>
      </c>
      <c r="K15" s="9" t="str">
        <f t="shared" si="0"/>
        <v>Yes</v>
      </c>
    </row>
    <row r="16" spans="1:11" x14ac:dyDescent="0.25">
      <c r="A16" s="75" t="s">
        <v>851</v>
      </c>
      <c r="B16" s="35" t="s">
        <v>226</v>
      </c>
      <c r="C16" s="9">
        <v>13.806802721</v>
      </c>
      <c r="D16" s="9" t="str">
        <f>IF($B16="N/A","N/A",IF(C16&gt;30,"No",IF(C16&lt;5,"No","Yes")))</f>
        <v>Yes</v>
      </c>
      <c r="E16" s="9">
        <v>14.670397725000001</v>
      </c>
      <c r="F16" s="9" t="str">
        <f>IF($B16="N/A","N/A",IF(E16&gt;30,"No",IF(E16&lt;5,"No","Yes")))</f>
        <v>Yes</v>
      </c>
      <c r="G16" s="9">
        <v>15.792808490000001</v>
      </c>
      <c r="H16" s="9" t="str">
        <f>IF($B16="N/A","N/A",IF(G16&gt;30,"No",IF(G16&lt;5,"No","Yes")))</f>
        <v>Yes</v>
      </c>
      <c r="I16" s="10">
        <v>6.2549999999999999</v>
      </c>
      <c r="J16" s="10">
        <v>7.6509999999999998</v>
      </c>
      <c r="K16" s="9" t="str">
        <f t="shared" si="0"/>
        <v>Yes</v>
      </c>
    </row>
    <row r="17" spans="1:11" x14ac:dyDescent="0.25">
      <c r="A17" s="75" t="s">
        <v>852</v>
      </c>
      <c r="B17" s="35" t="s">
        <v>227</v>
      </c>
      <c r="C17" s="9">
        <v>44.805442177000003</v>
      </c>
      <c r="D17" s="9" t="str">
        <f>IF($B17="N/A","N/A",IF(C17&gt;75,"No",IF(C17&lt;15,"No","Yes")))</f>
        <v>Yes</v>
      </c>
      <c r="E17" s="9">
        <v>40.483508418</v>
      </c>
      <c r="F17" s="9" t="str">
        <f>IF($B17="N/A","N/A",IF(E17&gt;75,"No",IF(E17&lt;15,"No","Yes")))</f>
        <v>Yes</v>
      </c>
      <c r="G17" s="9">
        <v>40.064153333999997</v>
      </c>
      <c r="H17" s="9" t="str">
        <f>IF($B17="N/A","N/A",IF(G17&gt;75,"No",IF(G17&lt;15,"No","Yes")))</f>
        <v>Yes</v>
      </c>
      <c r="I17" s="10">
        <v>-9.65</v>
      </c>
      <c r="J17" s="10">
        <v>-1.04</v>
      </c>
      <c r="K17" s="9" t="str">
        <f t="shared" si="0"/>
        <v>Yes</v>
      </c>
    </row>
    <row r="18" spans="1:11" x14ac:dyDescent="0.25">
      <c r="A18" s="75" t="s">
        <v>853</v>
      </c>
      <c r="B18" s="35" t="s">
        <v>228</v>
      </c>
      <c r="C18" s="9">
        <v>41.382312925000001</v>
      </c>
      <c r="D18" s="9" t="str">
        <f>IF($B18="N/A","N/A",IF(C18&gt;70,"No",IF(C18&lt;25,"No","Yes")))</f>
        <v>Yes</v>
      </c>
      <c r="E18" s="9">
        <v>44.832331758000002</v>
      </c>
      <c r="F18" s="9" t="str">
        <f>IF($B18="N/A","N/A",IF(E18&gt;70,"No",IF(E18&lt;25,"No","Yes")))</f>
        <v>Yes</v>
      </c>
      <c r="G18" s="9">
        <v>44.143038175000001</v>
      </c>
      <c r="H18" s="9" t="str">
        <f>IF($B18="N/A","N/A",IF(G18&gt;70,"No",IF(G18&lt;25,"No","Yes")))</f>
        <v>Yes</v>
      </c>
      <c r="I18" s="10">
        <v>8.3369999999999997</v>
      </c>
      <c r="J18" s="10">
        <v>-1.54</v>
      </c>
      <c r="K18" s="9" t="str">
        <f t="shared" si="0"/>
        <v>Yes</v>
      </c>
    </row>
    <row r="19" spans="1:11" x14ac:dyDescent="0.25">
      <c r="A19" s="75" t="s">
        <v>160</v>
      </c>
      <c r="B19" s="35" t="s">
        <v>214</v>
      </c>
      <c r="C19" s="9">
        <v>99.097139127999995</v>
      </c>
      <c r="D19" s="9" t="str">
        <f>IF($B19="N/A","N/A",IF(C19&gt;100,"No",IF(C19&lt;95,"No","Yes")))</f>
        <v>Yes</v>
      </c>
      <c r="E19" s="9">
        <v>98.995735314000001</v>
      </c>
      <c r="F19" s="9" t="str">
        <f>IF($B19="N/A","N/A",IF(E19&gt;100,"No",IF(E19&lt;95,"No","Yes")))</f>
        <v>Yes</v>
      </c>
      <c r="G19" s="9">
        <v>99.303384128000005</v>
      </c>
      <c r="H19" s="9" t="str">
        <f>IF($B19="N/A","N/A",IF(G19&gt;100,"No",IF(G19&lt;95,"No","Yes")))</f>
        <v>Yes</v>
      </c>
      <c r="I19" s="10">
        <v>-0.10199999999999999</v>
      </c>
      <c r="J19" s="10">
        <v>0.31080000000000002</v>
      </c>
      <c r="K19" s="9" t="str">
        <f t="shared" si="0"/>
        <v>Yes</v>
      </c>
    </row>
    <row r="20" spans="1:11" x14ac:dyDescent="0.25">
      <c r="A20" s="29" t="s">
        <v>374</v>
      </c>
      <c r="B20" s="35" t="s">
        <v>241</v>
      </c>
      <c r="C20" s="9">
        <v>7.8864353312000004</v>
      </c>
      <c r="D20" s="9" t="str">
        <f>IF($B20="N/A","N/A",IF(C20&gt;5,"No",IF(C20&lt;1,"No","Yes")))</f>
        <v>No</v>
      </c>
      <c r="E20" s="9">
        <v>7.6259916540999999</v>
      </c>
      <c r="F20" s="9" t="str">
        <f>IF($B20="N/A","N/A",IF(E20&gt;5,"No",IF(E20&lt;1,"No","Yes")))</f>
        <v>No</v>
      </c>
      <c r="G20" s="9">
        <v>7.4846625766999999</v>
      </c>
      <c r="H20" s="9" t="str">
        <f>IF($B20="N/A","N/A",IF(G20&gt;5,"No",IF(G20&lt;1,"No","Yes")))</f>
        <v>No</v>
      </c>
      <c r="I20" s="10">
        <v>-3.3</v>
      </c>
      <c r="J20" s="10">
        <v>-1.85</v>
      </c>
      <c r="K20" s="9" t="str">
        <f t="shared" si="0"/>
        <v>Yes</v>
      </c>
    </row>
    <row r="21" spans="1:11" x14ac:dyDescent="0.25">
      <c r="A21" s="29" t="s">
        <v>376</v>
      </c>
      <c r="B21" s="35" t="s">
        <v>242</v>
      </c>
      <c r="C21" s="9">
        <v>81.159577940000005</v>
      </c>
      <c r="D21" s="9" t="str">
        <f>IF($B21="N/A","N/A",IF(C21&gt;98,"No",IF(C21&lt;8,"No","Yes")))</f>
        <v>Yes</v>
      </c>
      <c r="E21" s="9">
        <v>81.120741046000006</v>
      </c>
      <c r="F21" s="9" t="str">
        <f>IF($B21="N/A","N/A",IF(E21&gt;98,"No",IF(E21&lt;8,"No","Yes")))</f>
        <v>Yes</v>
      </c>
      <c r="G21" s="9">
        <v>81.377399565000005</v>
      </c>
      <c r="H21" s="9" t="str">
        <f>IF($B21="N/A","N/A",IF(G21&gt;98,"No",IF(G21&lt;8,"No","Yes")))</f>
        <v>Yes</v>
      </c>
      <c r="I21" s="10">
        <v>-4.8000000000000001E-2</v>
      </c>
      <c r="J21" s="10">
        <v>0.31640000000000001</v>
      </c>
      <c r="K21" s="9" t="str">
        <f t="shared" si="0"/>
        <v>Yes</v>
      </c>
    </row>
    <row r="22" spans="1:11" x14ac:dyDescent="0.25">
      <c r="A22" s="29" t="s">
        <v>377</v>
      </c>
      <c r="B22" s="51" t="s">
        <v>224</v>
      </c>
      <c r="C22" s="9">
        <v>0.57652561729999996</v>
      </c>
      <c r="D22" s="9" t="str">
        <f>IF($B22="N/A","N/A",IF(C22&gt;5,"No",IF(C22&lt;=0,"No","Yes")))</f>
        <v>Yes</v>
      </c>
      <c r="E22" s="9">
        <v>0.32099784469999998</v>
      </c>
      <c r="F22" s="9" t="str">
        <f>IF($B22="N/A","N/A",IF(E22&gt;5,"No",IF(E22&lt;=0,"No","Yes")))</f>
        <v>Yes</v>
      </c>
      <c r="G22" s="9">
        <v>0.25331486250000002</v>
      </c>
      <c r="H22" s="9" t="str">
        <f>IF($B22="N/A","N/A",IF(G22&gt;5,"No",IF(G22&lt;=0,"No","Yes")))</f>
        <v>Yes</v>
      </c>
      <c r="I22" s="10">
        <v>-44.3</v>
      </c>
      <c r="J22" s="10">
        <v>-21.1</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2025-03-25T19:02:37Z</dcterms:modified>
  <dc:language>English</dc:language>
</cp:coreProperties>
</file>